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9.xml" ContentType="application/vnd.openxmlformats-officedocument.spreadsheetml.comments+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bookViews>
    <workbookView xWindow="36" yWindow="-72" windowWidth="18828" windowHeight="11652" tabRatio="886" activeTab="2"/>
  </bookViews>
  <sheets>
    <sheet name="Instructions &amp; Definitions" sheetId="154" r:id="rId1"/>
    <sheet name="Form 0" sheetId="140" state="hidden" r:id="rId2"/>
    <sheet name="Form 1A" sheetId="152" r:id="rId3"/>
    <sheet name="Form 1B" sheetId="155" r:id="rId4"/>
    <sheet name="UnderTheHood" sheetId="134" state="hidden" r:id="rId5"/>
    <sheet name="Form 2A" sheetId="156" r:id="rId6"/>
    <sheet name="Form 2B" sheetId="43" r:id="rId7"/>
    <sheet name="Form 2C (Rural-NC)" sheetId="110" state="hidden" r:id="rId8"/>
    <sheet name="Form 2C (Rural-Rehab)" sheetId="111" state="hidden" r:id="rId9"/>
    <sheet name="Form 2C (Urban-NC)" sheetId="112" r:id="rId10"/>
    <sheet name="Form 2C (Urban-Rehab)" sheetId="113" state="hidden" r:id="rId11"/>
    <sheet name="Form 3" sheetId="141" r:id="rId12"/>
    <sheet name="Form 4" sheetId="52" r:id="rId13"/>
    <sheet name="Form 5" sheetId="2" r:id="rId14"/>
    <sheet name="Form 6A" sheetId="124" r:id="rId15"/>
    <sheet name="Form 6B" sheetId="133" r:id="rId16"/>
    <sheet name="Form 6C" sheetId="83" r:id="rId17"/>
    <sheet name="Form 6D" sheetId="87" r:id="rId18"/>
    <sheet name="Form 6E" sheetId="50" r:id="rId19"/>
    <sheet name="Form 7A" sheetId="6" r:id="rId20"/>
    <sheet name="Form 7B" sheetId="157" r:id="rId21"/>
    <sheet name="Form 8A " sheetId="7" r:id="rId22"/>
    <sheet name="Form 8B" sheetId="68" r:id="rId23"/>
    <sheet name="Form 8C" sheetId="120" r:id="rId24"/>
    <sheet name="Form 8D" sheetId="13" r:id="rId25"/>
    <sheet name="Form 8E" sheetId="88" r:id="rId26"/>
    <sheet name="Form 9A" sheetId="151" r:id="rId27"/>
    <sheet name="Form 9B" sheetId="67" r:id="rId28"/>
    <sheet name="Form 9C" sheetId="126" r:id="rId29"/>
    <sheet name="Form 9D" sheetId="127" r:id="rId30"/>
    <sheet name="Form 9E" sheetId="128" r:id="rId31"/>
    <sheet name="Form 10" sheetId="89" r:id="rId32"/>
    <sheet name="Form 11A" sheetId="147" r:id="rId33"/>
    <sheet name="Form 11B" sheetId="148" r:id="rId34"/>
    <sheet name="4percentScoring" sheetId="149" state="hidden" r:id="rId35"/>
    <sheet name="LIHTC_ScoringLists" sheetId="150" state="hidden" r:id="rId36"/>
    <sheet name="HTF Rollup" sheetId="97" state="hidden" r:id="rId37"/>
  </sheets>
  <definedNames>
    <definedName name="_xlnm._FilterDatabase" localSheetId="13" hidden="1">'Form 5'!$C$11:$F$60</definedName>
    <definedName name="_ftn1" localSheetId="20">'Form 7B'!$C$175</definedName>
    <definedName name="_ftnref1" localSheetId="20">'Form 7B'!$C$167</definedName>
    <definedName name="credit_limits">LIHTC_ScoringLists!$B$187:$B$187</definedName>
    <definedName name="LIH40percent">'4percentScoring'!$B$107:$B$108</definedName>
    <definedName name="LIH50percent">'4percentScoring'!$B$110:$B$114</definedName>
    <definedName name="LIH60percent">'4percentScoring'!$B$116:$B$121</definedName>
    <definedName name="PBRA_units">LIHTC_ScoringLists!$B$183:$B$186</definedName>
    <definedName name="Population_Types">UnderTheHood!$C$2:$C$19</definedName>
    <definedName name="_xlnm.Print_Area" localSheetId="1">'Form 0'!$A$9:$T$53</definedName>
    <definedName name="_xlnm.Print_Area" localSheetId="31">'Form 10'!$A$14:$P$54</definedName>
    <definedName name="_xlnm.Print_Area" localSheetId="32">'Form 11A'!$B$13:$O$176</definedName>
    <definedName name="_xlnm.Print_Area" localSheetId="33">'Form 11B'!$B$13:$O$160</definedName>
    <definedName name="_xlnm.Print_Area" localSheetId="2">'Form 1A'!$B$6:$Q$82</definedName>
    <definedName name="_xlnm.Print_Area" localSheetId="3">'Form 1B'!$B$6:$R$56</definedName>
    <definedName name="_xlnm.Print_Area" localSheetId="5">'Form 2A'!$B$14:$Q$71</definedName>
    <definedName name="_xlnm.Print_Area" localSheetId="6">'Form 2B'!$B$12:$T$57</definedName>
    <definedName name="_xlnm.Print_Area" localSheetId="7">'Form 2C (Rural-NC)'!$B$12:$AP$134</definedName>
    <definedName name="_xlnm.Print_Area" localSheetId="8">'Form 2C (Rural-Rehab)'!$B$12:$AP$135</definedName>
    <definedName name="_xlnm.Print_Area" localSheetId="9">'Form 2C (Urban-NC)'!$B$12:$AP$132</definedName>
    <definedName name="_xlnm.Print_Area" localSheetId="10">'Form 2C (Urban-Rehab)'!$B$12:$AP$136</definedName>
    <definedName name="_xlnm.Print_Area" localSheetId="11">'Form 3'!$A$4:$M$44</definedName>
    <definedName name="_xlnm.Print_Area" localSheetId="12">'Form 4'!$B$5:$AG$30</definedName>
    <definedName name="_xlnm.Print_Area" localSheetId="13">'Form 5'!$B$8:$G$61</definedName>
    <definedName name="_xlnm.Print_Area" localSheetId="14">'Form 6A'!$A$9:$AD$117</definedName>
    <definedName name="_xlnm.Print_Area" localSheetId="15">'Form 6B'!$B$6:$Z$113</definedName>
    <definedName name="_xlnm.Print_Area" localSheetId="16">'Form 6C'!$B$6:$T$102</definedName>
    <definedName name="_xlnm.Print_Area" localSheetId="17">'Form 6D'!$B$9:$U$120</definedName>
    <definedName name="_xlnm.Print_Area" localSheetId="18">'Form 6E'!$B$7:$H$53</definedName>
    <definedName name="_xlnm.Print_Area" localSheetId="19">'Form 7A'!$B$7:$Z$48</definedName>
    <definedName name="_xlnm.Print_Area" localSheetId="20">'Form 7B'!$A$10:$P$98</definedName>
    <definedName name="_xlnm.Print_Area" localSheetId="21">'Form 8A '!$B$4:$N$28</definedName>
    <definedName name="_xlnm.Print_Area" localSheetId="22">'Form 8B'!$B$6:$I$36</definedName>
    <definedName name="_xlnm.Print_Area" localSheetId="23">'Form 8C'!$A$22:$P$177</definedName>
    <definedName name="_xlnm.Print_Area" localSheetId="24">'Form 8D'!$B$5:$J$47</definedName>
    <definedName name="_xlnm.Print_Area" localSheetId="25">'Form 8E'!$B$11:$L$40</definedName>
    <definedName name="_xlnm.Print_Area" localSheetId="26">'Form 9A'!$A$4:$H$75</definedName>
    <definedName name="_xlnm.Print_Area" localSheetId="27">'Form 9B'!$A$8:$Z$38</definedName>
    <definedName name="_xlnm.Print_Area" localSheetId="28">'Form 9C'!$A$16:$M$51</definedName>
    <definedName name="_xlnm.Print_Area" localSheetId="29">'Form 9D'!$B$18:$N$55</definedName>
    <definedName name="_xlnm.Print_Area" localSheetId="30">'Form 9E'!$A$11:$L$29</definedName>
    <definedName name="_xlnm.Print_Area" localSheetId="0">'Instructions &amp; Definitions'!$A$1:$P$46</definedName>
    <definedName name="_xlnm.Print_Titles" localSheetId="2">'Form 1A'!$6:$7</definedName>
    <definedName name="_xlnm.Print_Titles" localSheetId="3">'Form 1B'!$6:$8</definedName>
    <definedName name="_xlnm.Print_Titles" localSheetId="5">'Form 2A'!$14:$15</definedName>
    <definedName name="_xlnm.Print_Titles" localSheetId="6">'Form 2B'!$12:$21</definedName>
    <definedName name="_xlnm.Print_Titles" localSheetId="13">'Form 5'!$8:$12</definedName>
    <definedName name="_xlnm.Print_Titles" localSheetId="14">'Form 6A'!$9:$15</definedName>
    <definedName name="_xlnm.Print_Titles" localSheetId="15">'Form 6B'!$6:$11</definedName>
    <definedName name="_xlnm.Print_Titles" localSheetId="20">'Form 7B'!$10:$14</definedName>
    <definedName name="_xlnm.Print_Titles" localSheetId="23">'Form 8C'!$22:$26</definedName>
    <definedName name="_xlnm.Print_Titles" localSheetId="26">'Form 9A'!$4:$5</definedName>
    <definedName name="RELOC">#REF!</definedName>
    <definedName name="TDC_limt">LIHTC_ScoringLists!$B$291:$B$292</definedName>
    <definedName name="Text11" localSheetId="20">'Form 7B'!$H$21</definedName>
    <definedName name="Text12" localSheetId="20">'Form 7B'!$H$22</definedName>
    <definedName name="Text13" localSheetId="20">'Form 7B'!$F$45</definedName>
    <definedName name="Text14" localSheetId="20">'Form 7B'!$F$46</definedName>
    <definedName name="Text22" localSheetId="20">'Form 7B'!$C$96</definedName>
    <definedName name="Text23" localSheetId="20">'Form 7B'!$D$210</definedName>
    <definedName name="Text25" localSheetId="20">'Form 7B'!$G$210</definedName>
    <definedName name="Text5" localSheetId="20">'Form 7B'!$F$15</definedName>
    <definedName name="Z_1B6CD137_2613_4D41_AC2A_F2F894E3C087_.wvu.PrintArea" localSheetId="6">'Form 2B'!$F$12:$O$26</definedName>
    <definedName name="Z_1B6CD137_2613_4D41_AC2A_F2F894E3C087_.wvu.PrintArea" localSheetId="13">'Form 5'!$B$8:$F$61</definedName>
    <definedName name="Z_1B6CD137_2613_4D41_AC2A_F2F894E3C087_.wvu.PrintArea" localSheetId="19">'Form 7A'!$B$7:$BQ$38</definedName>
    <definedName name="Z_1B6CD137_2613_4D41_AC2A_F2F894E3C087_.wvu.PrintArea" localSheetId="21">'Form 8A '!$B$4:$Z$26</definedName>
    <definedName name="Z_1B6CD137_2613_4D41_AC2A_F2F894E3C087_.wvu.PrintArea" localSheetId="24">'Form 8D'!$B$5:$J$19</definedName>
  </definedNames>
  <calcPr calcId="145621" iterate="1" iterateCount="1000"/>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T27" i="124" l="1"/>
  <c r="K82" i="157"/>
  <c r="G82" i="157"/>
  <c r="G87" i="157"/>
  <c r="L31" i="157"/>
  <c r="AA47" i="124"/>
  <c r="R47" i="124"/>
  <c r="H73" i="157" l="1"/>
  <c r="I73" i="157" s="1"/>
  <c r="G73" i="157"/>
  <c r="F73" i="157"/>
  <c r="M31" i="157"/>
  <c r="N69" i="157"/>
  <c r="R69" i="157" s="1"/>
  <c r="N68" i="157"/>
  <c r="N67" i="157"/>
  <c r="R70" i="157"/>
  <c r="G41" i="157"/>
  <c r="I81" i="157"/>
  <c r="M39" i="157"/>
  <c r="W53" i="124"/>
  <c r="R70" i="124"/>
  <c r="R67" i="124"/>
  <c r="R62" i="124"/>
  <c r="R61" i="124"/>
  <c r="R95" i="124"/>
  <c r="AA95" i="124"/>
  <c r="N73" i="157" l="1"/>
  <c r="I19" i="88"/>
  <c r="R80" i="157" l="1"/>
  <c r="Q70" i="157"/>
  <c r="Q71" i="157"/>
  <c r="Q63" i="157"/>
  <c r="I20" i="157"/>
  <c r="J20" i="157"/>
  <c r="K20" i="157"/>
  <c r="H20" i="157"/>
  <c r="G20" i="157"/>
  <c r="G19" i="157"/>
  <c r="F20" i="157"/>
  <c r="L45" i="157" l="1"/>
  <c r="L43" i="157"/>
  <c r="H85" i="157"/>
  <c r="F41" i="157"/>
  <c r="F82" i="157"/>
  <c r="M40" i="157"/>
  <c r="L40" i="157"/>
  <c r="J82" i="157"/>
  <c r="I39" i="157"/>
  <c r="J39" i="157"/>
  <c r="K39" i="157"/>
  <c r="H39" i="157"/>
  <c r="V41" i="124"/>
  <c r="V38" i="124"/>
  <c r="T75" i="124"/>
  <c r="V69" i="124"/>
  <c r="V95" i="124"/>
  <c r="T56" i="124"/>
  <c r="V40" i="124"/>
  <c r="AB118" i="124"/>
  <c r="AA118" i="124" s="1"/>
  <c r="W118" i="124"/>
  <c r="T118" i="124"/>
  <c r="L64" i="120"/>
  <c r="J64" i="120"/>
  <c r="J48" i="120"/>
  <c r="H109" i="120"/>
  <c r="I56" i="120"/>
  <c r="I63" i="120"/>
  <c r="I68" i="120"/>
  <c r="I57" i="120"/>
  <c r="G16" i="68"/>
  <c r="N82" i="157" l="1"/>
  <c r="C70" i="157"/>
  <c r="V70" i="124" l="1"/>
  <c r="AB94" i="124"/>
  <c r="AB27" i="124"/>
  <c r="AB41" i="124"/>
  <c r="AB38" i="124"/>
  <c r="V81" i="124"/>
  <c r="V100" i="124"/>
  <c r="AB95" i="124"/>
  <c r="T95" i="124"/>
  <c r="T96" i="124"/>
  <c r="AB96" i="124"/>
  <c r="V101" i="124"/>
  <c r="V92" i="124"/>
  <c r="AB92" i="124"/>
  <c r="T91" i="124"/>
  <c r="V85" i="124"/>
  <c r="V86" i="124"/>
  <c r="V98" i="124"/>
  <c r="T78" i="124"/>
  <c r="R77" i="124"/>
  <c r="T77" i="124" s="1"/>
  <c r="V99" i="124"/>
  <c r="T67" i="124"/>
  <c r="T76" i="124"/>
  <c r="T68" i="124"/>
  <c r="T66" i="124"/>
  <c r="T61" i="124"/>
  <c r="T62" i="124"/>
  <c r="AA55" i="124"/>
  <c r="AB55" i="124" s="1"/>
  <c r="T55" i="124"/>
  <c r="R55" i="124"/>
  <c r="AB48" i="124"/>
  <c r="R48" i="124"/>
  <c r="T48" i="124" s="1"/>
  <c r="T94" i="124"/>
  <c r="AB56" i="124"/>
  <c r="V53" i="124"/>
  <c r="T52" i="124"/>
  <c r="AB51" i="124"/>
  <c r="T51" i="124"/>
  <c r="AB50" i="124"/>
  <c r="T50" i="124"/>
  <c r="AB49" i="124"/>
  <c r="T49" i="124"/>
  <c r="AB47" i="124"/>
  <c r="T46" i="124"/>
  <c r="T45" i="124"/>
  <c r="AB31" i="124"/>
  <c r="V31" i="124"/>
  <c r="AB37" i="124"/>
  <c r="T37" i="124"/>
  <c r="AA17" i="124"/>
  <c r="AB17" i="124" s="1"/>
  <c r="Q22" i="124"/>
  <c r="AB20" i="124"/>
  <c r="AB22" i="124"/>
  <c r="T20" i="124"/>
  <c r="T22" i="124"/>
  <c r="T17" i="124"/>
  <c r="Q17" i="124"/>
  <c r="AA113" i="124" l="1"/>
  <c r="S17" i="124"/>
  <c r="N23" i="43" l="1"/>
  <c r="M23" i="43"/>
  <c r="F24" i="155" l="1"/>
  <c r="D24" i="155"/>
  <c r="H11" i="7" l="1"/>
  <c r="G92" i="120" l="1"/>
  <c r="G93" i="120"/>
  <c r="C93" i="120"/>
  <c r="I33" i="120"/>
  <c r="C92" i="120"/>
  <c r="C84" i="120"/>
  <c r="I71" i="120"/>
  <c r="I58" i="120"/>
  <c r="I69" i="120" l="1"/>
  <c r="H69" i="120" s="1"/>
  <c r="F11" i="7" l="1"/>
  <c r="K11" i="7" s="1"/>
  <c r="F18" i="7"/>
  <c r="F17" i="7"/>
  <c r="F16" i="7"/>
  <c r="F15" i="7"/>
  <c r="F14" i="7"/>
  <c r="F13" i="7"/>
  <c r="F12" i="7"/>
  <c r="S45" i="124"/>
  <c r="N83" i="157" l="1"/>
  <c r="E31" i="157"/>
  <c r="Q73" i="157" s="1"/>
  <c r="R73" i="157" s="1"/>
  <c r="E27" i="157"/>
  <c r="Q69" i="157" s="1"/>
  <c r="E25" i="157"/>
  <c r="Q67" i="157" s="1"/>
  <c r="R67" i="157" s="1"/>
  <c r="E20" i="157"/>
  <c r="Q62" i="157" s="1"/>
  <c r="E21" i="157"/>
  <c r="E19" i="157"/>
  <c r="Q61" i="157" s="1"/>
  <c r="S109" i="124"/>
  <c r="S112" i="124"/>
  <c r="S111" i="124"/>
  <c r="S110" i="124"/>
  <c r="S108" i="124"/>
  <c r="S107" i="124"/>
  <c r="S106" i="124"/>
  <c r="S101" i="124"/>
  <c r="S100" i="124"/>
  <c r="S99" i="124"/>
  <c r="S98" i="124"/>
  <c r="S97" i="124"/>
  <c r="S96" i="124"/>
  <c r="S95" i="124"/>
  <c r="S94" i="124"/>
  <c r="S93" i="124"/>
  <c r="S92" i="124"/>
  <c r="S91" i="124"/>
  <c r="S87" i="124"/>
  <c r="S86" i="124"/>
  <c r="S85" i="124"/>
  <c r="S81" i="124"/>
  <c r="S80" i="124"/>
  <c r="S79" i="124"/>
  <c r="S78" i="124"/>
  <c r="S77" i="124"/>
  <c r="S76" i="124"/>
  <c r="S75" i="124"/>
  <c r="S74" i="124"/>
  <c r="S70" i="124"/>
  <c r="S69" i="124"/>
  <c r="S68" i="124"/>
  <c r="S67" i="124"/>
  <c r="S66" i="124"/>
  <c r="S62" i="124"/>
  <c r="S61" i="124"/>
  <c r="S57" i="124"/>
  <c r="S56" i="124"/>
  <c r="S55" i="124"/>
  <c r="S54" i="124"/>
  <c r="S53" i="124"/>
  <c r="S52" i="124"/>
  <c r="S51" i="124"/>
  <c r="S50" i="124"/>
  <c r="S49" i="124"/>
  <c r="S48" i="124"/>
  <c r="S46" i="124"/>
  <c r="S41" i="124"/>
  <c r="S40" i="124"/>
  <c r="S39" i="124"/>
  <c r="S37" i="124"/>
  <c r="S36" i="124"/>
  <c r="S35" i="124"/>
  <c r="S34" i="124"/>
  <c r="S33" i="124"/>
  <c r="S32" i="124"/>
  <c r="S30" i="124"/>
  <c r="S29" i="124"/>
  <c r="S28" i="124"/>
  <c r="S26" i="124"/>
  <c r="S18" i="124"/>
  <c r="S22" i="124"/>
  <c r="S21" i="124"/>
  <c r="S20" i="124"/>
  <c r="S19" i="124"/>
  <c r="S113" i="124"/>
  <c r="T23" i="124"/>
  <c r="T42" i="124"/>
  <c r="T63" i="124"/>
  <c r="T71" i="124"/>
  <c r="T82" i="124"/>
  <c r="T88" i="124"/>
  <c r="T102" i="124"/>
  <c r="T113" i="124"/>
  <c r="S23" i="43"/>
  <c r="J23" i="43"/>
  <c r="O48" i="155"/>
  <c r="S63" i="124" l="1"/>
  <c r="S88" i="124"/>
  <c r="S102" i="124"/>
  <c r="S82" i="124"/>
  <c r="S71" i="124"/>
  <c r="S23" i="124"/>
  <c r="V51" i="133"/>
  <c r="V52" i="133"/>
  <c r="V53" i="133"/>
  <c r="S51" i="133"/>
  <c r="S52" i="133"/>
  <c r="S53" i="133"/>
  <c r="G48" i="50" l="1"/>
  <c r="AM37" i="113" l="1"/>
  <c r="AM38" i="112"/>
  <c r="J33" i="157" l="1"/>
  <c r="N74" i="157"/>
  <c r="N70" i="157"/>
  <c r="N61" i="157"/>
  <c r="R61" i="157" s="1"/>
  <c r="N60" i="157"/>
  <c r="D14" i="148"/>
  <c r="D14" i="147"/>
  <c r="D16" i="89"/>
  <c r="D12" i="128"/>
  <c r="D20" i="127"/>
  <c r="D18" i="126"/>
  <c r="D10" i="67"/>
  <c r="C18" i="151"/>
  <c r="C17" i="151"/>
  <c r="C16" i="151"/>
  <c r="C7" i="151"/>
  <c r="B4" i="151"/>
  <c r="D12" i="88"/>
  <c r="D6" i="13"/>
  <c r="D23" i="120"/>
  <c r="D7" i="68"/>
  <c r="D5" i="7"/>
  <c r="H8" i="6"/>
  <c r="E8" i="50"/>
  <c r="H10" i="87"/>
  <c r="H7" i="83"/>
  <c r="H7" i="133"/>
  <c r="H10" i="124"/>
  <c r="D9" i="2"/>
  <c r="H6" i="52"/>
  <c r="E9" i="141"/>
  <c r="H13" i="113"/>
  <c r="H13" i="112"/>
  <c r="H13" i="111"/>
  <c r="H13" i="110"/>
  <c r="H13" i="43"/>
  <c r="J47" i="156"/>
  <c r="G47" i="156"/>
  <c r="E47" i="156"/>
  <c r="E45" i="156"/>
  <c r="E43" i="156"/>
  <c r="J21" i="156"/>
  <c r="G21" i="156"/>
  <c r="E21" i="156"/>
  <c r="E19" i="156"/>
  <c r="E17" i="156"/>
  <c r="E15" i="156"/>
  <c r="D26" i="155"/>
  <c r="D10" i="155"/>
  <c r="D7" i="155"/>
  <c r="C32" i="157" l="1"/>
  <c r="C74" i="157" s="1"/>
  <c r="C31" i="157"/>
  <c r="C73" i="157" s="1"/>
  <c r="C71" i="157"/>
  <c r="C27" i="157"/>
  <c r="C69" i="157" s="1"/>
  <c r="C26" i="157"/>
  <c r="C68" i="157" s="1"/>
  <c r="C25" i="157"/>
  <c r="C67" i="157" s="1"/>
  <c r="C21" i="157"/>
  <c r="C63" i="157" s="1"/>
  <c r="C20" i="157"/>
  <c r="C62" i="157" s="1"/>
  <c r="C19" i="157"/>
  <c r="C61" i="157" s="1"/>
  <c r="D11" i="157"/>
  <c r="F22" i="157" l="1"/>
  <c r="G22" i="157"/>
  <c r="H22" i="157"/>
  <c r="I22" i="157"/>
  <c r="J22" i="157"/>
  <c r="K22" i="157"/>
  <c r="L22" i="157"/>
  <c r="M22" i="157"/>
  <c r="F33" i="157"/>
  <c r="G33" i="157"/>
  <c r="H33" i="157"/>
  <c r="I33" i="157"/>
  <c r="K33" i="157"/>
  <c r="K35" i="157" s="1"/>
  <c r="M33" i="157"/>
  <c r="M35" i="157" s="1"/>
  <c r="G35" i="157"/>
  <c r="H35" i="157"/>
  <c r="I35" i="157"/>
  <c r="J35" i="157"/>
  <c r="F48" i="157"/>
  <c r="H48" i="157"/>
  <c r="I48" i="157"/>
  <c r="I50" i="157" s="1"/>
  <c r="J48" i="157"/>
  <c r="J50" i="157" s="1"/>
  <c r="K48" i="157"/>
  <c r="N62" i="157"/>
  <c r="R62" i="157" s="1"/>
  <c r="N63" i="157"/>
  <c r="R63" i="157" s="1"/>
  <c r="F64" i="157"/>
  <c r="G64" i="157"/>
  <c r="H64" i="157"/>
  <c r="I64" i="157"/>
  <c r="J64" i="157"/>
  <c r="K64" i="157"/>
  <c r="L64" i="157"/>
  <c r="M64" i="157"/>
  <c r="H75" i="157"/>
  <c r="H77" i="157" s="1"/>
  <c r="I75" i="157"/>
  <c r="J75" i="157"/>
  <c r="J77" i="157" s="1"/>
  <c r="M75" i="157"/>
  <c r="M77" i="157" s="1"/>
  <c r="N85" i="157"/>
  <c r="N86" i="157"/>
  <c r="N87" i="157"/>
  <c r="N88" i="157"/>
  <c r="M90" i="157"/>
  <c r="I77" i="157" l="1"/>
  <c r="H50" i="157"/>
  <c r="K50" i="157"/>
  <c r="F35" i="157"/>
  <c r="F50" i="157" s="1"/>
  <c r="M92" i="157"/>
  <c r="N64" i="157"/>
  <c r="R76" i="152"/>
  <c r="J65" i="120"/>
  <c r="C168" i="120"/>
  <c r="C169" i="120"/>
  <c r="V10" i="133"/>
  <c r="S10" i="133"/>
  <c r="S54" i="43"/>
  <c r="R54" i="43"/>
  <c r="P54" i="43"/>
  <c r="O54" i="43"/>
  <c r="N54" i="43"/>
  <c r="M54" i="43"/>
  <c r="L54" i="43"/>
  <c r="K54" i="43"/>
  <c r="J54" i="43"/>
  <c r="S37" i="43"/>
  <c r="R37" i="43"/>
  <c r="P37" i="43"/>
  <c r="O37" i="43"/>
  <c r="N37" i="43"/>
  <c r="M37" i="43"/>
  <c r="L37" i="43"/>
  <c r="L56" i="43" s="1"/>
  <c r="K37" i="43"/>
  <c r="J37" i="43"/>
  <c r="E39" i="43"/>
  <c r="E22" i="43"/>
  <c r="H53" i="43"/>
  <c r="H52" i="43"/>
  <c r="H51" i="43"/>
  <c r="H50" i="43"/>
  <c r="H49" i="43"/>
  <c r="H48" i="43"/>
  <c r="H47" i="43"/>
  <c r="H46" i="43"/>
  <c r="H45" i="43"/>
  <c r="H44" i="43"/>
  <c r="H43" i="43"/>
  <c r="H42" i="43"/>
  <c r="H41" i="43"/>
  <c r="H36" i="43"/>
  <c r="H35" i="43"/>
  <c r="H34" i="43"/>
  <c r="H33" i="43"/>
  <c r="H32" i="43"/>
  <c r="H31" i="43"/>
  <c r="H30" i="43"/>
  <c r="H29" i="43"/>
  <c r="H28" i="43"/>
  <c r="H27" i="43"/>
  <c r="H26" i="43"/>
  <c r="H25" i="43"/>
  <c r="H24" i="43"/>
  <c r="H23" i="43"/>
  <c r="H40" i="43"/>
  <c r="M66" i="156" l="1"/>
  <c r="L66" i="156"/>
  <c r="K66" i="156"/>
  <c r="N65" i="156"/>
  <c r="N64" i="156"/>
  <c r="N63" i="156"/>
  <c r="N62" i="156"/>
  <c r="N61" i="156"/>
  <c r="N60" i="156"/>
  <c r="N59" i="156"/>
  <c r="N58" i="156"/>
  <c r="N57" i="156"/>
  <c r="N56" i="156"/>
  <c r="N55" i="156"/>
  <c r="N54" i="156"/>
  <c r="N53" i="156"/>
  <c r="N52" i="156"/>
  <c r="N48" i="155"/>
  <c r="O53" i="155"/>
  <c r="N53" i="155"/>
  <c r="O52" i="155"/>
  <c r="N52" i="155"/>
  <c r="O51" i="155"/>
  <c r="N51" i="155"/>
  <c r="O50" i="155"/>
  <c r="N50" i="155"/>
  <c r="O49" i="155"/>
  <c r="N49" i="155"/>
  <c r="O47" i="155"/>
  <c r="N47" i="155"/>
  <c r="O46" i="155"/>
  <c r="N46" i="155"/>
  <c r="K53" i="155"/>
  <c r="J53" i="155"/>
  <c r="K52" i="155"/>
  <c r="J52" i="155"/>
  <c r="K51" i="155"/>
  <c r="J51" i="155"/>
  <c r="K50" i="155"/>
  <c r="J50" i="155"/>
  <c r="K49" i="155"/>
  <c r="J49" i="155"/>
  <c r="K48" i="155"/>
  <c r="J48" i="155"/>
  <c r="K47" i="155"/>
  <c r="J47" i="155"/>
  <c r="K46" i="155"/>
  <c r="J46" i="155"/>
  <c r="H49" i="155"/>
  <c r="H53" i="155"/>
  <c r="G53" i="155"/>
  <c r="F53" i="155"/>
  <c r="E53" i="155"/>
  <c r="D53" i="155"/>
  <c r="H52" i="155"/>
  <c r="G52" i="155"/>
  <c r="F52" i="155"/>
  <c r="E52" i="155"/>
  <c r="D52" i="155"/>
  <c r="H51" i="155"/>
  <c r="G51" i="155"/>
  <c r="F51" i="155"/>
  <c r="E51" i="155"/>
  <c r="D51" i="155"/>
  <c r="H50" i="155"/>
  <c r="G50" i="155"/>
  <c r="F50" i="155"/>
  <c r="E50" i="155"/>
  <c r="D50" i="155"/>
  <c r="G49" i="155"/>
  <c r="F49" i="155"/>
  <c r="E49" i="155"/>
  <c r="D49" i="155"/>
  <c r="H48" i="155"/>
  <c r="G48" i="155"/>
  <c r="F48" i="155"/>
  <c r="E48" i="155"/>
  <c r="D48" i="155"/>
  <c r="H47" i="155"/>
  <c r="G47" i="155"/>
  <c r="F47" i="155"/>
  <c r="E47" i="155"/>
  <c r="D47" i="155"/>
  <c r="H46" i="155"/>
  <c r="G46" i="155"/>
  <c r="F46" i="155"/>
  <c r="E46" i="155"/>
  <c r="D46" i="155"/>
  <c r="J54" i="155"/>
  <c r="K54" i="155" l="1"/>
  <c r="N66" i="156"/>
  <c r="N54" i="155"/>
  <c r="I47" i="155"/>
  <c r="I53" i="155" l="1"/>
  <c r="L53" i="155" s="1"/>
  <c r="I50" i="155"/>
  <c r="L50" i="155" s="1"/>
  <c r="I52" i="155"/>
  <c r="L52" i="155" s="1"/>
  <c r="I46" i="155"/>
  <c r="S104" i="87" l="1"/>
  <c r="S73" i="87"/>
  <c r="S59" i="87"/>
  <c r="S24" i="87"/>
  <c r="S43" i="87"/>
  <c r="N32" i="156"/>
  <c r="N39" i="156"/>
  <c r="N38" i="156"/>
  <c r="N37" i="156"/>
  <c r="N36" i="156"/>
  <c r="N35" i="156"/>
  <c r="N34" i="156"/>
  <c r="N33" i="156"/>
  <c r="N26" i="156"/>
  <c r="M40" i="156"/>
  <c r="M70" i="156" s="1"/>
  <c r="L40" i="156"/>
  <c r="L70" i="156" s="1"/>
  <c r="N31" i="156"/>
  <c r="N30" i="156"/>
  <c r="N29" i="156"/>
  <c r="N28" i="156"/>
  <c r="N27" i="156"/>
  <c r="N40" i="155"/>
  <c r="K40" i="155"/>
  <c r="J40" i="155"/>
  <c r="H40" i="155"/>
  <c r="G40" i="155"/>
  <c r="F40" i="155"/>
  <c r="E40" i="155"/>
  <c r="D40" i="155"/>
  <c r="I39" i="155"/>
  <c r="L39" i="155" s="1"/>
  <c r="I38" i="155"/>
  <c r="L38" i="155" s="1"/>
  <c r="I37" i="155"/>
  <c r="L37" i="155" s="1"/>
  <c r="I36" i="155"/>
  <c r="L36" i="155" s="1"/>
  <c r="I35" i="155"/>
  <c r="L35" i="155" s="1"/>
  <c r="I34" i="155"/>
  <c r="L34" i="155" s="1"/>
  <c r="I33" i="155"/>
  <c r="L33" i="155" s="1"/>
  <c r="I32" i="155"/>
  <c r="N24" i="155"/>
  <c r="K24" i="155"/>
  <c r="J24" i="155"/>
  <c r="H24" i="155"/>
  <c r="H54" i="155" s="1"/>
  <c r="G24" i="155"/>
  <c r="G54" i="155" s="1"/>
  <c r="F54" i="155"/>
  <c r="E24" i="155"/>
  <c r="E54" i="155" s="1"/>
  <c r="I49" i="155"/>
  <c r="I23" i="155"/>
  <c r="L23" i="155" s="1"/>
  <c r="I22" i="155"/>
  <c r="L22" i="155" s="1"/>
  <c r="L47" i="155" s="1"/>
  <c r="I21" i="155"/>
  <c r="L21" i="155" s="1"/>
  <c r="L46" i="155" s="1"/>
  <c r="I20" i="155"/>
  <c r="L20" i="155" s="1"/>
  <c r="I19" i="155"/>
  <c r="L19" i="155" s="1"/>
  <c r="I18" i="155"/>
  <c r="L18" i="155" s="1"/>
  <c r="I17" i="155"/>
  <c r="L17" i="155" s="1"/>
  <c r="I16" i="155"/>
  <c r="L16" i="155" s="1"/>
  <c r="E14" i="128"/>
  <c r="I51" i="155" l="1"/>
  <c r="L51" i="155" s="1"/>
  <c r="I48" i="155"/>
  <c r="L48" i="155" s="1"/>
  <c r="D54" i="155"/>
  <c r="K40" i="156"/>
  <c r="I40" i="155"/>
  <c r="L32" i="155"/>
  <c r="L40" i="155"/>
  <c r="I24" i="155"/>
  <c r="L24" i="155" s="1"/>
  <c r="N40" i="156" l="1"/>
  <c r="N70" i="156" s="1"/>
  <c r="K70" i="156"/>
  <c r="L49" i="155"/>
  <c r="I54" i="155"/>
  <c r="K66" i="148" s="1"/>
  <c r="H71" i="120" l="1"/>
  <c r="H68" i="120"/>
  <c r="H66" i="120"/>
  <c r="H64" i="120"/>
  <c r="H61" i="120"/>
  <c r="H59" i="120"/>
  <c r="H57" i="120"/>
  <c r="H55" i="120"/>
  <c r="H53" i="120"/>
  <c r="H51" i="120"/>
  <c r="H49" i="120"/>
  <c r="H72" i="120"/>
  <c r="H62" i="120"/>
  <c r="H67" i="120"/>
  <c r="H65" i="120"/>
  <c r="H63" i="120"/>
  <c r="H60" i="120"/>
  <c r="H58" i="120"/>
  <c r="H56" i="120"/>
  <c r="H54" i="120"/>
  <c r="H52" i="120"/>
  <c r="H50" i="120"/>
  <c r="H48" i="120"/>
  <c r="G47" i="50"/>
  <c r="L54" i="155"/>
  <c r="F78" i="152" s="1"/>
  <c r="D79" i="152" s="1"/>
  <c r="N159" i="148"/>
  <c r="N175" i="147"/>
  <c r="K91" i="148"/>
  <c r="K93" i="148" s="1"/>
  <c r="K67" i="148"/>
  <c r="K13" i="7" l="1"/>
  <c r="N19" i="89"/>
  <c r="N34" i="89" s="1"/>
  <c r="M19" i="89"/>
  <c r="M34" i="89" s="1"/>
  <c r="L19" i="89"/>
  <c r="L34" i="89" s="1"/>
  <c r="L18" i="7" l="1"/>
  <c r="K18" i="7"/>
  <c r="H18" i="7"/>
  <c r="J18" i="7" s="1"/>
  <c r="L17" i="7"/>
  <c r="K17" i="7"/>
  <c r="J17" i="7"/>
  <c r="L16" i="7"/>
  <c r="K16" i="7"/>
  <c r="J16" i="7"/>
  <c r="L15" i="7"/>
  <c r="K15" i="7"/>
  <c r="J15" i="7"/>
  <c r="L14" i="7"/>
  <c r="K14" i="7"/>
  <c r="J14" i="7"/>
  <c r="V25" i="133"/>
  <c r="V13" i="133"/>
  <c r="V14" i="133"/>
  <c r="V15" i="133"/>
  <c r="V16" i="133"/>
  <c r="V17" i="133"/>
  <c r="V18" i="133"/>
  <c r="W19" i="133"/>
  <c r="X19" i="133"/>
  <c r="V22" i="133"/>
  <c r="V23" i="133"/>
  <c r="V24" i="133"/>
  <c r="V26" i="133"/>
  <c r="V27" i="133"/>
  <c r="V28" i="133"/>
  <c r="V29" i="133"/>
  <c r="V30" i="133"/>
  <c r="V31" i="133"/>
  <c r="V32" i="133"/>
  <c r="V33" i="133"/>
  <c r="V34" i="133"/>
  <c r="V35" i="133"/>
  <c r="V36" i="133"/>
  <c r="V37" i="133"/>
  <c r="W38" i="133"/>
  <c r="X38" i="133"/>
  <c r="V41" i="133"/>
  <c r="V42" i="133"/>
  <c r="V43" i="133"/>
  <c r="V44" i="133"/>
  <c r="V45" i="133"/>
  <c r="V46" i="133"/>
  <c r="V47" i="133"/>
  <c r="V48" i="133"/>
  <c r="V49" i="133"/>
  <c r="V50" i="133"/>
  <c r="X54" i="133"/>
  <c r="V57" i="133"/>
  <c r="V58" i="133"/>
  <c r="W59" i="133"/>
  <c r="X59" i="133"/>
  <c r="V62" i="133"/>
  <c r="V63" i="133"/>
  <c r="V64" i="133"/>
  <c r="V65" i="133"/>
  <c r="V66" i="133"/>
  <c r="W67" i="133"/>
  <c r="X67" i="133"/>
  <c r="V70" i="133"/>
  <c r="V71" i="133"/>
  <c r="V72" i="133"/>
  <c r="V73" i="133"/>
  <c r="V74" i="133"/>
  <c r="V75" i="133"/>
  <c r="V76" i="133"/>
  <c r="V77" i="133"/>
  <c r="W78" i="133"/>
  <c r="X78" i="133"/>
  <c r="V81" i="133"/>
  <c r="V82" i="133"/>
  <c r="V83" i="133"/>
  <c r="W84" i="133"/>
  <c r="X84" i="133"/>
  <c r="V87" i="133"/>
  <c r="V88" i="133"/>
  <c r="V89" i="133"/>
  <c r="V90" i="133"/>
  <c r="V91" i="133"/>
  <c r="V92" i="133"/>
  <c r="V93" i="133"/>
  <c r="V94" i="133"/>
  <c r="V95" i="133"/>
  <c r="V96" i="133"/>
  <c r="V97" i="133"/>
  <c r="W98" i="133"/>
  <c r="X98" i="133"/>
  <c r="V102" i="133"/>
  <c r="V103" i="133"/>
  <c r="V104" i="133"/>
  <c r="V105" i="133"/>
  <c r="V106" i="133"/>
  <c r="V107" i="133"/>
  <c r="V108" i="133"/>
  <c r="W109" i="133"/>
  <c r="X109" i="133"/>
  <c r="X111" i="133" s="1"/>
  <c r="T98" i="133"/>
  <c r="S108" i="133"/>
  <c r="S107" i="133"/>
  <c r="S106" i="133"/>
  <c r="S105" i="133"/>
  <c r="S104" i="133"/>
  <c r="S103" i="133"/>
  <c r="S102" i="133"/>
  <c r="S97" i="133"/>
  <c r="S96" i="133"/>
  <c r="S95" i="133"/>
  <c r="S94" i="133"/>
  <c r="S93" i="133"/>
  <c r="S92" i="133"/>
  <c r="S91" i="133"/>
  <c r="S90" i="133"/>
  <c r="S89" i="133"/>
  <c r="S88" i="133"/>
  <c r="S87" i="133"/>
  <c r="S83" i="133"/>
  <c r="S82" i="133"/>
  <c r="S81" i="133"/>
  <c r="S77" i="133"/>
  <c r="S76" i="133"/>
  <c r="S75" i="133"/>
  <c r="S74" i="133"/>
  <c r="S73" i="133"/>
  <c r="S72" i="133"/>
  <c r="S71" i="133"/>
  <c r="S70" i="133"/>
  <c r="S66" i="133"/>
  <c r="S65" i="133"/>
  <c r="S64" i="133"/>
  <c r="S63" i="133"/>
  <c r="S62" i="133"/>
  <c r="S58" i="133"/>
  <c r="S57" i="133"/>
  <c r="S50" i="133"/>
  <c r="S49" i="133"/>
  <c r="S48" i="133"/>
  <c r="S47" i="133"/>
  <c r="S46" i="133"/>
  <c r="S45" i="133"/>
  <c r="S44" i="133"/>
  <c r="S43" i="133"/>
  <c r="S42" i="133"/>
  <c r="S41" i="133"/>
  <c r="S37" i="133"/>
  <c r="S36" i="133"/>
  <c r="S35" i="133"/>
  <c r="S34" i="133"/>
  <c r="S33" i="133"/>
  <c r="S32" i="133"/>
  <c r="S31" i="133"/>
  <c r="S30" i="133"/>
  <c r="S29" i="133"/>
  <c r="S28" i="133"/>
  <c r="S27" i="133"/>
  <c r="S26" i="133"/>
  <c r="S25" i="133"/>
  <c r="S24" i="133"/>
  <c r="S23" i="133"/>
  <c r="S22" i="133"/>
  <c r="S18" i="133"/>
  <c r="S17" i="133"/>
  <c r="S16" i="133"/>
  <c r="S15" i="133"/>
  <c r="S14" i="133"/>
  <c r="S13" i="133"/>
  <c r="U109" i="133"/>
  <c r="T109" i="133"/>
  <c r="U98" i="133"/>
  <c r="U84" i="133"/>
  <c r="T84" i="133"/>
  <c r="U78" i="133"/>
  <c r="T78" i="133"/>
  <c r="U67" i="133"/>
  <c r="T67" i="133"/>
  <c r="U59" i="133"/>
  <c r="T59" i="133"/>
  <c r="U54" i="133"/>
  <c r="T54" i="133"/>
  <c r="U38" i="133"/>
  <c r="T38" i="133"/>
  <c r="U19" i="133"/>
  <c r="T19" i="133"/>
  <c r="V59" i="133" l="1"/>
  <c r="V109" i="133"/>
  <c r="V84" i="133"/>
  <c r="M18" i="7"/>
  <c r="V98" i="133"/>
  <c r="V78" i="133"/>
  <c r="V67" i="133"/>
  <c r="V19" i="133"/>
  <c r="M14" i="7"/>
  <c r="M15" i="7"/>
  <c r="M17" i="7"/>
  <c r="M16" i="7"/>
  <c r="S78" i="133"/>
  <c r="S98" i="133"/>
  <c r="S84" i="133"/>
  <c r="R84" i="133" s="1"/>
  <c r="S67" i="133"/>
  <c r="S59" i="133"/>
  <c r="R59" i="133" s="1"/>
  <c r="S54" i="133"/>
  <c r="V38" i="133"/>
  <c r="S38" i="133"/>
  <c r="S109" i="133"/>
  <c r="S19" i="133"/>
  <c r="R19" i="133" s="1"/>
  <c r="T111" i="133"/>
  <c r="U111" i="133"/>
  <c r="T55" i="133"/>
  <c r="R98" i="133" l="1"/>
  <c r="R109" i="133"/>
  <c r="R78" i="133"/>
  <c r="R38" i="133"/>
  <c r="R67" i="133"/>
  <c r="S111" i="133"/>
  <c r="W54" i="133"/>
  <c r="W111" i="133" s="1"/>
  <c r="V54" i="133"/>
  <c r="V111" i="133" s="1"/>
  <c r="R54" i="133" l="1"/>
  <c r="R111" i="133" s="1"/>
  <c r="R56" i="43"/>
  <c r="S56" i="43"/>
  <c r="O56" i="43" l="1"/>
  <c r="K56" i="43"/>
  <c r="J56" i="43"/>
  <c r="N56" i="43"/>
  <c r="P56" i="43"/>
  <c r="M56" i="43"/>
  <c r="X113" i="124" l="1"/>
  <c r="X102" i="124"/>
  <c r="X88" i="124"/>
  <c r="X82" i="124"/>
  <c r="X71" i="124"/>
  <c r="X63" i="124"/>
  <c r="X58" i="124"/>
  <c r="X23" i="124"/>
  <c r="X42" i="124"/>
  <c r="R57" i="87" l="1"/>
  <c r="T57" i="87" s="1"/>
  <c r="R51" i="83"/>
  <c r="X116" i="124"/>
  <c r="Q56" i="124"/>
  <c r="R52" i="133" s="1"/>
  <c r="J13" i="7" l="1"/>
  <c r="L13" i="7"/>
  <c r="H19" i="7"/>
  <c r="J19" i="7" s="1"/>
  <c r="K19" i="7"/>
  <c r="L19" i="7"/>
  <c r="H20" i="7"/>
  <c r="J20" i="7" s="1"/>
  <c r="K20" i="7"/>
  <c r="L20" i="7"/>
  <c r="M20" i="7" l="1"/>
  <c r="M19" i="7"/>
  <c r="M13" i="7"/>
  <c r="F34" i="68"/>
  <c r="E34" i="68"/>
  <c r="G33" i="68"/>
  <c r="G32" i="68"/>
  <c r="G31" i="68"/>
  <c r="G30" i="68"/>
  <c r="F25" i="68"/>
  <c r="E25" i="68"/>
  <c r="G24" i="68"/>
  <c r="N21" i="89" s="1"/>
  <c r="G23" i="68"/>
  <c r="M21" i="89" s="1"/>
  <c r="G22" i="68"/>
  <c r="L21" i="89" s="1"/>
  <c r="F17" i="68"/>
  <c r="E17" i="68"/>
  <c r="G14" i="68"/>
  <c r="G15" i="68"/>
  <c r="G13" i="68"/>
  <c r="G12" i="68"/>
  <c r="G17" i="68" s="1"/>
  <c r="G34" i="68" l="1"/>
  <c r="G25" i="68"/>
  <c r="EF11" i="97"/>
  <c r="EF10" i="97"/>
  <c r="EF8" i="97"/>
  <c r="EF7" i="97"/>
  <c r="EF6" i="97"/>
  <c r="EF4" i="97"/>
  <c r="DY2" i="97"/>
  <c r="DX2" i="97"/>
  <c r="DW2" i="97"/>
  <c r="DV2" i="97"/>
  <c r="DU2" i="97"/>
  <c r="DT2" i="97"/>
  <c r="DS2" i="97"/>
  <c r="DR2" i="97"/>
  <c r="DQ2" i="97"/>
  <c r="DP2" i="97"/>
  <c r="DO2" i="97"/>
  <c r="DN2" i="97"/>
  <c r="DM2" i="97"/>
  <c r="DL2" i="97"/>
  <c r="DK2" i="97"/>
  <c r="DJ2" i="97"/>
  <c r="DI2" i="97"/>
  <c r="DH2" i="97"/>
  <c r="CE2" i="97"/>
  <c r="CD2" i="97"/>
  <c r="CC2" i="97" s="1"/>
  <c r="CB2" i="97"/>
  <c r="CA2" i="97"/>
  <c r="BZ2" i="97" s="1"/>
  <c r="BY2" i="97"/>
  <c r="BX2" i="97"/>
  <c r="BW2" i="97" s="1"/>
  <c r="BH2" i="97"/>
  <c r="AZ2" i="97"/>
  <c r="AY2" i="97"/>
  <c r="AX2" i="97"/>
  <c r="AW2" i="97"/>
  <c r="AV2" i="97"/>
  <c r="AU2" i="97"/>
  <c r="AT2" i="97"/>
  <c r="AS2" i="97"/>
  <c r="BA2" i="97" s="1"/>
  <c r="AQ2" i="97"/>
  <c r="AP2" i="97"/>
  <c r="AO2" i="97"/>
  <c r="AN2" i="97"/>
  <c r="AA2" i="97"/>
  <c r="Z2" i="97"/>
  <c r="AB2" i="97" s="1"/>
  <c r="DG2" i="97" s="1"/>
  <c r="K2" i="97"/>
  <c r="J2" i="97"/>
  <c r="H2" i="97"/>
  <c r="N32" i="89"/>
  <c r="N46" i="89" s="1"/>
  <c r="M32" i="89"/>
  <c r="M46" i="89" s="1"/>
  <c r="L32" i="89"/>
  <c r="L46" i="89" s="1"/>
  <c r="G31" i="89"/>
  <c r="I31" i="89" s="1"/>
  <c r="G30" i="89"/>
  <c r="I30" i="89" s="1"/>
  <c r="G29" i="89"/>
  <c r="I29" i="89" s="1"/>
  <c r="G28" i="89"/>
  <c r="I28" i="89" s="1"/>
  <c r="G27" i="89"/>
  <c r="I27" i="89" s="1"/>
  <c r="G26" i="89"/>
  <c r="I26" i="89" s="1"/>
  <c r="G25" i="89"/>
  <c r="G24" i="89"/>
  <c r="I24" i="89" s="1"/>
  <c r="G23" i="89"/>
  <c r="I23" i="89" s="1"/>
  <c r="H34" i="88"/>
  <c r="J34" i="88" s="1"/>
  <c r="H33" i="88"/>
  <c r="H32" i="88"/>
  <c r="J32" i="88" s="1"/>
  <c r="H31" i="88"/>
  <c r="H30" i="88"/>
  <c r="J30" i="88" s="1"/>
  <c r="H23" i="88"/>
  <c r="H22" i="88"/>
  <c r="J22" i="88" s="1"/>
  <c r="H21" i="88"/>
  <c r="H20" i="88"/>
  <c r="J20" i="88" s="1"/>
  <c r="H19" i="88"/>
  <c r="C160" i="120"/>
  <c r="O119" i="120"/>
  <c r="N119" i="120"/>
  <c r="M119" i="120"/>
  <c r="L119" i="120"/>
  <c r="K119" i="120"/>
  <c r="J119" i="120"/>
  <c r="I119" i="120"/>
  <c r="H119" i="120"/>
  <c r="D109" i="120"/>
  <c r="I73" i="120"/>
  <c r="J72" i="120"/>
  <c r="J71" i="120"/>
  <c r="K71" i="120" s="1"/>
  <c r="H73" i="120"/>
  <c r="J68" i="120"/>
  <c r="K68" i="120" s="1"/>
  <c r="L68" i="120" s="1"/>
  <c r="J67" i="120"/>
  <c r="J66" i="120"/>
  <c r="K66" i="120" s="1"/>
  <c r="K64" i="120"/>
  <c r="J63" i="120"/>
  <c r="J62" i="120"/>
  <c r="K62" i="120" s="1"/>
  <c r="J61" i="120"/>
  <c r="J60" i="120"/>
  <c r="K60" i="120" s="1"/>
  <c r="J59" i="120"/>
  <c r="J58" i="120"/>
  <c r="K58" i="120" s="1"/>
  <c r="J57" i="120"/>
  <c r="J56" i="120"/>
  <c r="K56" i="120" s="1"/>
  <c r="J55" i="120"/>
  <c r="J54" i="120"/>
  <c r="K54" i="120" s="1"/>
  <c r="J53" i="120"/>
  <c r="J52" i="120"/>
  <c r="K52" i="120" s="1"/>
  <c r="J51" i="120"/>
  <c r="J50" i="120"/>
  <c r="K50" i="120" s="1"/>
  <c r="J49" i="120"/>
  <c r="K48" i="120"/>
  <c r="O43" i="120"/>
  <c r="N43" i="120"/>
  <c r="M43" i="120"/>
  <c r="L43" i="120"/>
  <c r="K43" i="120"/>
  <c r="J43" i="120"/>
  <c r="I43" i="120"/>
  <c r="J34" i="120"/>
  <c r="K34" i="120" s="1"/>
  <c r="J33" i="120"/>
  <c r="K33" i="120" s="1"/>
  <c r="D25" i="7"/>
  <c r="L24" i="7"/>
  <c r="K24" i="7"/>
  <c r="H24" i="7"/>
  <c r="J24" i="7" s="1"/>
  <c r="L22" i="7"/>
  <c r="K22" i="7"/>
  <c r="H22" i="7"/>
  <c r="J22" i="7" s="1"/>
  <c r="L21" i="7"/>
  <c r="K21" i="7"/>
  <c r="H21" i="7"/>
  <c r="J21" i="7" s="1"/>
  <c r="L12" i="7"/>
  <c r="K12" i="7"/>
  <c r="H12" i="7"/>
  <c r="J12" i="7" s="1"/>
  <c r="L11" i="7"/>
  <c r="J11" i="7"/>
  <c r="Q45" i="6"/>
  <c r="P45" i="6"/>
  <c r="Q30" i="6"/>
  <c r="Q16" i="6"/>
  <c r="P16" i="6"/>
  <c r="G49" i="50"/>
  <c r="G24" i="50"/>
  <c r="D23" i="50"/>
  <c r="EF5" i="97"/>
  <c r="EF3" i="97"/>
  <c r="EF2" i="97"/>
  <c r="AC113" i="124"/>
  <c r="AB113" i="124"/>
  <c r="Y113" i="124"/>
  <c r="W113" i="124"/>
  <c r="V113" i="124"/>
  <c r="U113" i="124"/>
  <c r="R112" i="87"/>
  <c r="R111" i="87"/>
  <c r="R108" i="87"/>
  <c r="R107" i="87"/>
  <c r="AC102" i="124"/>
  <c r="AB102" i="124"/>
  <c r="Y102" i="124"/>
  <c r="W102" i="124"/>
  <c r="V102" i="124"/>
  <c r="U102" i="124"/>
  <c r="R103" i="87"/>
  <c r="R102" i="87"/>
  <c r="R99" i="87"/>
  <c r="R98" i="87"/>
  <c r="T98" i="87" s="1"/>
  <c r="R95" i="87"/>
  <c r="R94" i="87"/>
  <c r="T94" i="87" s="1"/>
  <c r="AC88" i="124"/>
  <c r="AB88" i="124"/>
  <c r="Y88" i="124"/>
  <c r="W88" i="124"/>
  <c r="V88" i="124"/>
  <c r="U88" i="124"/>
  <c r="R89" i="87"/>
  <c r="K89" i="87" s="1"/>
  <c r="AA88" i="124"/>
  <c r="AC82" i="124"/>
  <c r="AB82" i="124"/>
  <c r="Y82" i="124"/>
  <c r="W82" i="124"/>
  <c r="V82" i="124"/>
  <c r="U82" i="124"/>
  <c r="R81" i="87"/>
  <c r="R80" i="87"/>
  <c r="R77" i="87"/>
  <c r="R76" i="87"/>
  <c r="AC71" i="124"/>
  <c r="AB71" i="124"/>
  <c r="Y71" i="124"/>
  <c r="W71" i="124"/>
  <c r="V71" i="124"/>
  <c r="U71" i="124"/>
  <c r="R72" i="87"/>
  <c r="R71" i="87"/>
  <c r="T71" i="87" s="1"/>
  <c r="R68" i="87"/>
  <c r="AC63" i="124"/>
  <c r="AB63" i="124"/>
  <c r="Y63" i="124"/>
  <c r="W63" i="124"/>
  <c r="V63" i="124"/>
  <c r="U63" i="124"/>
  <c r="R62" i="87"/>
  <c r="AC58" i="124"/>
  <c r="AB58" i="124"/>
  <c r="Y58" i="124"/>
  <c r="W58" i="124"/>
  <c r="U58" i="124"/>
  <c r="R58" i="87"/>
  <c r="K58" i="87" s="1"/>
  <c r="R56" i="87"/>
  <c r="T56" i="87" s="1"/>
  <c r="R53" i="87"/>
  <c r="T53" i="87" s="1"/>
  <c r="R52" i="87"/>
  <c r="T52" i="87" s="1"/>
  <c r="R49" i="87"/>
  <c r="T49" i="87" s="1"/>
  <c r="R48" i="87"/>
  <c r="T48" i="87" s="1"/>
  <c r="AC42" i="124"/>
  <c r="AB42" i="124"/>
  <c r="Y42" i="124"/>
  <c r="W42" i="124"/>
  <c r="R40" i="87"/>
  <c r="R38" i="87"/>
  <c r="R37" i="87"/>
  <c r="R32" i="87"/>
  <c r="T32" i="87" s="1"/>
  <c r="R30" i="87"/>
  <c r="R29" i="87"/>
  <c r="AC23" i="124"/>
  <c r="AB23" i="124"/>
  <c r="Y23" i="124"/>
  <c r="W23" i="124"/>
  <c r="V23" i="124"/>
  <c r="U23" i="124"/>
  <c r="R23" i="87"/>
  <c r="K23" i="87" s="1"/>
  <c r="R22" i="87"/>
  <c r="R19" i="87"/>
  <c r="V21" i="52"/>
  <c r="O21" i="52"/>
  <c r="AA20" i="52"/>
  <c r="AA19" i="52"/>
  <c r="AA18" i="52"/>
  <c r="AA17" i="52"/>
  <c r="AA16" i="52"/>
  <c r="AA15" i="52"/>
  <c r="AA14" i="52"/>
  <c r="AA13" i="52"/>
  <c r="AA12" i="52"/>
  <c r="U2" i="97"/>
  <c r="T2" i="97"/>
  <c r="S2" i="97"/>
  <c r="R2" i="97"/>
  <c r="AM122" i="113"/>
  <c r="AM131" i="113" s="1"/>
  <c r="AM113" i="113"/>
  <c r="AM130" i="113" s="1"/>
  <c r="AM89" i="113"/>
  <c r="AM129" i="113" s="1"/>
  <c r="AM75" i="113"/>
  <c r="AM128" i="113" s="1"/>
  <c r="AM56" i="113"/>
  <c r="AM127" i="113" s="1"/>
  <c r="AM49" i="113"/>
  <c r="AM126" i="113" s="1"/>
  <c r="AM125" i="113"/>
  <c r="AM23" i="113"/>
  <c r="AM124" i="113" s="1"/>
  <c r="AM120" i="112"/>
  <c r="AM130" i="112" s="1"/>
  <c r="AM111" i="112"/>
  <c r="AM129" i="112" s="1"/>
  <c r="AM87" i="112"/>
  <c r="AM128" i="112" s="1"/>
  <c r="AM73" i="112"/>
  <c r="AM127" i="112" s="1"/>
  <c r="AM57" i="112"/>
  <c r="AM126" i="112" s="1"/>
  <c r="AM50" i="112"/>
  <c r="AM125" i="112" s="1"/>
  <c r="AM124" i="112"/>
  <c r="AM23" i="112"/>
  <c r="AM123" i="112" s="1"/>
  <c r="AM121" i="111"/>
  <c r="AM130" i="111" s="1"/>
  <c r="AM112" i="111"/>
  <c r="AM129" i="111" s="1"/>
  <c r="AM88" i="111"/>
  <c r="AM128" i="111" s="1"/>
  <c r="AM74" i="111"/>
  <c r="AM127" i="111" s="1"/>
  <c r="AM55" i="111"/>
  <c r="AM126" i="111" s="1"/>
  <c r="AM48" i="111"/>
  <c r="AM125" i="111" s="1"/>
  <c r="AM36" i="111"/>
  <c r="AM124" i="111" s="1"/>
  <c r="AM23" i="111"/>
  <c r="AM123" i="111" s="1"/>
  <c r="AM120" i="110"/>
  <c r="AM129" i="110" s="1"/>
  <c r="AM111" i="110"/>
  <c r="AM128" i="110" s="1"/>
  <c r="AM86" i="110"/>
  <c r="AM127" i="110" s="1"/>
  <c r="AM72" i="110"/>
  <c r="AM126" i="110" s="1"/>
  <c r="AM56" i="110"/>
  <c r="AM125" i="110" s="1"/>
  <c r="AM49" i="110"/>
  <c r="AM124" i="110" s="1"/>
  <c r="AM37" i="110"/>
  <c r="AM123" i="110" s="1"/>
  <c r="AM23" i="110"/>
  <c r="AM122" i="110" s="1"/>
  <c r="M24" i="7" l="1"/>
  <c r="AA21" i="52"/>
  <c r="AA22" i="52" s="1"/>
  <c r="R42" i="124"/>
  <c r="I37" i="120"/>
  <c r="I32" i="120"/>
  <c r="J32" i="120" s="1"/>
  <c r="K32" i="120" s="1"/>
  <c r="L32" i="120" s="1"/>
  <c r="M32" i="120" s="1"/>
  <c r="N32" i="120" s="1"/>
  <c r="O32" i="120" s="1"/>
  <c r="H108" i="120" s="1"/>
  <c r="I108" i="120" s="1"/>
  <c r="J108" i="120" s="1"/>
  <c r="K108" i="120" s="1"/>
  <c r="L108" i="120" s="1"/>
  <c r="M108" i="120" s="1"/>
  <c r="N108" i="120" s="1"/>
  <c r="O108" i="120" s="1"/>
  <c r="DF2" i="97"/>
  <c r="S116" i="87"/>
  <c r="F16" i="50" s="1"/>
  <c r="F21" i="50" s="1"/>
  <c r="F23" i="50" s="1"/>
  <c r="F26" i="50" s="1"/>
  <c r="F28" i="50" s="1"/>
  <c r="F30" i="50" s="1"/>
  <c r="Q18" i="6"/>
  <c r="Q47" i="6"/>
  <c r="AC116" i="124"/>
  <c r="Q40" i="124"/>
  <c r="R36" i="133" s="1"/>
  <c r="R61" i="83"/>
  <c r="R70" i="87"/>
  <c r="T70" i="87" s="1"/>
  <c r="R85" i="83"/>
  <c r="R96" i="87"/>
  <c r="T96" i="87" s="1"/>
  <c r="R22" i="83"/>
  <c r="R27" i="87"/>
  <c r="R26" i="83"/>
  <c r="R31" i="87"/>
  <c r="R28" i="83"/>
  <c r="R33" i="87"/>
  <c r="R30" i="83"/>
  <c r="R35" i="87"/>
  <c r="R34" i="83"/>
  <c r="R39" i="87"/>
  <c r="T39" i="87" s="1"/>
  <c r="R40" i="83"/>
  <c r="R46" i="87"/>
  <c r="R44" i="83"/>
  <c r="R50" i="87"/>
  <c r="T50" i="87" s="1"/>
  <c r="R48" i="83"/>
  <c r="R54" i="87"/>
  <c r="T54" i="87" s="1"/>
  <c r="R69" i="83"/>
  <c r="R78" i="87"/>
  <c r="R73" i="83"/>
  <c r="R82" i="87"/>
  <c r="R82" i="83"/>
  <c r="R93" i="87"/>
  <c r="T93" i="87" s="1"/>
  <c r="J27" i="89"/>
  <c r="R14" i="83"/>
  <c r="R18" i="87"/>
  <c r="R16" i="83"/>
  <c r="R20" i="87"/>
  <c r="AA42" i="124"/>
  <c r="R36" i="83"/>
  <c r="R41" i="87"/>
  <c r="T41" i="87" s="1"/>
  <c r="AA58" i="124"/>
  <c r="R60" i="83"/>
  <c r="R69" i="87"/>
  <c r="T69" i="87" s="1"/>
  <c r="R78" i="83"/>
  <c r="R88" i="87"/>
  <c r="AA102" i="124"/>
  <c r="R86" i="83"/>
  <c r="R97" i="87"/>
  <c r="T97" i="87" s="1"/>
  <c r="R90" i="83"/>
  <c r="R101" i="87"/>
  <c r="T101" i="87" s="1"/>
  <c r="T104" i="87" s="1"/>
  <c r="J19" i="88"/>
  <c r="K19" i="88" s="1"/>
  <c r="J23" i="89"/>
  <c r="I25" i="89"/>
  <c r="J25" i="89" s="1"/>
  <c r="J31" i="89"/>
  <c r="R17" i="83"/>
  <c r="R21" i="87"/>
  <c r="R37" i="83"/>
  <c r="R42" i="87"/>
  <c r="R77" i="83"/>
  <c r="R87" i="87"/>
  <c r="R89" i="83"/>
  <c r="R100" i="87"/>
  <c r="R23" i="83"/>
  <c r="R28" i="87"/>
  <c r="T28" i="87" s="1"/>
  <c r="R29" i="83"/>
  <c r="R34" i="87"/>
  <c r="R31" i="83"/>
  <c r="R36" i="87"/>
  <c r="R41" i="83"/>
  <c r="R47" i="87"/>
  <c r="T47" i="87" s="1"/>
  <c r="R45" i="83"/>
  <c r="R51" i="87"/>
  <c r="T51" i="87" s="1"/>
  <c r="R49" i="83"/>
  <c r="R55" i="87"/>
  <c r="R56" i="83"/>
  <c r="R63" i="87"/>
  <c r="R64" i="87" s="1"/>
  <c r="R70" i="83"/>
  <c r="R79" i="87"/>
  <c r="R74" i="83"/>
  <c r="R83" i="87"/>
  <c r="F83" i="87" s="1"/>
  <c r="Q94" i="124"/>
  <c r="R90" i="133" s="1"/>
  <c r="R97" i="83"/>
  <c r="R109" i="87"/>
  <c r="R101" i="83"/>
  <c r="R113" i="87"/>
  <c r="J29" i="89"/>
  <c r="R98" i="83"/>
  <c r="R110" i="87"/>
  <c r="Y116" i="124"/>
  <c r="Q112" i="124"/>
  <c r="R108" i="133" s="1"/>
  <c r="Q111" i="124"/>
  <c r="R107" i="133" s="1"/>
  <c r="R100" i="83"/>
  <c r="Q110" i="124"/>
  <c r="R106" i="133" s="1"/>
  <c r="R99" i="83"/>
  <c r="Q108" i="124"/>
  <c r="R104" i="133" s="1"/>
  <c r="Q107" i="124"/>
  <c r="R103" i="133" s="1"/>
  <c r="R96" i="83"/>
  <c r="R113" i="124"/>
  <c r="R95" i="83"/>
  <c r="Q101" i="124"/>
  <c r="R97" i="133" s="1"/>
  <c r="R92" i="83"/>
  <c r="Q100" i="124"/>
  <c r="R96" i="133" s="1"/>
  <c r="R91" i="83"/>
  <c r="Q98" i="124"/>
  <c r="R94" i="133" s="1"/>
  <c r="Q97" i="124"/>
  <c r="R93" i="133" s="1"/>
  <c r="R88" i="83"/>
  <c r="Q96" i="124"/>
  <c r="R92" i="133" s="1"/>
  <c r="R87" i="83"/>
  <c r="Q93" i="124"/>
  <c r="R89" i="133" s="1"/>
  <c r="R84" i="83"/>
  <c r="Q92" i="124"/>
  <c r="R88" i="133" s="1"/>
  <c r="R83" i="83"/>
  <c r="Q87" i="124"/>
  <c r="R83" i="133" s="1"/>
  <c r="R79" i="83"/>
  <c r="Q85" i="124"/>
  <c r="R81" i="133" s="1"/>
  <c r="Q80" i="124"/>
  <c r="R76" i="133" s="1"/>
  <c r="Q79" i="124"/>
  <c r="R75" i="133" s="1"/>
  <c r="R72" i="83"/>
  <c r="Q78" i="124"/>
  <c r="R74" i="133" s="1"/>
  <c r="R71" i="83"/>
  <c r="Q76" i="124"/>
  <c r="R72" i="133" s="1"/>
  <c r="Q75" i="124"/>
  <c r="R71" i="133" s="1"/>
  <c r="R68" i="83"/>
  <c r="R82" i="124"/>
  <c r="R67" i="83"/>
  <c r="Q70" i="124"/>
  <c r="R66" i="133" s="1"/>
  <c r="R63" i="83"/>
  <c r="Q69" i="124"/>
  <c r="R65" i="133" s="1"/>
  <c r="R62" i="83"/>
  <c r="Q67" i="124"/>
  <c r="R63" i="133" s="1"/>
  <c r="R71" i="124"/>
  <c r="R59" i="83"/>
  <c r="Q62" i="124"/>
  <c r="R58" i="133" s="1"/>
  <c r="Q61" i="124"/>
  <c r="R57" i="133" s="1"/>
  <c r="R55" i="83"/>
  <c r="Q57" i="124"/>
  <c r="R53" i="133" s="1"/>
  <c r="R52" i="83"/>
  <c r="Q55" i="124"/>
  <c r="R51" i="133" s="1"/>
  <c r="R50" i="83"/>
  <c r="Q53" i="124"/>
  <c r="R49" i="133" s="1"/>
  <c r="Q52" i="124"/>
  <c r="R48" i="133" s="1"/>
  <c r="R47" i="83"/>
  <c r="Q51" i="124"/>
  <c r="R47" i="133" s="1"/>
  <c r="R46" i="83"/>
  <c r="Q49" i="124"/>
  <c r="R45" i="133" s="1"/>
  <c r="Q48" i="124"/>
  <c r="R44" i="133" s="1"/>
  <c r="R43" i="83"/>
  <c r="Q47" i="124"/>
  <c r="R42" i="83"/>
  <c r="Q45" i="124"/>
  <c r="R41" i="133" s="1"/>
  <c r="Q39" i="124"/>
  <c r="R35" i="133" s="1"/>
  <c r="R35" i="83"/>
  <c r="Q37" i="124"/>
  <c r="R33" i="133" s="1"/>
  <c r="R33" i="83"/>
  <c r="Q36" i="124"/>
  <c r="R32" i="133" s="1"/>
  <c r="R32" i="83"/>
  <c r="Q34" i="124"/>
  <c r="R30" i="133" s="1"/>
  <c r="Q32" i="124"/>
  <c r="R28" i="133" s="1"/>
  <c r="Q31" i="124"/>
  <c r="R27" i="133" s="1"/>
  <c r="R27" i="83"/>
  <c r="Q30" i="124"/>
  <c r="R26" i="133" s="1"/>
  <c r="Q29" i="124"/>
  <c r="R25" i="133" s="1"/>
  <c r="R25" i="83"/>
  <c r="Q28" i="124"/>
  <c r="R24" i="133" s="1"/>
  <c r="R24" i="83"/>
  <c r="R18" i="133"/>
  <c r="R19" i="83"/>
  <c r="Q21" i="124"/>
  <c r="R17" i="133" s="1"/>
  <c r="R18" i="83"/>
  <c r="Q19" i="124"/>
  <c r="R15" i="133" s="1"/>
  <c r="Q18" i="124"/>
  <c r="R14" i="133" s="1"/>
  <c r="R15" i="83"/>
  <c r="L25" i="7"/>
  <c r="L26" i="7" s="1"/>
  <c r="M12" i="7"/>
  <c r="M22" i="7"/>
  <c r="AM130" i="110"/>
  <c r="AM131" i="111"/>
  <c r="AM131" i="112"/>
  <c r="AM132" i="113"/>
  <c r="EE6" i="97"/>
  <c r="CU2" i="97"/>
  <c r="EE7" i="97"/>
  <c r="CV2" i="97"/>
  <c r="EE8" i="97"/>
  <c r="K56" i="87"/>
  <c r="EE5" i="97"/>
  <c r="EE10" i="97"/>
  <c r="EE11" i="97"/>
  <c r="ED4" i="97"/>
  <c r="ED5" i="97"/>
  <c r="R13" i="133"/>
  <c r="Q20" i="124"/>
  <c r="R16" i="133" s="1"/>
  <c r="W116" i="124"/>
  <c r="W119" i="124" s="1"/>
  <c r="AB116" i="124"/>
  <c r="Q27" i="124"/>
  <c r="Q33" i="124"/>
  <c r="R29" i="133" s="1"/>
  <c r="Q35" i="124"/>
  <c r="R31" i="133" s="1"/>
  <c r="Q38" i="124"/>
  <c r="R34" i="133" s="1"/>
  <c r="Q41" i="124"/>
  <c r="R37" i="133" s="1"/>
  <c r="R58" i="124"/>
  <c r="Q46" i="124"/>
  <c r="R42" i="133" s="1"/>
  <c r="Q50" i="124"/>
  <c r="R46" i="133" s="1"/>
  <c r="Q54" i="124"/>
  <c r="R50" i="133" s="1"/>
  <c r="AA63" i="124"/>
  <c r="AA71" i="124"/>
  <c r="Q68" i="124"/>
  <c r="R64" i="133" s="1"/>
  <c r="Q74" i="124"/>
  <c r="R70" i="133" s="1"/>
  <c r="AA82" i="124"/>
  <c r="Q77" i="124"/>
  <c r="R73" i="133" s="1"/>
  <c r="Q81" i="124"/>
  <c r="R77" i="133" s="1"/>
  <c r="R88" i="124"/>
  <c r="Q86" i="124"/>
  <c r="R82" i="133" s="1"/>
  <c r="R102" i="124"/>
  <c r="Q95" i="124"/>
  <c r="R91" i="133" s="1"/>
  <c r="Q99" i="124"/>
  <c r="R95" i="133" s="1"/>
  <c r="Q106" i="124"/>
  <c r="R102" i="133" s="1"/>
  <c r="Q109" i="124"/>
  <c r="R105" i="133" s="1"/>
  <c r="EE4" i="97"/>
  <c r="EF9" i="97"/>
  <c r="ED9" i="97"/>
  <c r="J69" i="120"/>
  <c r="L33" i="120"/>
  <c r="L34" i="120"/>
  <c r="L48" i="120"/>
  <c r="K49" i="120"/>
  <c r="L50" i="120"/>
  <c r="K51" i="120"/>
  <c r="L52" i="120"/>
  <c r="K53" i="120"/>
  <c r="L54" i="120"/>
  <c r="K55" i="120"/>
  <c r="L56" i="120"/>
  <c r="K57" i="120"/>
  <c r="L58" i="120"/>
  <c r="K59" i="120"/>
  <c r="L60" i="120"/>
  <c r="K61" i="120"/>
  <c r="L62" i="120"/>
  <c r="K63" i="120"/>
  <c r="K65" i="120"/>
  <c r="L66" i="120"/>
  <c r="K67" i="120"/>
  <c r="L71" i="120"/>
  <c r="K72" i="120"/>
  <c r="J73" i="120"/>
  <c r="DD2" i="97"/>
  <c r="K20" i="88"/>
  <c r="J21" i="88"/>
  <c r="K21" i="88" s="1"/>
  <c r="K22" i="88"/>
  <c r="J23" i="88"/>
  <c r="K23" i="88" s="1"/>
  <c r="K30" i="88"/>
  <c r="J31" i="88"/>
  <c r="K31" i="88" s="1"/>
  <c r="K32" i="88"/>
  <c r="J33" i="88"/>
  <c r="K33" i="88" s="1"/>
  <c r="K34" i="88"/>
  <c r="J24" i="89"/>
  <c r="J26" i="89"/>
  <c r="J28" i="89"/>
  <c r="J30" i="89"/>
  <c r="DE2" i="97"/>
  <c r="Q26" i="124"/>
  <c r="R22" i="133" s="1"/>
  <c r="R63" i="124"/>
  <c r="AA23" i="124"/>
  <c r="R23" i="124"/>
  <c r="Q66" i="124"/>
  <c r="R62" i="133" s="1"/>
  <c r="Q91" i="124"/>
  <c r="R87" i="133" s="1"/>
  <c r="K25" i="7"/>
  <c r="I30" i="120" s="1"/>
  <c r="M21" i="7"/>
  <c r="M11" i="7"/>
  <c r="R43" i="133" l="1"/>
  <c r="T47" i="124"/>
  <c r="AA116" i="124"/>
  <c r="AB119" i="124"/>
  <c r="AA119" i="124" s="1"/>
  <c r="T73" i="87"/>
  <c r="T59" i="87"/>
  <c r="K42" i="87"/>
  <c r="T42" i="87"/>
  <c r="T43" i="87" s="1"/>
  <c r="X118" i="124"/>
  <c r="X119" i="124"/>
  <c r="R115" i="124"/>
  <c r="AA115" i="124"/>
  <c r="R23" i="133"/>
  <c r="N31" i="124"/>
  <c r="J30" i="120"/>
  <c r="K30" i="120" s="1"/>
  <c r="L30" i="120" s="1"/>
  <c r="M30" i="120" s="1"/>
  <c r="I31" i="120"/>
  <c r="J31" i="120" s="1"/>
  <c r="K69" i="120"/>
  <c r="Q88" i="124"/>
  <c r="E44" i="157" s="1"/>
  <c r="Q86" i="157" s="1"/>
  <c r="R86" i="157" s="1"/>
  <c r="R84" i="87"/>
  <c r="J32" i="89"/>
  <c r="I46" i="89" s="1"/>
  <c r="I75" i="120" s="1"/>
  <c r="H75" i="120" s="1"/>
  <c r="Q71" i="124"/>
  <c r="E42" i="157" s="1"/>
  <c r="Q102" i="124"/>
  <c r="E45" i="157" s="1"/>
  <c r="Q87" i="157" s="1"/>
  <c r="R87" i="157" s="1"/>
  <c r="Q63" i="124"/>
  <c r="E41" i="157" s="1"/>
  <c r="Q83" i="157" s="1"/>
  <c r="R83" i="157" s="1"/>
  <c r="Q58" i="124"/>
  <c r="E40" i="157" s="1"/>
  <c r="Q82" i="157" s="1"/>
  <c r="R82" i="157" s="1"/>
  <c r="Q42" i="124"/>
  <c r="E39" i="157" s="1"/>
  <c r="Q23" i="124"/>
  <c r="K36" i="88"/>
  <c r="L72" i="120"/>
  <c r="L73" i="120" s="1"/>
  <c r="M68" i="120"/>
  <c r="M66" i="120"/>
  <c r="M64" i="120"/>
  <c r="M62" i="120"/>
  <c r="M60" i="120"/>
  <c r="M58" i="120"/>
  <c r="M56" i="120"/>
  <c r="M54" i="120"/>
  <c r="M52" i="120"/>
  <c r="M50" i="120"/>
  <c r="M48" i="120"/>
  <c r="M33" i="120"/>
  <c r="K73" i="120"/>
  <c r="EF13" i="97"/>
  <c r="CZ2" i="97"/>
  <c r="BD2" i="97"/>
  <c r="CI2" i="97"/>
  <c r="ED11" i="97"/>
  <c r="R73" i="87"/>
  <c r="CT2" i="97"/>
  <c r="ED7" i="97"/>
  <c r="EE3" i="97"/>
  <c r="BU2" i="97"/>
  <c r="Q113" i="124"/>
  <c r="EE9" i="97"/>
  <c r="R104" i="87"/>
  <c r="R90" i="87"/>
  <c r="R59" i="87"/>
  <c r="DA2" i="97"/>
  <c r="R24" i="87"/>
  <c r="M25" i="7"/>
  <c r="M71" i="120"/>
  <c r="L67" i="120"/>
  <c r="L65" i="120"/>
  <c r="L63" i="120"/>
  <c r="L61" i="120"/>
  <c r="L59" i="120"/>
  <c r="L57" i="120"/>
  <c r="L55" i="120"/>
  <c r="L53" i="120"/>
  <c r="L51" i="120"/>
  <c r="L49" i="120"/>
  <c r="M34" i="120"/>
  <c r="R114" i="87"/>
  <c r="ED10" i="97"/>
  <c r="CH2" i="97"/>
  <c r="CG2" i="97" s="1"/>
  <c r="ED8" i="97"/>
  <c r="ED6" i="97"/>
  <c r="CY2" i="97"/>
  <c r="CS2" i="97"/>
  <c r="EE2" i="97"/>
  <c r="CF2" i="97"/>
  <c r="Q82" i="124"/>
  <c r="E43" i="157" s="1"/>
  <c r="Q85" i="157" s="1"/>
  <c r="R85" i="157" s="1"/>
  <c r="R43" i="87"/>
  <c r="T116" i="87" l="1"/>
  <c r="G16" i="50" s="1"/>
  <c r="G21" i="50" s="1"/>
  <c r="G23" i="50" s="1"/>
  <c r="G26" i="50" s="1"/>
  <c r="G28" i="50" s="1"/>
  <c r="G30" i="50" s="1"/>
  <c r="G32" i="50" s="1"/>
  <c r="V47" i="124"/>
  <c r="T58" i="124"/>
  <c r="T116" i="124" s="1"/>
  <c r="T119" i="124" s="1"/>
  <c r="F81" i="157"/>
  <c r="G81" i="157" s="1"/>
  <c r="H81" i="157" s="1"/>
  <c r="Q81" i="157"/>
  <c r="Q84" i="157"/>
  <c r="M42" i="157"/>
  <c r="F84" i="157" s="1"/>
  <c r="Z118" i="124"/>
  <c r="Z119" i="124"/>
  <c r="L69" i="120"/>
  <c r="E38" i="157"/>
  <c r="Q115" i="124"/>
  <c r="R116" i="87"/>
  <c r="J75" i="120"/>
  <c r="I78" i="120"/>
  <c r="I35" i="120"/>
  <c r="K31" i="120"/>
  <c r="J35" i="120"/>
  <c r="ED2" i="97"/>
  <c r="EE13" i="97"/>
  <c r="BR2" i="97"/>
  <c r="N34" i="120"/>
  <c r="N71" i="120"/>
  <c r="ED3" i="97"/>
  <c r="BT2" i="97"/>
  <c r="BV2" i="97" s="1"/>
  <c r="N50" i="120"/>
  <c r="N52" i="120"/>
  <c r="N54" i="120"/>
  <c r="N56" i="120"/>
  <c r="N58" i="120"/>
  <c r="N60" i="120"/>
  <c r="N62" i="120"/>
  <c r="N64" i="120"/>
  <c r="N66" i="120"/>
  <c r="N68" i="120"/>
  <c r="M72" i="120"/>
  <c r="N30" i="120"/>
  <c r="M49" i="120"/>
  <c r="M51" i="120"/>
  <c r="M53" i="120"/>
  <c r="M55" i="120"/>
  <c r="M57" i="120"/>
  <c r="M59" i="120"/>
  <c r="M61" i="120"/>
  <c r="M63" i="120"/>
  <c r="M65" i="120"/>
  <c r="M67" i="120"/>
  <c r="N33" i="120"/>
  <c r="N48" i="120"/>
  <c r="S47" i="124" l="1"/>
  <c r="S58" i="124" s="1"/>
  <c r="V58" i="124"/>
  <c r="L48" i="157"/>
  <c r="G38" i="157"/>
  <c r="G48" i="157" s="1"/>
  <c r="Q80" i="157"/>
  <c r="G84" i="157"/>
  <c r="H84" i="157" s="1"/>
  <c r="I84" i="157" s="1"/>
  <c r="J84" i="157" s="1"/>
  <c r="H90" i="157"/>
  <c r="H92" i="157" s="1"/>
  <c r="N80" i="157"/>
  <c r="G90" i="157"/>
  <c r="M48" i="157"/>
  <c r="M50" i="157" s="1"/>
  <c r="F90" i="157"/>
  <c r="G50" i="157"/>
  <c r="I40" i="120"/>
  <c r="I42" i="120"/>
  <c r="G35" i="50"/>
  <c r="J78" i="148"/>
  <c r="J79" i="148" s="1"/>
  <c r="J61" i="147"/>
  <c r="J62" i="147" s="1"/>
  <c r="K75" i="120"/>
  <c r="J78" i="120"/>
  <c r="R113" i="133"/>
  <c r="L31" i="120"/>
  <c r="K35" i="120"/>
  <c r="J40" i="120"/>
  <c r="J42" i="120"/>
  <c r="M69" i="120"/>
  <c r="O48" i="120"/>
  <c r="O33" i="120"/>
  <c r="O30" i="120"/>
  <c r="N72" i="120"/>
  <c r="N73" i="120" s="1"/>
  <c r="O68" i="120"/>
  <c r="O66" i="120"/>
  <c r="O64" i="120"/>
  <c r="O62" i="120"/>
  <c r="O60" i="120"/>
  <c r="O58" i="120"/>
  <c r="O56" i="120"/>
  <c r="O54" i="120"/>
  <c r="O52" i="120"/>
  <c r="O50" i="120"/>
  <c r="M73" i="120"/>
  <c r="ED13" i="97"/>
  <c r="BS2" i="97"/>
  <c r="BK2" i="97"/>
  <c r="N67" i="120"/>
  <c r="N65" i="120"/>
  <c r="N63" i="120"/>
  <c r="N61" i="120"/>
  <c r="N59" i="120"/>
  <c r="N57" i="120"/>
  <c r="N55" i="120"/>
  <c r="N53" i="120"/>
  <c r="N51" i="120"/>
  <c r="N49" i="120"/>
  <c r="O71" i="120"/>
  <c r="O34" i="120"/>
  <c r="K84" i="157" l="1"/>
  <c r="J90" i="157"/>
  <c r="J92" i="157" s="1"/>
  <c r="I90" i="157"/>
  <c r="I92" i="157" s="1"/>
  <c r="I44" i="120"/>
  <c r="I80" i="120" s="1"/>
  <c r="L75" i="120"/>
  <c r="K78" i="120"/>
  <c r="M31" i="120"/>
  <c r="L35" i="120"/>
  <c r="J44" i="120"/>
  <c r="J80" i="120" s="1"/>
  <c r="K40" i="120"/>
  <c r="K42" i="120"/>
  <c r="O49" i="120"/>
  <c r="O51" i="120"/>
  <c r="O53" i="120"/>
  <c r="O55" i="120"/>
  <c r="O57" i="120"/>
  <c r="O59" i="120"/>
  <c r="O61" i="120"/>
  <c r="O63" i="120"/>
  <c r="O65" i="120"/>
  <c r="O67" i="120"/>
  <c r="CX2" i="97"/>
  <c r="CK2" i="97"/>
  <c r="CJ2" i="97"/>
  <c r="CW2" i="97"/>
  <c r="H106" i="120"/>
  <c r="N69" i="120"/>
  <c r="H110" i="120"/>
  <c r="H147" i="120"/>
  <c r="H126" i="120"/>
  <c r="H128" i="120"/>
  <c r="H130" i="120"/>
  <c r="H132" i="120"/>
  <c r="H134" i="120"/>
  <c r="H136" i="120"/>
  <c r="H138" i="120"/>
  <c r="H140" i="120"/>
  <c r="H142" i="120"/>
  <c r="H144" i="120"/>
  <c r="O72" i="120"/>
  <c r="H124" i="120"/>
  <c r="L84" i="157" l="1"/>
  <c r="L90" i="157" s="1"/>
  <c r="K90" i="157"/>
  <c r="N84" i="157"/>
  <c r="R84" i="157" s="1"/>
  <c r="N81" i="157"/>
  <c r="R81" i="157" s="1"/>
  <c r="N90" i="157"/>
  <c r="I84" i="120"/>
  <c r="P26" i="6" s="1"/>
  <c r="M75" i="120"/>
  <c r="L78" i="120"/>
  <c r="M35" i="120"/>
  <c r="N31" i="120"/>
  <c r="K44" i="120"/>
  <c r="K80" i="120" s="1"/>
  <c r="L42" i="120"/>
  <c r="L40" i="120"/>
  <c r="O69" i="120"/>
  <c r="I106" i="120"/>
  <c r="I124" i="120"/>
  <c r="H148" i="120"/>
  <c r="I144" i="120"/>
  <c r="I142" i="120"/>
  <c r="I140" i="120"/>
  <c r="I138" i="120"/>
  <c r="I136" i="120"/>
  <c r="I134" i="120"/>
  <c r="I132" i="120"/>
  <c r="I130" i="120"/>
  <c r="I128" i="120"/>
  <c r="I126" i="120"/>
  <c r="O73" i="120"/>
  <c r="I109" i="120"/>
  <c r="I147" i="120"/>
  <c r="H149" i="120"/>
  <c r="I110" i="120"/>
  <c r="H143" i="120"/>
  <c r="H141" i="120"/>
  <c r="H139" i="120"/>
  <c r="H137" i="120"/>
  <c r="H135" i="120"/>
  <c r="H133" i="120"/>
  <c r="H131" i="120"/>
  <c r="H129" i="120"/>
  <c r="H127" i="120"/>
  <c r="H125" i="120"/>
  <c r="U118" i="124" l="1"/>
  <c r="U27" i="124" s="1"/>
  <c r="G84" i="120"/>
  <c r="E26" i="157"/>
  <c r="Q68" i="157" s="1"/>
  <c r="R68" i="157" s="1"/>
  <c r="P30" i="6"/>
  <c r="Q32" i="6" s="1"/>
  <c r="L75" i="157"/>
  <c r="L77" i="157" s="1"/>
  <c r="L92" i="157" s="1"/>
  <c r="K75" i="157"/>
  <c r="K77" i="157" s="1"/>
  <c r="K92" i="157" s="1"/>
  <c r="J84" i="120"/>
  <c r="I87" i="120"/>
  <c r="I88" i="120" s="1"/>
  <c r="N75" i="120"/>
  <c r="M78" i="120"/>
  <c r="L44" i="120"/>
  <c r="L80" i="120" s="1"/>
  <c r="M42" i="120"/>
  <c r="M40" i="120"/>
  <c r="N35" i="120"/>
  <c r="O31" i="120"/>
  <c r="I125" i="120"/>
  <c r="I127" i="120"/>
  <c r="I129" i="120"/>
  <c r="I131" i="120"/>
  <c r="I133" i="120"/>
  <c r="I135" i="120"/>
  <c r="I137" i="120"/>
  <c r="I139" i="120"/>
  <c r="I141" i="120"/>
  <c r="I143" i="120"/>
  <c r="J110" i="120"/>
  <c r="J109" i="120"/>
  <c r="J126" i="120"/>
  <c r="J128" i="120"/>
  <c r="J130" i="120"/>
  <c r="J132" i="120"/>
  <c r="J134" i="120"/>
  <c r="J136" i="120"/>
  <c r="J138" i="120"/>
  <c r="J140" i="120"/>
  <c r="J142" i="120"/>
  <c r="J144" i="120"/>
  <c r="I148" i="120"/>
  <c r="I149" i="120" s="1"/>
  <c r="J124" i="120"/>
  <c r="J147" i="120"/>
  <c r="H145" i="120"/>
  <c r="H154" i="120" s="1"/>
  <c r="J106" i="120"/>
  <c r="G36" i="50" l="1"/>
  <c r="G37" i="50" s="1"/>
  <c r="G39" i="50" s="1"/>
  <c r="G42" i="50" s="1"/>
  <c r="G52" i="50" s="1"/>
  <c r="Q34" i="6" s="1"/>
  <c r="Q36" i="6" s="1"/>
  <c r="V27" i="124"/>
  <c r="S27" i="124" s="1"/>
  <c r="U42" i="124"/>
  <c r="U116" i="124" s="1"/>
  <c r="U119" i="124" s="1"/>
  <c r="G75" i="157"/>
  <c r="I89" i="120"/>
  <c r="K84" i="120"/>
  <c r="J87" i="120"/>
  <c r="O75" i="120"/>
  <c r="O78" i="120" s="1"/>
  <c r="N78" i="120"/>
  <c r="N42" i="120"/>
  <c r="N40" i="120"/>
  <c r="O35" i="120"/>
  <c r="H107" i="120"/>
  <c r="M44" i="120"/>
  <c r="M80" i="120" s="1"/>
  <c r="I145" i="120"/>
  <c r="I154" i="120" s="1"/>
  <c r="K147" i="120"/>
  <c r="K124" i="120"/>
  <c r="K110" i="120"/>
  <c r="K106" i="120"/>
  <c r="J148" i="120"/>
  <c r="K144" i="120"/>
  <c r="K142" i="120"/>
  <c r="K140" i="120"/>
  <c r="K138" i="120"/>
  <c r="K136" i="120"/>
  <c r="K134" i="120"/>
  <c r="K132" i="120"/>
  <c r="K130" i="120"/>
  <c r="K128" i="120"/>
  <c r="K126" i="120"/>
  <c r="K109" i="120"/>
  <c r="J143" i="120"/>
  <c r="J141" i="120"/>
  <c r="J139" i="120"/>
  <c r="J137" i="120"/>
  <c r="J135" i="120"/>
  <c r="J133" i="120"/>
  <c r="J131" i="120"/>
  <c r="J129" i="120"/>
  <c r="J127" i="120"/>
  <c r="J125" i="120"/>
  <c r="Q117" i="124" l="1"/>
  <c r="S47" i="6"/>
  <c r="V118" i="124"/>
  <c r="S118" i="124" s="1"/>
  <c r="C30" i="157"/>
  <c r="C72" i="157" s="1"/>
  <c r="R34" i="6"/>
  <c r="E30" i="157"/>
  <c r="G77" i="157"/>
  <c r="I93" i="120"/>
  <c r="I97" i="120" s="1"/>
  <c r="L84" i="120"/>
  <c r="K87" i="120"/>
  <c r="J88" i="120"/>
  <c r="J89" i="120"/>
  <c r="O40" i="120"/>
  <c r="O42" i="120"/>
  <c r="I107" i="120"/>
  <c r="H111" i="120"/>
  <c r="N44" i="120"/>
  <c r="N80" i="120" s="1"/>
  <c r="J145" i="120"/>
  <c r="L147" i="120"/>
  <c r="K125" i="120"/>
  <c r="K127" i="120"/>
  <c r="K129" i="120"/>
  <c r="K131" i="120"/>
  <c r="K133" i="120"/>
  <c r="K135" i="120"/>
  <c r="K137" i="120"/>
  <c r="K139" i="120"/>
  <c r="K141" i="120"/>
  <c r="K143" i="120"/>
  <c r="L109" i="120"/>
  <c r="L126" i="120"/>
  <c r="L128" i="120"/>
  <c r="L130" i="120"/>
  <c r="L132" i="120"/>
  <c r="L134" i="120"/>
  <c r="L136" i="120"/>
  <c r="L138" i="120"/>
  <c r="L140" i="120"/>
  <c r="L142" i="120"/>
  <c r="L144" i="120"/>
  <c r="K148" i="120"/>
  <c r="L106" i="120"/>
  <c r="L110" i="120"/>
  <c r="L124" i="120"/>
  <c r="J149" i="120"/>
  <c r="Q72" i="157" l="1"/>
  <c r="F72" i="157" s="1"/>
  <c r="L30" i="157"/>
  <c r="L33" i="157" s="1"/>
  <c r="G92" i="157"/>
  <c r="J154" i="120"/>
  <c r="I96" i="120"/>
  <c r="I99" i="120" s="1"/>
  <c r="K89" i="120"/>
  <c r="K88" i="120"/>
  <c r="M84" i="120"/>
  <c r="L87" i="120"/>
  <c r="O44" i="120"/>
  <c r="O80" i="120" s="1"/>
  <c r="J107" i="120"/>
  <c r="I111" i="120"/>
  <c r="H116" i="120"/>
  <c r="H118" i="120"/>
  <c r="K145" i="120"/>
  <c r="M147" i="120"/>
  <c r="M124" i="120"/>
  <c r="M110" i="120"/>
  <c r="M106" i="120"/>
  <c r="L148" i="120"/>
  <c r="M144" i="120"/>
  <c r="M142" i="120"/>
  <c r="M140" i="120"/>
  <c r="M138" i="120"/>
  <c r="M136" i="120"/>
  <c r="M134" i="120"/>
  <c r="M132" i="120"/>
  <c r="M130" i="120"/>
  <c r="M128" i="120"/>
  <c r="M126" i="120"/>
  <c r="M109" i="120"/>
  <c r="L143" i="120"/>
  <c r="L141" i="120"/>
  <c r="L139" i="120"/>
  <c r="L137" i="120"/>
  <c r="L135" i="120"/>
  <c r="L133" i="120"/>
  <c r="L131" i="120"/>
  <c r="L129" i="120"/>
  <c r="L127" i="120"/>
  <c r="L125" i="120"/>
  <c r="K149" i="120"/>
  <c r="K154" i="120" s="1"/>
  <c r="N71" i="157" l="1"/>
  <c r="R71" i="157" s="1"/>
  <c r="L35" i="157"/>
  <c r="L50" i="157" s="1"/>
  <c r="F75" i="157"/>
  <c r="N72" i="157"/>
  <c r="R72" i="157" s="1"/>
  <c r="I100" i="120"/>
  <c r="J93" i="120"/>
  <c r="N84" i="120"/>
  <c r="M87" i="120"/>
  <c r="L89" i="120"/>
  <c r="L88" i="120"/>
  <c r="H120" i="120"/>
  <c r="H156" i="120" s="1"/>
  <c r="K107" i="120"/>
  <c r="J111" i="120"/>
  <c r="I118" i="120"/>
  <c r="I116" i="120"/>
  <c r="M125" i="120"/>
  <c r="M127" i="120"/>
  <c r="M129" i="120"/>
  <c r="M131" i="120"/>
  <c r="M133" i="120"/>
  <c r="M135" i="120"/>
  <c r="M137" i="120"/>
  <c r="M139" i="120"/>
  <c r="M141" i="120"/>
  <c r="M143" i="120"/>
  <c r="N109" i="120"/>
  <c r="N126" i="120"/>
  <c r="N128" i="120"/>
  <c r="N130" i="120"/>
  <c r="N132" i="120"/>
  <c r="N134" i="120"/>
  <c r="N136" i="120"/>
  <c r="N138" i="120"/>
  <c r="N140" i="120"/>
  <c r="N142" i="120"/>
  <c r="N144" i="120"/>
  <c r="M148" i="120"/>
  <c r="M149" i="120" s="1"/>
  <c r="N106" i="120"/>
  <c r="N110" i="120"/>
  <c r="N124" i="120"/>
  <c r="L149" i="120"/>
  <c r="L145" i="120"/>
  <c r="N147" i="120"/>
  <c r="F77" i="157" l="1"/>
  <c r="N75" i="157"/>
  <c r="J96" i="120"/>
  <c r="J99" i="120" s="1"/>
  <c r="J97" i="120"/>
  <c r="M89" i="120"/>
  <c r="M88" i="120"/>
  <c r="O84" i="120"/>
  <c r="H160" i="120" s="1"/>
  <c r="N87" i="120"/>
  <c r="L154" i="120"/>
  <c r="L107" i="120"/>
  <c r="K111" i="120"/>
  <c r="I120" i="120"/>
  <c r="I156" i="120" s="1"/>
  <c r="J116" i="120"/>
  <c r="J118" i="120"/>
  <c r="M145" i="120"/>
  <c r="M154" i="120" s="1"/>
  <c r="O147" i="120"/>
  <c r="O124" i="120"/>
  <c r="O110" i="120"/>
  <c r="O106" i="120"/>
  <c r="N148" i="120"/>
  <c r="O144" i="120"/>
  <c r="O142" i="120"/>
  <c r="O140" i="120"/>
  <c r="O138" i="120"/>
  <c r="O136" i="120"/>
  <c r="O134" i="120"/>
  <c r="O132" i="120"/>
  <c r="O130" i="120"/>
  <c r="O128" i="120"/>
  <c r="O126" i="120"/>
  <c r="O109" i="120"/>
  <c r="N143" i="120"/>
  <c r="N141" i="120"/>
  <c r="N139" i="120"/>
  <c r="N137" i="120"/>
  <c r="N135" i="120"/>
  <c r="N133" i="120"/>
  <c r="N131" i="120"/>
  <c r="N129" i="120"/>
  <c r="N127" i="120"/>
  <c r="N125" i="120"/>
  <c r="F92" i="157" l="1"/>
  <c r="N92" i="157" s="1"/>
  <c r="N77" i="157"/>
  <c r="J100" i="120"/>
  <c r="I160" i="120"/>
  <c r="H163" i="120"/>
  <c r="K93" i="120"/>
  <c r="K96" i="120" s="1"/>
  <c r="N89" i="120"/>
  <c r="N88" i="120"/>
  <c r="O87" i="120"/>
  <c r="M107" i="120"/>
  <c r="L111" i="120"/>
  <c r="J120" i="120"/>
  <c r="J156" i="120" s="1"/>
  <c r="K118" i="120"/>
  <c r="K116" i="120"/>
  <c r="O129" i="120"/>
  <c r="O133" i="120"/>
  <c r="O139" i="120"/>
  <c r="O148" i="120"/>
  <c r="O149" i="120" s="1"/>
  <c r="O125" i="120"/>
  <c r="O127" i="120"/>
  <c r="O131" i="120"/>
  <c r="O135" i="120"/>
  <c r="O137" i="120"/>
  <c r="O141" i="120"/>
  <c r="O143" i="120"/>
  <c r="N145" i="120"/>
  <c r="N149" i="120"/>
  <c r="K99" i="120" l="1"/>
  <c r="K100" i="120"/>
  <c r="K97" i="120"/>
  <c r="L93" i="120" s="1"/>
  <c r="H165" i="120"/>
  <c r="H164" i="120"/>
  <c r="J160" i="120"/>
  <c r="I163" i="120"/>
  <c r="O88" i="120"/>
  <c r="O89" i="120"/>
  <c r="K120" i="120"/>
  <c r="K156" i="120" s="1"/>
  <c r="N107" i="120"/>
  <c r="M111" i="120"/>
  <c r="L116" i="120"/>
  <c r="L118" i="120"/>
  <c r="N154" i="120"/>
  <c r="O145" i="120"/>
  <c r="O154" i="120" s="1"/>
  <c r="I165" i="120" l="1"/>
  <c r="I164" i="120"/>
  <c r="L97" i="120"/>
  <c r="M93" i="120" s="1"/>
  <c r="L96" i="120"/>
  <c r="K160" i="120"/>
  <c r="J163" i="120"/>
  <c r="L120" i="120"/>
  <c r="L156" i="120" s="1"/>
  <c r="N111" i="120"/>
  <c r="O107" i="120"/>
  <c r="O111" i="120" s="1"/>
  <c r="M116" i="120"/>
  <c r="M118" i="120"/>
  <c r="L160" i="120" l="1"/>
  <c r="K163" i="120"/>
  <c r="L99" i="120"/>
  <c r="L100" i="120"/>
  <c r="J165" i="120"/>
  <c r="J164" i="120"/>
  <c r="M96" i="120"/>
  <c r="M100" i="120" s="1"/>
  <c r="M97" i="120"/>
  <c r="M120" i="120"/>
  <c r="M156" i="120" s="1"/>
  <c r="N118" i="120"/>
  <c r="N116" i="120"/>
  <c r="O118" i="120"/>
  <c r="O116" i="120"/>
  <c r="AK2" i="97"/>
  <c r="M99" i="120" l="1"/>
  <c r="K164" i="120"/>
  <c r="K165" i="120"/>
  <c r="M160" i="120"/>
  <c r="L163" i="120"/>
  <c r="N93" i="120"/>
  <c r="N96" i="120" s="1"/>
  <c r="O120" i="120"/>
  <c r="O156" i="120" s="1"/>
  <c r="N120" i="120"/>
  <c r="N156" i="120" s="1"/>
  <c r="AL2" i="97"/>
  <c r="AM2" i="97" s="1"/>
  <c r="N160" i="120" l="1"/>
  <c r="M163" i="120"/>
  <c r="N97" i="120"/>
  <c r="L164" i="120"/>
  <c r="L165" i="120"/>
  <c r="N99" i="120"/>
  <c r="N100" i="120"/>
  <c r="M164" i="120" l="1"/>
  <c r="M165" i="120"/>
  <c r="O93" i="120"/>
  <c r="O96" i="120" s="1"/>
  <c r="O99" i="120" s="1"/>
  <c r="O160" i="120"/>
  <c r="O163" i="120" s="1"/>
  <c r="N163" i="120"/>
  <c r="O100" i="120" l="1"/>
  <c r="N165" i="120"/>
  <c r="N164" i="120"/>
  <c r="O165" i="120"/>
  <c r="O164" i="120"/>
  <c r="O97" i="120"/>
  <c r="H169" i="120" l="1"/>
  <c r="H172" i="120" s="1"/>
  <c r="N169" i="120"/>
  <c r="N172" i="120" s="1"/>
  <c r="N175" i="120" s="1"/>
  <c r="O169" i="120"/>
  <c r="O172" i="120" s="1"/>
  <c r="O175" i="120" s="1"/>
  <c r="N176" i="120" l="1"/>
  <c r="H175" i="120"/>
  <c r="H176" i="120"/>
  <c r="O176" i="120"/>
  <c r="H173" i="120"/>
  <c r="I169" i="120" s="1"/>
  <c r="I172" i="120" l="1"/>
  <c r="I175" i="120" l="1"/>
  <c r="I176" i="120"/>
  <c r="I173" i="120"/>
  <c r="J169" i="120" s="1"/>
  <c r="J173" i="120" l="1"/>
  <c r="K169" i="120" s="1"/>
  <c r="J172" i="120"/>
  <c r="J175" i="120" l="1"/>
  <c r="J176" i="120"/>
  <c r="K173" i="120"/>
  <c r="L169" i="120" s="1"/>
  <c r="K172" i="120"/>
  <c r="L173" i="120" l="1"/>
  <c r="M169" i="120" s="1"/>
  <c r="M172" i="120" s="1"/>
  <c r="L172" i="120"/>
  <c r="K175" i="120"/>
  <c r="K176" i="120"/>
  <c r="L175" i="120" l="1"/>
  <c r="L176" i="120"/>
  <c r="M175" i="120"/>
  <c r="M176" i="120"/>
  <c r="S31" i="124"/>
  <c r="S38" i="124"/>
  <c r="S42" i="124" s="1"/>
  <c r="S115" i="124" s="1"/>
  <c r="V42" i="124"/>
  <c r="V116" i="124" s="1"/>
  <c r="S116" i="124" l="1"/>
  <c r="R116" i="124"/>
  <c r="Q116" i="124" s="1"/>
  <c r="V119" i="124"/>
  <c r="S119" i="124" s="1"/>
</calcChain>
</file>

<file path=xl/comments1.xml><?xml version="1.0" encoding="utf-8"?>
<comments xmlns="http://schemas.openxmlformats.org/spreadsheetml/2006/main">
  <authors>
    <author>Leslie B. Price</author>
    <author>Harrington, Sean (COM)</author>
  </authors>
  <commentList>
    <comment ref="K15"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C17" authorId="1">
      <text>
        <r>
          <rPr>
            <b/>
            <sz val="9"/>
            <color indexed="81"/>
            <rFont val="Tahoma"/>
            <family val="2"/>
          </rPr>
          <t>SRO (Single Room Occupancy)</t>
        </r>
        <r>
          <rPr>
            <sz val="9"/>
            <color indexed="81"/>
            <rFont val="Tahoma"/>
            <family val="2"/>
          </rPr>
          <t xml:space="preserve">
Generally speaking, an SRO consists of a single room, enough for a bed plus some small amount of living space, with an incomplete set of amenities. There may or may not be a kitchenette, and washing facilities can range from nonexistent up to a toilet and sink in an enclosed room, but there will not be a shower/bath in each unit. Amenities not included in the SRO unit itself are provided in a communal format, with a varying number of individual units sharing access to washing, living, and food-preparation facilities.
When entering Unit count, count each physical room as a unit, even if rooms are collected into suites.</t>
        </r>
      </text>
    </comment>
    <comment ref="K31"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C33" authorId="1">
      <text>
        <r>
          <rPr>
            <b/>
            <sz val="9"/>
            <color indexed="81"/>
            <rFont val="Tahoma"/>
            <family val="2"/>
          </rPr>
          <t>SRO (Single Room Occupancy)</t>
        </r>
        <r>
          <rPr>
            <sz val="9"/>
            <color indexed="81"/>
            <rFont val="Tahoma"/>
            <family val="2"/>
          </rPr>
          <t xml:space="preserve">
Generally speaking, an SRO consists of a single room, enough for a bed plus some small amount of living space, with an incomplete set of amenities. There may or may not be a kitchenette, and washing facilities can range from nonexistent up to a toilet and sink in an enclosed room, but there will not be a shower/bath in each unit. Amenities not included in the SRO unit itself are provided in a communal format, with a varying number of individual units sharing access to washing, living, and food-preparation facilities.
When entering Unit count, count each physical room as a unit, even if rooms are collected into suites.</t>
        </r>
      </text>
    </comment>
    <comment ref="K45"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List>
</comments>
</file>

<file path=xl/comments2.xml><?xml version="1.0" encoding="utf-8"?>
<comments xmlns="http://schemas.openxmlformats.org/spreadsheetml/2006/main">
  <authors>
    <author>Leslie B. Price</author>
  </authors>
  <commentList>
    <comment ref="M25"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M51"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List>
</comments>
</file>

<file path=xl/comments3.xml><?xml version="1.0" encoding="utf-8"?>
<comments xmlns="http://schemas.openxmlformats.org/spreadsheetml/2006/main">
  <authors>
    <author>Leslie B. Price</author>
  </authors>
  <commentList>
    <comment ref="M21" authorId="0">
      <text>
        <r>
          <rPr>
            <sz val="9"/>
            <color indexed="81"/>
            <rFont val="Tahoma"/>
            <family val="2"/>
          </rPr>
          <t>Common Area for Resident Services are sections of the building used by residents such as community rooms, computer rooms, social service space, etc</t>
        </r>
      </text>
    </comment>
    <comment ref="N21" authorId="0">
      <text>
        <r>
          <rPr>
            <b/>
            <sz val="9"/>
            <color indexed="81"/>
            <rFont val="Tahoma"/>
            <family val="2"/>
          </rPr>
          <t xml:space="preserve">Other Common Area </t>
        </r>
        <r>
          <rPr>
            <sz val="9"/>
            <color indexed="81"/>
            <rFont val="Tahoma"/>
            <family val="2"/>
          </rPr>
          <t xml:space="preserve">includes functional components of the building such as corridors, stairwells, &amp; mechanical spaces.
</t>
        </r>
      </text>
    </comment>
  </commentList>
</comments>
</file>

<file path=xl/comments4.xml><?xml version="1.0" encoding="utf-8"?>
<comments xmlns="http://schemas.openxmlformats.org/spreadsheetml/2006/main">
  <authors>
    <author>Harrington, Sean (COM)</author>
  </authors>
  <commentList>
    <comment ref="E61" author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E67" authorId="0">
      <text>
        <r>
          <rPr>
            <b/>
            <sz val="9"/>
            <color indexed="81"/>
            <rFont val="Tahoma"/>
            <family val="2"/>
          </rPr>
          <t xml:space="preserve">Note:
</t>
        </r>
        <r>
          <rPr>
            <sz val="9"/>
            <color indexed="81"/>
            <rFont val="Tahoma"/>
            <family val="2"/>
          </rPr>
          <t>If you claim points for Criterion 5.2a, you CANNOT also claim points for Criterion 5.8a</t>
        </r>
      </text>
    </comment>
    <comment ref="E69" authorId="0">
      <text>
        <r>
          <rPr>
            <b/>
            <sz val="9"/>
            <color indexed="81"/>
            <rFont val="Tahoma"/>
            <family val="2"/>
          </rPr>
          <t xml:space="preserve">Note:
</t>
        </r>
        <r>
          <rPr>
            <sz val="9"/>
            <color indexed="81"/>
            <rFont val="Tahoma"/>
            <family val="2"/>
          </rPr>
          <t>If you claim points for Criterion 5.2a, you CANNOT also claim points for Criterion 5.8c</t>
        </r>
      </text>
    </comment>
    <comment ref="E71" author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List>
</comments>
</file>

<file path=xl/comments5.xml><?xml version="1.0" encoding="utf-8"?>
<comments xmlns="http://schemas.openxmlformats.org/spreadsheetml/2006/main">
  <authors>
    <author>Harrington, Sean (COM)</author>
  </authors>
  <commentList>
    <comment ref="E60"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1" authorId="0">
      <text>
        <r>
          <rPr>
            <b/>
            <sz val="9"/>
            <color indexed="81"/>
            <rFont val="Tahoma"/>
            <family val="2"/>
          </rPr>
          <t xml:space="preserve">NOTE:
</t>
        </r>
        <r>
          <rPr>
            <sz val="9"/>
            <color indexed="81"/>
            <rFont val="Tahoma"/>
            <family val="2"/>
          </rPr>
          <t xml:space="preserve">If you claim points for Criterion 5.2b, you CANNOT also claim points for Criteria 5.11,5.12 or 5.13
</t>
        </r>
      </text>
    </comment>
    <comment ref="E7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6.xml><?xml version="1.0" encoding="utf-8"?>
<comments xmlns="http://schemas.openxmlformats.org/spreadsheetml/2006/main">
  <authors>
    <author>Harrington, Sean (COM)</author>
  </authors>
  <commentList>
    <comment ref="E62" authorId="0">
      <text>
        <r>
          <rPr>
            <b/>
            <sz val="9"/>
            <color indexed="81"/>
            <rFont val="Tahoma"/>
            <family val="2"/>
          </rPr>
          <t>NOTE:</t>
        </r>
        <r>
          <rPr>
            <sz val="9"/>
            <color indexed="81"/>
            <rFont val="Tahoma"/>
            <family val="2"/>
          </rPr>
          <t xml:space="preserve">
If you claim points for Criterion 5.2a, you CANNOT also claim points for Criterion 5.8a, 5.8c, or 5.10
</t>
        </r>
      </text>
    </comment>
    <comment ref="E68" authorId="0">
      <text>
        <r>
          <rPr>
            <b/>
            <sz val="9"/>
            <color indexed="81"/>
            <rFont val="Tahoma"/>
            <family val="2"/>
          </rPr>
          <t>Note:</t>
        </r>
        <r>
          <rPr>
            <sz val="9"/>
            <color indexed="81"/>
            <rFont val="Tahoma"/>
            <family val="2"/>
          </rPr>
          <t xml:space="preserve">
If you claim points for Criterion 5.2a, you CANNOT also claim points for Criterion 5.8a
</t>
        </r>
      </text>
    </comment>
    <comment ref="E70" authorId="0">
      <text>
        <r>
          <rPr>
            <b/>
            <sz val="9"/>
            <color indexed="81"/>
            <rFont val="Tahoma"/>
            <family val="2"/>
          </rPr>
          <t>Note:</t>
        </r>
        <r>
          <rPr>
            <sz val="9"/>
            <color indexed="81"/>
            <rFont val="Tahoma"/>
            <family val="2"/>
          </rPr>
          <t xml:space="preserve">
If you claim points for Criterion 5.2a, you CANNOT also claim points for Criterion 5.8c
</t>
        </r>
      </text>
    </comment>
    <comment ref="E72" authorId="0">
      <text>
        <r>
          <rPr>
            <b/>
            <sz val="9"/>
            <color indexed="81"/>
            <rFont val="Tahoma"/>
            <family val="2"/>
          </rPr>
          <t>Note:</t>
        </r>
        <r>
          <rPr>
            <sz val="9"/>
            <color indexed="81"/>
            <rFont val="Tahoma"/>
            <family val="2"/>
          </rPr>
          <t xml:space="preserve">
If you claim points for Criterion 5.2a, you CANNOT also claim points for Criterion 5.10
</t>
        </r>
      </text>
    </comment>
  </commentList>
</comments>
</file>

<file path=xl/comments7.xml><?xml version="1.0" encoding="utf-8"?>
<comments xmlns="http://schemas.openxmlformats.org/spreadsheetml/2006/main">
  <authors>
    <author>Harrington, Sean (COM)</author>
  </authors>
  <commentList>
    <comment ref="E6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E72"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E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4"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8.xml><?xml version="1.0" encoding="utf-8"?>
<comments xmlns="http://schemas.openxmlformats.org/spreadsheetml/2006/main">
  <authors>
    <author>Harrington, Sean (COM)</author>
  </authors>
  <commentList>
    <comment ref="I8" authorId="0">
      <text>
        <r>
          <rPr>
            <b/>
            <sz val="9"/>
            <color indexed="81"/>
            <rFont val="Tahoma"/>
            <family val="2"/>
          </rPr>
          <t xml:space="preserve">Rent:
</t>
        </r>
        <r>
          <rPr>
            <sz val="9"/>
            <color indexed="81"/>
            <rFont val="Tahoma"/>
            <family val="2"/>
          </rPr>
          <t>If the project includes PHA / HUD / USDA subsidy, include only the subsidy payment amount here</t>
        </r>
      </text>
    </comment>
    <comment ref="K8" authorId="0">
      <text>
        <r>
          <rPr>
            <b/>
            <sz val="9"/>
            <color indexed="81"/>
            <rFont val="Tahoma"/>
            <family val="2"/>
          </rPr>
          <t xml:space="preserve">Annual Gross Tenant Paid Rental Income 
- </t>
        </r>
        <r>
          <rPr>
            <sz val="9"/>
            <color indexed="81"/>
            <rFont val="Tahoma"/>
            <family val="2"/>
          </rPr>
          <t>(Number of Units x Tenant Paid Monthly Rent) x 12</t>
        </r>
        <r>
          <rPr>
            <b/>
            <sz val="9"/>
            <color indexed="81"/>
            <rFont val="Tahoma"/>
            <family val="2"/>
          </rPr>
          <t xml:space="preserve">
- </t>
        </r>
        <r>
          <rPr>
            <sz val="9"/>
            <color indexed="81"/>
            <rFont val="Tahoma"/>
            <family val="2"/>
          </rPr>
          <t xml:space="preserve">will flow into Year 1 “Annual Gross Tenant Paid Rental Income” entered on Operating Pro Forma.
</t>
        </r>
      </text>
    </comment>
    <comment ref="L8" authorId="0">
      <text>
        <r>
          <rPr>
            <b/>
            <sz val="9"/>
            <color indexed="81"/>
            <rFont val="Tahoma"/>
            <family val="2"/>
          </rPr>
          <t>Annual Gross Rental Subsidy Income</t>
        </r>
        <r>
          <rPr>
            <sz val="9"/>
            <color indexed="81"/>
            <rFont val="Tahoma"/>
            <family val="2"/>
          </rPr>
          <t xml:space="preserve"> 
- (Number of Units x PHA/HUD/USDA Subsidy Payment) x 12
- will flow into Year 1 “Annual Gross Rental Subsidy Income” entered on Operating Pro Forma.
</t>
        </r>
      </text>
    </comment>
  </commentList>
</comments>
</file>

<file path=xl/comments9.xml><?xml version="1.0" encoding="utf-8"?>
<comments xmlns="http://schemas.openxmlformats.org/spreadsheetml/2006/main">
  <authors>
    <author>Leslie Price</author>
  </authors>
  <commentList>
    <comment ref="N54" authorId="0">
      <text>
        <r>
          <rPr>
            <b/>
            <sz val="9"/>
            <color indexed="81"/>
            <rFont val="Calibri"/>
            <family val="2"/>
          </rPr>
          <t>Capital Funds:</t>
        </r>
        <r>
          <rPr>
            <sz val="9"/>
            <color indexed="81"/>
            <rFont val="Calibri"/>
            <family val="2"/>
          </rPr>
          <t xml:space="preserve">
3 points for 15-24% of TPC
5 points for ≥ 25% of TPC
</t>
        </r>
      </text>
    </comment>
    <comment ref="N71" authorId="0">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85" authorId="0">
      <text>
        <r>
          <rPr>
            <b/>
            <sz val="9"/>
            <color indexed="81"/>
            <rFont val="Calibri"/>
            <family val="2"/>
          </rPr>
          <t xml:space="preserve">Units at Risk of Market Conversion:
</t>
        </r>
        <r>
          <rPr>
            <sz val="9"/>
            <color indexed="81"/>
            <rFont val="Calibri"/>
            <family val="2"/>
          </rPr>
          <t>79 units or less = 4 points
80 units or more = 6 points</t>
        </r>
      </text>
    </comment>
  </commentList>
</comments>
</file>

<file path=xl/sharedStrings.xml><?xml version="1.0" encoding="utf-8"?>
<sst xmlns="http://schemas.openxmlformats.org/spreadsheetml/2006/main" count="3518" uniqueCount="1635">
  <si>
    <t xml:space="preserve">New Construction Contingency   </t>
  </si>
  <si>
    <t xml:space="preserve">Market Rate Units </t>
  </si>
  <si>
    <t>Placed in service - 1st Building</t>
  </si>
  <si>
    <t>Placed in service - Last Building</t>
  </si>
  <si>
    <t>Projected First LIHTC Year</t>
  </si>
  <si>
    <t>Land</t>
  </si>
  <si>
    <t>Total Sources:</t>
  </si>
  <si>
    <t>Eligible Basis</t>
  </si>
  <si>
    <t>Acquisition</t>
  </si>
  <si>
    <t xml:space="preserve">Operating Expenses- </t>
  </si>
  <si>
    <t>     </t>
  </si>
  <si>
    <t>Population Type</t>
  </si>
  <si>
    <t>Studio</t>
  </si>
  <si>
    <t>Beds</t>
  </si>
  <si>
    <t>Total</t>
  </si>
  <si>
    <t>Total Annual Operating Subsidy Sources</t>
  </si>
  <si>
    <t>Category</t>
  </si>
  <si>
    <t>Tasks</t>
  </si>
  <si>
    <t>Status</t>
  </si>
  <si>
    <t xml:space="preserve">Site Control </t>
  </si>
  <si>
    <t>Site Control</t>
  </si>
  <si>
    <t>Site survey</t>
  </si>
  <si>
    <t>Market study</t>
  </si>
  <si>
    <t>Phase I Environmental Assessment</t>
  </si>
  <si>
    <t xml:space="preserve">Capital needs assessment </t>
  </si>
  <si>
    <t>Neighborhood notification (if required)</t>
  </si>
  <si>
    <t>Relocation of existing tenants</t>
  </si>
  <si>
    <t xml:space="preserve">Financing </t>
  </si>
  <si>
    <t>Appraisal</t>
  </si>
  <si>
    <t>Financing</t>
  </si>
  <si>
    <t>Financial underwriting</t>
  </si>
  <si>
    <t>Construction cost estimate</t>
  </si>
  <si>
    <t>Funding for services</t>
  </si>
  <si>
    <t xml:space="preserve">Design/Permitting </t>
  </si>
  <si>
    <t>Preliminary drawings completed</t>
  </si>
  <si>
    <t>Zoning approval</t>
  </si>
  <si>
    <t>Site plan approval</t>
  </si>
  <si>
    <t>Building permits issued</t>
  </si>
  <si>
    <t xml:space="preserve">Construction </t>
  </si>
  <si>
    <t>Selection of general contractor</t>
  </si>
  <si>
    <t>Begin construction</t>
  </si>
  <si>
    <t>Issued certificate of occupancy</t>
  </si>
  <si>
    <t xml:space="preserve">Occupancy </t>
  </si>
  <si>
    <t>Selection of management entity</t>
  </si>
  <si>
    <t>Begin lease-up</t>
  </si>
  <si>
    <t>Acquisition Costs:</t>
  </si>
  <si>
    <t>Source</t>
  </si>
  <si>
    <t>Total Development Cost:</t>
  </si>
  <si>
    <t>Residential Total</t>
  </si>
  <si>
    <t>Total Project Cost</t>
  </si>
  <si>
    <t>Bridge Financing</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</si>
  <si>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</si>
  <si>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</si>
  <si>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</si>
  <si>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</si>
  <si>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</si>
  <si>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</si>
  <si>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</si>
  <si>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</si>
  <si>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</si>
  <si>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</si>
  <si>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</si>
  <si>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</si>
  <si>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</si>
  <si>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</si>
  <si>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</si>
  <si>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REVENUES</t>
  </si>
  <si>
    <t>Year 2</t>
  </si>
  <si>
    <t>Year 3</t>
  </si>
  <si>
    <t>Year 4</t>
  </si>
  <si>
    <t>Year 6</t>
  </si>
  <si>
    <t>Year 7</t>
  </si>
  <si>
    <t>Total Residential Income</t>
  </si>
  <si>
    <t>=</t>
  </si>
  <si>
    <t>Other</t>
  </si>
  <si>
    <t>Year 8</t>
  </si>
  <si>
    <t>Year 9</t>
  </si>
  <si>
    <t>Year 11</t>
  </si>
  <si>
    <t>Year 12</t>
  </si>
  <si>
    <t>Year 13</t>
  </si>
  <si>
    <t>Year 14</t>
  </si>
  <si>
    <t>Year 15</t>
  </si>
  <si>
    <t>Management - Off-site</t>
  </si>
  <si>
    <t>Management - On-site</t>
  </si>
  <si>
    <t>Construction:</t>
  </si>
  <si>
    <t>Phase 2 Environmental Assessment</t>
  </si>
  <si>
    <t>SEPA/NEPA</t>
  </si>
  <si>
    <t>Vacancy Rates and Inflation Factors</t>
  </si>
  <si>
    <t>Proposed 
Funding</t>
  </si>
  <si>
    <t>Total 
Funding</t>
  </si>
  <si>
    <t>Total Annual Services Funding Sources</t>
  </si>
  <si>
    <t>Purchase and Sale Agreement / Option</t>
  </si>
  <si>
    <t>Maximum Extensions</t>
  </si>
  <si>
    <t>Closing</t>
  </si>
  <si>
    <t>Total Units</t>
  </si>
  <si>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</si>
  <si>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</si>
  <si>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</si>
  <si>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</si>
  <si>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</si>
  <si>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</si>
  <si>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</si>
  <si>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</si>
  <si>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</si>
  <si>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</si>
  <si>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</si>
  <si>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</si>
  <si>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</si>
  <si>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</si>
  <si>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</si>
  <si>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</si>
  <si>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</si>
  <si>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</si>
  <si>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</si>
  <si>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</si>
  <si>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</si>
  <si>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</si>
  <si>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</si>
  <si>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</si>
  <si>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</si>
  <si>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</si>
  <si>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</si>
  <si>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</si>
  <si>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</si>
  <si>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</si>
  <si>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</si>
  <si>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</si>
  <si>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</si>
  <si>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</si>
  <si>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</si>
  <si>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</si>
  <si>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</si>
  <si>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</si>
  <si>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</si>
  <si>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</si>
  <si>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</si>
  <si>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</si>
  <si>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</si>
  <si>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</si>
  <si>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</si>
  <si>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</si>
  <si>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</si>
  <si>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</si>
  <si>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Total Non-Residential Income</t>
  </si>
  <si>
    <t>Non-Residential Expenses</t>
  </si>
  <si>
    <t>Tenant - Paid Utilities</t>
  </si>
  <si>
    <t>Tenant - Paid Monthly Rent</t>
  </si>
  <si>
    <t>% of Median 
Income Served</t>
  </si>
  <si>
    <t>Committed Amount</t>
  </si>
  <si>
    <t>Proposed Amount</t>
  </si>
  <si>
    <t>Length of Commitment</t>
  </si>
  <si>
    <t>Evergreen Sustainable Development Standard Occupancy Manual Approval</t>
  </si>
  <si>
    <t>Building permit application submitted</t>
  </si>
  <si>
    <t xml:space="preserve">Less Non-Residential Vacancy </t>
  </si>
  <si>
    <t>Less Residential Vacancy</t>
  </si>
  <si>
    <t xml:space="preserve">EXPENSES </t>
  </si>
  <si>
    <t>Equity Gap</t>
  </si>
  <si>
    <t>Divided by 10 Years</t>
  </si>
  <si>
    <t>Maximum Annual Credit Amount based on Equity Gap</t>
  </si>
  <si>
    <t>Total Eligible Basis</t>
  </si>
  <si>
    <t>Less non-qualified, non-recourse financing</t>
  </si>
  <si>
    <t>Adjusted Eligible Basis</t>
  </si>
  <si>
    <t>Qualified Basis</t>
  </si>
  <si>
    <t>Eligible Basis Credit Calculation</t>
  </si>
  <si>
    <t>Equity Gap Calculation</t>
  </si>
  <si>
    <t>Total Residential Sources</t>
  </si>
  <si>
    <t>Maximum Credit per Low-Income Housing Unit Calculation</t>
  </si>
  <si>
    <t>Maximum Annual Credit Per Low-Income Housing Unit</t>
  </si>
  <si>
    <t>* Applicable Fraction (lesser of Project's Unit Fraction or Floor Space Fraction)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</si>
  <si>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</si>
  <si>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</si>
  <si>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</si>
  <si>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</si>
  <si>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</si>
  <si>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</si>
  <si>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</si>
  <si>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</si>
  <si>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</si>
  <si>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</si>
  <si>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</si>
  <si>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</si>
  <si>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</si>
  <si>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</si>
  <si>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</si>
  <si>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</si>
  <si>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</si>
  <si>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</si>
  <si>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</si>
  <si>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Project Attorney</t>
  </si>
  <si>
    <t>Market Study Firm</t>
  </si>
  <si>
    <t>General Contractor</t>
  </si>
  <si>
    <t>Total Non Residential Sources</t>
  </si>
  <si>
    <t>Other:</t>
  </si>
  <si>
    <r>
      <t>Feasibility/Due Diligence</t>
    </r>
    <r>
      <rPr>
        <i/>
        <sz val="10"/>
        <rFont val="Arial"/>
        <family val="2"/>
      </rPr>
      <t xml:space="preserve"> </t>
    </r>
  </si>
  <si>
    <t>Date Completed or Expected Completion</t>
  </si>
  <si>
    <t>Benefit Amount</t>
  </si>
  <si>
    <t>Local Travel/Mileage</t>
  </si>
  <si>
    <t>Telecommunications/Computers</t>
  </si>
  <si>
    <t>Printing/Duplication</t>
  </si>
  <si>
    <t>Less Historic Rehabilitation Tax Credit (Residential Portion only)</t>
  </si>
  <si>
    <t>Permanent Financing - Residential</t>
  </si>
  <si>
    <t>Permanent Financing - Non-Residential</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</si>
  <si>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</si>
  <si>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</si>
  <si>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</si>
  <si>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</si>
  <si>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</si>
  <si>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</si>
  <si>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</si>
  <si>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</si>
  <si>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</si>
  <si>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</si>
  <si>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Firm Name:</t>
  </si>
  <si>
    <t>Address:</t>
  </si>
  <si>
    <t>City:</t>
  </si>
  <si>
    <t xml:space="preserve">State: </t>
  </si>
  <si>
    <t>Email:</t>
  </si>
  <si>
    <t>Zip Code:</t>
  </si>
  <si>
    <t>Property Management Firm</t>
  </si>
  <si>
    <t>Fax:</t>
  </si>
  <si>
    <t>Property Seller/Lessor</t>
  </si>
  <si>
    <t>ADDITIONAL LOW-INCOME HOUSING USE PERIOD</t>
  </si>
  <si>
    <t>DEVELOPER FEES</t>
  </si>
  <si>
    <t>No Points Taken</t>
  </si>
  <si>
    <t>Historic</t>
  </si>
  <si>
    <t>DevFees</t>
  </si>
  <si>
    <t>Development Consultant</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</si>
  <si>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</si>
  <si>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</si>
  <si>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</si>
  <si>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</si>
  <si>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</si>
  <si>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</si>
  <si>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</si>
  <si>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</si>
  <si>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</si>
  <si>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</si>
  <si>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</si>
  <si>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</si>
  <si>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</si>
  <si>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</si>
  <si>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</si>
  <si>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</si>
  <si>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</si>
  <si>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</si>
  <si>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</si>
  <si>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</si>
  <si>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</si>
  <si>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</si>
  <si>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</si>
  <si>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</si>
  <si>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</si>
  <si>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</si>
  <si>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</si>
  <si>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</si>
  <si>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</si>
  <si>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</si>
  <si>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</si>
  <si>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</si>
  <si>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</si>
  <si>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</si>
  <si>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</si>
  <si>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</si>
  <si>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</si>
  <si>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</si>
  <si>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</si>
  <si>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</si>
  <si>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</si>
  <si>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</si>
  <si>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</si>
  <si>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Subtotal</t>
  </si>
  <si>
    <t>Total Bridge Financing</t>
  </si>
  <si>
    <t>Subtotal Non-Residential Permanent Financing</t>
  </si>
  <si>
    <t>Unified Business Identifier</t>
  </si>
  <si>
    <t>Total cost for this person on this project</t>
  </si>
  <si>
    <t>Total Project Cost for This  Person</t>
  </si>
  <si>
    <t>Enter the $ Amount from Fund Source #1</t>
  </si>
  <si>
    <t xml:space="preserve">Enter the $ Amount from Fund Source #2 </t>
  </si>
  <si>
    <t>Enter the $ Amount from Fund Source #3</t>
  </si>
  <si>
    <t>Structured Residential Parking</t>
  </si>
  <si>
    <t>Requirement Type/Optional Points</t>
  </si>
  <si>
    <t>Points</t>
  </si>
  <si>
    <t>#</t>
  </si>
  <si>
    <t>Criteria</t>
  </si>
  <si>
    <t>Green Development Plan</t>
  </si>
  <si>
    <t>Mandatory</t>
  </si>
  <si>
    <t>Universal Design</t>
  </si>
  <si>
    <t/>
  </si>
  <si>
    <t>Section 1 SUBTOTAL</t>
  </si>
  <si>
    <t>Sensitive Site Protection</t>
  </si>
  <si>
    <t>Connections to Existing Development &amp; Infrastructure</t>
  </si>
  <si>
    <t>Compact Development</t>
  </si>
  <si>
    <t>Preservation of &amp; Access to Open Space</t>
  </si>
  <si>
    <t>Walkable Neighborhoods- Sidewalks &amp; Pathways</t>
  </si>
  <si>
    <t>Walkable Neighborhoods- Connections to Surrounding Neighborhood</t>
  </si>
  <si>
    <t>Smart Site Location: Passive Design</t>
  </si>
  <si>
    <t>Brownfield or Adaptive Reuse Site</t>
  </si>
  <si>
    <t>Access to Fresh, Local Foods</t>
  </si>
  <si>
    <t>Section 2 SUBTOTAL</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</si>
  <si>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</si>
  <si>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</si>
  <si>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</si>
  <si>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</si>
  <si>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</si>
  <si>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</si>
  <si>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</si>
  <si>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</si>
  <si>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</si>
  <si>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</si>
  <si>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</si>
  <si>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</si>
  <si>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</si>
  <si>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</si>
  <si>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</si>
  <si>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</si>
  <si>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</si>
  <si>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</si>
  <si>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4.1</t>
  </si>
  <si>
    <t>4.2</t>
  </si>
  <si>
    <t>4.3</t>
  </si>
  <si>
    <t>Water Reuse</t>
  </si>
  <si>
    <t>Section 4 SUBTOTAL</t>
  </si>
  <si>
    <t>5.1a</t>
  </si>
  <si>
    <t>Building Performance Standard - New Construction</t>
  </si>
  <si>
    <t>5.1b</t>
  </si>
  <si>
    <t>Building Performance Standard -Rehab</t>
  </si>
  <si>
    <t>5.2a</t>
  </si>
  <si>
    <t>5.2b</t>
  </si>
  <si>
    <t>5.3</t>
  </si>
  <si>
    <t>Sizing of Heating &amp; Cooling Equipment</t>
  </si>
  <si>
    <t>5.4</t>
  </si>
  <si>
    <t>EnergyStar Applicances</t>
  </si>
  <si>
    <t>5.5</t>
  </si>
  <si>
    <t>Central Laundry</t>
  </si>
  <si>
    <t>5.6</t>
  </si>
  <si>
    <t>5.7a</t>
  </si>
  <si>
    <t>Electricity Meter</t>
  </si>
  <si>
    <t>5.7b</t>
  </si>
  <si>
    <t>5.8a</t>
  </si>
  <si>
    <t>Renewable Energy</t>
  </si>
  <si>
    <t>5.8b</t>
  </si>
  <si>
    <t>Photovoltaic/Solar Hot Water Ready</t>
  </si>
  <si>
    <t>5.8c</t>
  </si>
  <si>
    <t>Solar Water Heating</t>
  </si>
  <si>
    <t>5.9</t>
  </si>
  <si>
    <t>Domestic Water Heating</t>
  </si>
  <si>
    <t>5.10</t>
  </si>
  <si>
    <t>5.11</t>
  </si>
  <si>
    <t>5.12</t>
  </si>
  <si>
    <t>5.13</t>
  </si>
  <si>
    <t>Section 5 SUBTOTAL</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</si>
  <si>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</si>
  <si>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</si>
  <si>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</si>
  <si>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</si>
  <si>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</si>
  <si>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</si>
  <si>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</si>
  <si>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</si>
  <si>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</si>
  <si>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</si>
  <si>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</si>
  <si>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</si>
  <si>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</si>
  <si>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</si>
  <si>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</si>
  <si>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</si>
  <si>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</si>
  <si>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</si>
  <si>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</si>
  <si>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7.1</t>
  </si>
  <si>
    <t>Composite Wood Products that Contain No Added Urea Formaldehyde</t>
  </si>
  <si>
    <t>7.2a</t>
  </si>
  <si>
    <t>Healthy Flooring Materials</t>
  </si>
  <si>
    <t>Mandatory if providing floor coverings</t>
  </si>
  <si>
    <t>7.2b</t>
  </si>
  <si>
    <t>7.3a</t>
  </si>
  <si>
    <t>Exhaust Fans-Bathroom</t>
  </si>
  <si>
    <t>7.3b</t>
  </si>
  <si>
    <t>7.4a</t>
  </si>
  <si>
    <t>Exhaust Fans-Kitchen</t>
  </si>
  <si>
    <t>7.4b</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</si>
  <si>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</si>
  <si>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</si>
  <si>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</si>
  <si>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</si>
  <si>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</si>
  <si>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</si>
  <si>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</si>
  <si>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</si>
  <si>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</si>
  <si>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</si>
  <si>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</si>
  <si>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</si>
  <si>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</si>
  <si>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</si>
  <si>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</si>
  <si>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</si>
  <si>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</si>
  <si>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</si>
  <si>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</si>
  <si>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</si>
  <si>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</si>
  <si>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</si>
  <si>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</si>
  <si>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</si>
  <si>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</si>
  <si>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</si>
  <si>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</si>
  <si>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</si>
  <si>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</si>
  <si>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</si>
  <si>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</si>
  <si>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</si>
  <si>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</si>
  <si>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</si>
  <si>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</si>
  <si>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</si>
  <si>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</si>
  <si>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</si>
  <si>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</si>
  <si>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</si>
  <si>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t>Maximizing Density</t>
  </si>
  <si>
    <t>Access to Services &amp; Public Transportation</t>
  </si>
  <si>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</si>
  <si>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</si>
  <si>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</si>
  <si>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</si>
  <si>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</si>
  <si>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</si>
  <si>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</si>
  <si>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</si>
  <si>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</si>
  <si>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</si>
  <si>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</si>
  <si>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</si>
  <si>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</si>
  <si>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Legal</t>
  </si>
  <si>
    <t>Construction Period Interest</t>
  </si>
  <si>
    <t>Lease-up Period Interest</t>
  </si>
  <si>
    <t>Permanent Financing</t>
  </si>
  <si>
    <t>Permanent Loan Legal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</si>
  <si>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</si>
  <si>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</si>
  <si>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</si>
  <si>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</si>
  <si>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</si>
  <si>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</si>
  <si>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</si>
  <si>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</si>
  <si>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</si>
  <si>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</si>
  <si>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</si>
  <si>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</si>
  <si>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</si>
  <si>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Residential Project Cost</t>
  </si>
  <si>
    <t>TOTALS:</t>
  </si>
  <si>
    <t>*Nonprofit Donation</t>
  </si>
  <si>
    <t>*Carrying Costs at Rent up/ Lease Up Reserve</t>
  </si>
  <si>
    <t>Project Management / Dev Consultant Fees</t>
  </si>
  <si>
    <t>On-Site Staff</t>
  </si>
  <si>
    <t>Staff Title</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</si>
  <si>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</si>
  <si>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</si>
  <si>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</si>
  <si>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</si>
  <si>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</si>
  <si>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</si>
  <si>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</si>
  <si>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t>Total Service Personnel Expenses</t>
  </si>
  <si>
    <t>Non-Personnel Expenses for First Year of Project</t>
  </si>
  <si>
    <t>Client Assistance Costs**</t>
  </si>
  <si>
    <t>Supplies</t>
  </si>
  <si>
    <t>Other: ________</t>
  </si>
  <si>
    <t>Total Services:</t>
  </si>
  <si>
    <t>*LIHTC Owners Title Policy</t>
  </si>
  <si>
    <t>Application Date</t>
  </si>
  <si>
    <t>(Projected) Award Date</t>
  </si>
  <si>
    <t>Equipment***</t>
  </si>
  <si>
    <t>Project Administrative Costs****</t>
  </si>
  <si>
    <t>New Construction/ Rehab</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</si>
  <si>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</si>
  <si>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</si>
  <si>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</si>
  <si>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</si>
  <si>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</si>
  <si>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</si>
  <si>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</si>
  <si>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</si>
  <si>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</si>
  <si>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Category A.  75% Supportive Housing for the Homeless (35 points)</t>
  </si>
  <si>
    <t xml:space="preserve">Project is located in </t>
  </si>
  <si>
    <t>Select location</t>
  </si>
  <si>
    <t>FEDERAL LEVERAGE</t>
  </si>
  <si>
    <t xml:space="preserve">CAPITAL FUNDS: </t>
  </si>
  <si>
    <t>Source of Funds:</t>
  </si>
  <si>
    <t>Project is located in</t>
  </si>
  <si>
    <t>Project Owner makes a commitment to limit the maximum Developer Fees for the Project to:</t>
  </si>
  <si>
    <t>15% - 0 Points</t>
  </si>
  <si>
    <t>EXPIRING FEDERAL USE RESTRICTION:</t>
  </si>
  <si>
    <t>Enter type of federal use restriction</t>
  </si>
  <si>
    <t>Enter expiration date of federal use restriction</t>
  </si>
  <si>
    <t>Not a Historic property</t>
  </si>
  <si>
    <t>ELIGIBLE TRIBAL AREA</t>
  </si>
  <si>
    <t>Eligible Tribe:</t>
  </si>
  <si>
    <t>Select one:</t>
  </si>
  <si>
    <t>Project is located</t>
  </si>
  <si>
    <t>Select Location</t>
  </si>
  <si>
    <t>Select Job Growth Place</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</si>
  <si>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</si>
  <si>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</si>
  <si>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</si>
  <si>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</si>
  <si>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</si>
  <si>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</si>
  <si>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</si>
  <si>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</si>
  <si>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</si>
  <si>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</si>
  <si>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</si>
  <si>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</si>
  <si>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</si>
  <si>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</si>
  <si>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</si>
  <si>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</si>
  <si>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</si>
  <si>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</si>
  <si>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</si>
  <si>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</si>
  <si>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</si>
  <si>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</si>
  <si>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</si>
  <si>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</si>
  <si>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</si>
  <si>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</si>
  <si>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</si>
  <si>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</si>
  <si>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</si>
  <si>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</si>
  <si>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</si>
  <si>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</si>
  <si>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</si>
  <si>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</si>
  <si>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</si>
  <si>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</si>
  <si>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</si>
  <si>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</si>
  <si>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</si>
  <si>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</si>
  <si>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</si>
  <si>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</si>
  <si>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</si>
  <si>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</si>
  <si>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</si>
  <si>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</si>
  <si>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</si>
  <si>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</si>
  <si>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</si>
  <si>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</si>
  <si>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</si>
  <si>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</si>
  <si>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</si>
  <si>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</si>
  <si>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</si>
  <si>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</si>
  <si>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</si>
  <si>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</si>
  <si>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</si>
  <si>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</si>
  <si>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</si>
  <si>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</si>
  <si>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</si>
  <si>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</si>
  <si>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</si>
  <si>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</si>
  <si>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</si>
  <si>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</si>
  <si>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</si>
  <si>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</si>
  <si>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</si>
  <si>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</si>
  <si>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</si>
  <si>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</si>
  <si>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</si>
  <si>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</si>
  <si>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</si>
  <si>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</si>
  <si>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</si>
  <si>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</si>
  <si>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</si>
  <si>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</si>
  <si>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</si>
  <si>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</si>
  <si>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</si>
  <si>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</si>
  <si>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</si>
  <si>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</si>
  <si>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</si>
  <si>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</si>
  <si>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</si>
  <si>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</si>
  <si>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</si>
  <si>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</si>
  <si>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</si>
  <si>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</si>
  <si>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</si>
  <si>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</si>
  <si>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</si>
  <si>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</si>
  <si>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</si>
  <si>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</si>
  <si>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</si>
  <si>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</si>
  <si>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</si>
  <si>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</si>
  <si>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</si>
  <si>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</si>
  <si>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</si>
  <si>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</si>
  <si>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</si>
  <si>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</si>
  <si>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</si>
  <si>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</si>
  <si>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</si>
  <si>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</si>
  <si>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</si>
  <si>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</si>
  <si>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</si>
  <si>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</si>
  <si>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</si>
  <si>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</si>
  <si>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</si>
  <si>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</si>
  <si>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</si>
  <si>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</si>
  <si>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</si>
  <si>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</si>
  <si>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</si>
  <si>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</si>
  <si>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</si>
  <si>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</si>
  <si>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</si>
  <si>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</si>
  <si>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</si>
  <si>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</si>
  <si>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</si>
  <si>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</si>
  <si>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</si>
  <si>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</si>
  <si>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</si>
  <si>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</si>
  <si>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</si>
  <si>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</si>
  <si>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</si>
  <si>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</si>
  <si>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</si>
  <si>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</si>
  <si>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</si>
  <si>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</si>
  <si>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</si>
  <si>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</si>
  <si>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</si>
  <si>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</si>
  <si>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</si>
  <si>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</si>
  <si>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</si>
  <si>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</si>
  <si>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</si>
  <si>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</si>
  <si>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</si>
  <si>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</si>
  <si>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</si>
  <si>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</si>
  <si>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</si>
  <si>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</si>
  <si>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</si>
  <si>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</si>
  <si>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</si>
  <si>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</si>
  <si>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</si>
  <si>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</si>
  <si>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</si>
  <si>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</si>
  <si>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</si>
  <si>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</si>
  <si>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</si>
  <si>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</si>
  <si>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</si>
  <si>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</si>
  <si>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</si>
  <si>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</si>
  <si>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</si>
  <si>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</si>
  <si>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</si>
  <si>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</si>
  <si>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</si>
  <si>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</si>
  <si>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</si>
  <si>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</si>
  <si>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</si>
  <si>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</si>
  <si>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</si>
  <si>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</si>
  <si>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</si>
  <si>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</si>
  <si>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</si>
  <si>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</si>
  <si>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</si>
  <si>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</si>
  <si>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</si>
  <si>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</si>
  <si>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</si>
  <si>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</si>
  <si>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</si>
  <si>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</si>
  <si>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</si>
  <si>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</si>
  <si>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</si>
  <si>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</si>
  <si>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</si>
  <si>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</si>
  <si>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</si>
  <si>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</si>
  <si>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</si>
  <si>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</si>
  <si>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</si>
  <si>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</si>
  <si>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</si>
  <si>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</si>
  <si>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</si>
  <si>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</si>
  <si>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</si>
  <si>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</si>
  <si>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</si>
  <si>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</si>
  <si>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</si>
  <si>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</si>
  <si>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</si>
  <si>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</si>
  <si>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</si>
  <si>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</si>
  <si>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</si>
  <si>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</si>
  <si>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</si>
  <si>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</si>
  <si>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</si>
  <si>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</si>
  <si>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</si>
  <si>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</si>
  <si>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</si>
  <si>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</si>
  <si>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</si>
  <si>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</si>
  <si>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</si>
  <si>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</si>
  <si>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</si>
  <si>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</si>
  <si>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</si>
  <si>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</si>
  <si>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</si>
  <si>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</si>
  <si>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</si>
  <si>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</si>
  <si>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</si>
  <si>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</si>
  <si>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</si>
  <si>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</si>
  <si>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</si>
  <si>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</si>
  <si>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</si>
  <si>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</si>
  <si>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</si>
  <si>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</si>
  <si>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</si>
  <si>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</si>
  <si>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Gross Cash Flow</t>
  </si>
  <si>
    <t>Rehab</t>
  </si>
  <si>
    <t xml:space="preserve">Reserves- </t>
  </si>
  <si>
    <t>Evergreen Coordinator</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</si>
  <si>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</si>
  <si>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</si>
  <si>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</si>
  <si>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</si>
  <si>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</si>
  <si>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</si>
  <si>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</si>
  <si>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</si>
  <si>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</si>
  <si>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</si>
  <si>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</si>
  <si>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</si>
  <si>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</si>
  <si>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</si>
  <si>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</si>
  <si>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</si>
  <si>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</si>
  <si>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</si>
  <si>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</si>
  <si>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</si>
  <si>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</si>
  <si>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</si>
  <si>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</si>
  <si>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</si>
  <si>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</si>
  <si>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</si>
  <si>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</si>
  <si>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</si>
  <si>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</si>
  <si>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</si>
  <si>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</si>
  <si>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</si>
  <si>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</si>
  <si>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</si>
  <si>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</si>
  <si>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</si>
  <si>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</si>
  <si>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</si>
  <si>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</si>
  <si>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</si>
  <si>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</si>
  <si>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</si>
  <si>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</si>
  <si>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</si>
  <si>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</si>
  <si>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</si>
  <si>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</si>
  <si>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</si>
  <si>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</si>
  <si>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</si>
  <si>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</si>
  <si>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</si>
  <si>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</si>
  <si>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</si>
  <si>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</si>
  <si>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</si>
  <si>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</si>
  <si>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</si>
  <si>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</si>
  <si>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</si>
  <si>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</si>
  <si>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</si>
  <si>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</si>
  <si>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</si>
  <si>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</si>
  <si>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</si>
  <si>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</si>
  <si>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</si>
  <si>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</si>
  <si>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</si>
  <si>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</si>
  <si>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</si>
  <si>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</si>
  <si>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</si>
  <si>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</si>
  <si>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</si>
  <si>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</si>
  <si>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</si>
  <si>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</si>
  <si>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</si>
  <si>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</si>
  <si>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</si>
  <si>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</si>
  <si>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</si>
  <si>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</si>
  <si>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</si>
  <si>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</si>
  <si>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</si>
  <si>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</si>
  <si>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</si>
  <si>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</si>
  <si>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</si>
  <si>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</si>
  <si>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</si>
  <si>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</si>
  <si>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</si>
  <si>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</si>
  <si>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</si>
  <si>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</si>
  <si>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</si>
  <si>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</si>
  <si>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</si>
  <si>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</si>
  <si>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</si>
  <si>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</si>
  <si>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</si>
  <si>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</si>
  <si>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</si>
  <si>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</si>
  <si>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</si>
  <si>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</si>
  <si>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</si>
  <si>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</si>
  <si>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</si>
  <si>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</si>
  <si>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</si>
  <si>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</si>
  <si>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</si>
  <si>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</si>
  <si>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</si>
  <si>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</si>
  <si>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</si>
  <si>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</si>
  <si>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</si>
  <si>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</si>
  <si>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</si>
  <si>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</si>
  <si>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</si>
  <si>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</si>
  <si>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</si>
  <si>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</si>
  <si>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</si>
  <si>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</si>
  <si>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</si>
  <si>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t>Mandatory if providing appliances</t>
  </si>
  <si>
    <t>Design Element: Integrative Design</t>
  </si>
  <si>
    <t>Design Element: Location &amp; Neighborhood Fabric</t>
  </si>
  <si>
    <t>Design Element: Site Improvements</t>
  </si>
  <si>
    <t>Design Element: Water Conservation</t>
  </si>
  <si>
    <t>Design Element: Energy Efficiency</t>
  </si>
  <si>
    <t>Design Element: Materials Beneficial to the Environment</t>
  </si>
  <si>
    <t>Design Element: Healthy Living Environment</t>
  </si>
  <si>
    <t>Design Element: Operations &amp; Maintenance</t>
  </si>
  <si>
    <t>Building Performance Standard</t>
  </si>
  <si>
    <r>
      <t xml:space="preserve">Water-Conserving </t>
    </r>
    <r>
      <rPr>
        <sz val="11"/>
        <rFont val="Calibri"/>
        <family val="2"/>
        <scheme val="minor"/>
      </rPr>
      <t>Fixtures</t>
    </r>
  </si>
  <si>
    <r>
      <t xml:space="preserve">Advanced Water-Conserving </t>
    </r>
    <r>
      <rPr>
        <sz val="11"/>
        <rFont val="Calibri"/>
        <family val="2"/>
        <scheme val="minor"/>
      </rPr>
      <t>Fixtures</t>
    </r>
  </si>
  <si>
    <r>
      <t>Additional Reduction in Energy Use (</t>
    </r>
    <r>
      <rPr>
        <sz val="11"/>
        <color indexed="10"/>
        <rFont val="Calibri"/>
        <family val="2"/>
        <scheme val="minor"/>
      </rPr>
      <t>PLEASE SEE NOTE</t>
    </r>
    <r>
      <rPr>
        <sz val="10"/>
        <rFont val="Calibri"/>
        <family val="2"/>
        <scheme val="minor"/>
      </rPr>
      <t>)</t>
    </r>
  </si>
  <si>
    <r>
      <t>Performance Tested Building Air Sealing (</t>
    </r>
    <r>
      <rPr>
        <sz val="11"/>
        <color indexed="10"/>
        <rFont val="Calibri"/>
        <family val="2"/>
        <scheme val="minor"/>
      </rPr>
      <t>PLEASE SEE NOTE</t>
    </r>
    <r>
      <rPr>
        <sz val="10"/>
        <rFont val="Calibri"/>
        <family val="2"/>
        <scheme val="minor"/>
      </rPr>
      <t>)</t>
    </r>
  </si>
  <si>
    <r>
      <t>Performance Tested Duct Sealing (</t>
    </r>
    <r>
      <rPr>
        <sz val="11"/>
        <color indexed="10"/>
        <rFont val="Calibri"/>
        <family val="2"/>
        <scheme val="minor"/>
      </rPr>
      <t>PLEASE SEE NOTE</t>
    </r>
    <r>
      <rPr>
        <sz val="10"/>
        <rFont val="Calibri"/>
        <family val="2"/>
        <scheme val="minor"/>
      </rPr>
      <t>)</t>
    </r>
  </si>
  <si>
    <r>
      <t xml:space="preserve">Mandatory, </t>
    </r>
    <r>
      <rPr>
        <i/>
        <sz val="11"/>
        <rFont val="Calibri"/>
        <family val="2"/>
        <scheme val="minor"/>
      </rPr>
      <t>with</t>
    </r>
    <r>
      <rPr>
        <sz val="11"/>
        <rFont val="Calibri"/>
        <family val="2"/>
        <scheme val="minor"/>
      </rPr>
      <t xml:space="preserve"> </t>
    </r>
    <r>
      <rPr>
        <b/>
        <i/>
        <sz val="11"/>
        <rFont val="Calibri"/>
        <family val="2"/>
        <scheme val="minor"/>
      </rPr>
      <t xml:space="preserve">optional 5 </t>
    </r>
  </si>
  <si>
    <t>Optional</t>
  </si>
  <si>
    <r>
      <t>Optional -</t>
    </r>
    <r>
      <rPr>
        <b/>
        <i/>
        <sz val="11"/>
        <rFont val="Calibri"/>
        <family val="2"/>
        <scheme val="minor"/>
      </rPr>
      <t xml:space="preserve"> Tribal projects only</t>
    </r>
  </si>
  <si>
    <r>
      <t xml:space="preserve">Optional </t>
    </r>
    <r>
      <rPr>
        <b/>
        <i/>
        <sz val="11"/>
        <rFont val="Calibri"/>
        <family val="2"/>
        <scheme val="minor"/>
      </rPr>
      <t>- Tribal projects only</t>
    </r>
  </si>
  <si>
    <t>n/a for Mod, Optional for Subs</t>
  </si>
  <si>
    <t>n/a for Subs, Optional for Mod</t>
  </si>
  <si>
    <t>Mandatory for Subs, n/a for Mod</t>
  </si>
  <si>
    <r>
      <t>Space Heating &amp; Cooling Equipment Replacement (</t>
    </r>
    <r>
      <rPr>
        <sz val="11"/>
        <color indexed="10"/>
        <rFont val="Calibri"/>
        <family val="2"/>
      </rPr>
      <t>PLEASE SEE NOTE</t>
    </r>
    <r>
      <rPr>
        <sz val="11"/>
        <rFont val="Arial"/>
        <family val="2"/>
      </rPr>
      <t>)</t>
    </r>
  </si>
  <si>
    <t>Explanation 
(Be as specific as possible and include 
any deviations from the cost estimate)</t>
  </si>
  <si>
    <t>* Applicable Tax Credit Percentage</t>
  </si>
  <si>
    <r>
      <t xml:space="preserve">Total Maximum Annual Credit Amount based on Qualified Basis </t>
    </r>
    <r>
      <rPr>
        <b/>
        <sz val="8"/>
        <color indexed="8"/>
        <rFont val="Arial"/>
        <family val="2"/>
      </rPr>
      <t>(Acquisition and Rehab/NC Credit)</t>
    </r>
  </si>
  <si>
    <t>Maximum Annual Credit Amount based on Qualified Basis</t>
  </si>
  <si>
    <t xml:space="preserve">Other   </t>
  </si>
  <si>
    <t>Other Construction Costs</t>
  </si>
  <si>
    <t>Other Reserves</t>
  </si>
  <si>
    <t>Other Consultants</t>
  </si>
  <si>
    <t>DEBT SERVICE</t>
  </si>
  <si>
    <t>Escalator</t>
  </si>
  <si>
    <t>Annual %</t>
  </si>
  <si>
    <t>Please explain how you arrived at the vacancy and inflation factors used in the Operating Pro Forma</t>
  </si>
  <si>
    <t xml:space="preserve">Operating Expense Estimates </t>
  </si>
  <si>
    <t>*Other Reserves</t>
  </si>
  <si>
    <t>Project Name</t>
  </si>
  <si>
    <t>Mobile Home Park Preservation</t>
  </si>
  <si>
    <t>New Construction</t>
  </si>
  <si>
    <t>HUD/USDA Preservation</t>
  </si>
  <si>
    <t>Expiring Tax Credit Property</t>
  </si>
  <si>
    <t>Annual Gross Tenant Paid Rental 
Income</t>
  </si>
  <si>
    <t>PHA / HUD / USDA Subsidy Payment</t>
  </si>
  <si>
    <t>Sum of Tenant - Paid Rent and Utilities</t>
  </si>
  <si>
    <t>Gross Monthly Rent</t>
  </si>
  <si>
    <t xml:space="preserve">Annual Gross Rental Income </t>
  </si>
  <si>
    <t xml:space="preserve">Number of Low Income Housing Units </t>
  </si>
  <si>
    <r>
      <t xml:space="preserve">Mandatory </t>
    </r>
    <r>
      <rPr>
        <b/>
        <i/>
        <sz val="10"/>
        <rFont val="Arial"/>
        <family val="2"/>
      </rPr>
      <t>with</t>
    </r>
    <r>
      <rPr>
        <sz val="10"/>
        <rFont val="Arial"/>
        <family val="2"/>
      </rPr>
      <t xml:space="preserve"> </t>
    </r>
    <r>
      <rPr>
        <b/>
        <i/>
        <sz val="10"/>
        <rFont val="Arial"/>
        <family val="2"/>
      </rPr>
      <t xml:space="preserve">optional 5 </t>
    </r>
  </si>
  <si>
    <t>2.10</t>
  </si>
  <si>
    <t>Efficient Lighting</t>
  </si>
  <si>
    <r>
      <t xml:space="preserve">Mandatory </t>
    </r>
    <r>
      <rPr>
        <b/>
        <i/>
        <sz val="10"/>
        <rFont val="Arial"/>
        <family val="2"/>
      </rPr>
      <t>and</t>
    </r>
    <r>
      <rPr>
        <sz val="10"/>
        <rFont val="Arial"/>
        <family val="2"/>
      </rPr>
      <t xml:space="preserve"> </t>
    </r>
    <r>
      <rPr>
        <b/>
        <i/>
        <sz val="10"/>
        <rFont val="Arial"/>
        <family val="2"/>
      </rPr>
      <t xml:space="preserve">optional 5 </t>
    </r>
  </si>
  <si>
    <r>
      <t>Additional Reduction in Energy Use - Rehab (</t>
    </r>
    <r>
      <rPr>
        <sz val="11"/>
        <color indexed="10"/>
        <rFont val="Calibri"/>
        <family val="2"/>
      </rPr>
      <t>PLEASE SEE NOTE</t>
    </r>
    <r>
      <rPr>
        <sz val="10"/>
        <rFont val="Arial"/>
        <family val="2"/>
      </rPr>
      <t>)</t>
    </r>
  </si>
  <si>
    <r>
      <t>Performance Tested Building Air Sealing (</t>
    </r>
    <r>
      <rPr>
        <sz val="11"/>
        <color indexed="10"/>
        <rFont val="Calibri"/>
        <family val="2"/>
      </rPr>
      <t>PLEASE SEE NOTE</t>
    </r>
    <r>
      <rPr>
        <sz val="10"/>
        <rFont val="Arial"/>
        <family val="2"/>
      </rPr>
      <t>)</t>
    </r>
  </si>
  <si>
    <r>
      <t>Performance Tested Duct Sealing (</t>
    </r>
    <r>
      <rPr>
        <sz val="11"/>
        <color indexed="10"/>
        <rFont val="Calibri"/>
        <family val="2"/>
      </rPr>
      <t>PLEASE SEE NOTE</t>
    </r>
    <r>
      <rPr>
        <sz val="10"/>
        <rFont val="Arial"/>
        <family val="2"/>
      </rPr>
      <t>)</t>
    </r>
  </si>
  <si>
    <r>
      <t>Additional Reduction in Energy Use - New Construction (</t>
    </r>
    <r>
      <rPr>
        <sz val="11"/>
        <color indexed="10"/>
        <rFont val="Calibri"/>
        <family val="2"/>
      </rPr>
      <t>PLEASE SEE NOTE</t>
    </r>
    <r>
      <rPr>
        <sz val="10"/>
        <rFont val="Arial"/>
        <family val="2"/>
      </rPr>
      <t xml:space="preserve">) </t>
    </r>
  </si>
  <si>
    <r>
      <t>Space Heating &amp; Cooling Equipment Replacement (</t>
    </r>
    <r>
      <rPr>
        <sz val="11"/>
        <color indexed="10"/>
        <rFont val="Calibri"/>
        <family val="2"/>
        <scheme val="minor"/>
      </rPr>
      <t>PLEASE SEE NOTE</t>
    </r>
    <r>
      <rPr>
        <sz val="10"/>
        <rFont val="Calibri"/>
        <family val="2"/>
        <scheme val="minor"/>
      </rPr>
      <t>)</t>
    </r>
  </si>
  <si>
    <t>Other Activities</t>
  </si>
  <si>
    <t>In the space below, provide detail on the indicated Other Activities</t>
  </si>
  <si>
    <t>Residency Type</t>
  </si>
  <si>
    <t>SRO</t>
  </si>
  <si>
    <t xml:space="preserve">Permanent Loan Expenses </t>
  </si>
  <si>
    <t xml:space="preserve">Construction Loan Expenses </t>
  </si>
  <si>
    <t>LIHTC Legal</t>
  </si>
  <si>
    <t>Environmental Abatement - Building</t>
  </si>
  <si>
    <t>Environmental Abatement - Land</t>
  </si>
  <si>
    <t>Project Management / Dev. Consultant Fees</t>
  </si>
  <si>
    <t>*LIHTC Legal</t>
  </si>
  <si>
    <t>Sponsor History</t>
  </si>
  <si>
    <t>Projects Completed</t>
  </si>
  <si>
    <t>Role (owner, developer, etc.)</t>
  </si>
  <si>
    <t>City and State</t>
  </si>
  <si>
    <t>Number of Units</t>
  </si>
  <si>
    <t>Date Development Activities Began</t>
  </si>
  <si>
    <t>Placed in Service Date</t>
  </si>
  <si>
    <t>Type of Financing (HTF, HUD, etc.)</t>
  </si>
  <si>
    <t>Developer</t>
  </si>
  <si>
    <t>Spokane,WA</t>
  </si>
  <si>
    <t>01/2007</t>
  </si>
  <si>
    <t>01/2009</t>
  </si>
  <si>
    <t xml:space="preserve">Sponsor Pipeline </t>
  </si>
  <si>
    <t>Projects Currently Being Developed</t>
  </si>
  <si>
    <t>End (projected Placed in Service Date)</t>
  </si>
  <si>
    <t>08/2010</t>
  </si>
  <si>
    <t>Developer Consultant History</t>
  </si>
  <si>
    <t>Developer Consultant Name:</t>
  </si>
  <si>
    <t xml:space="preserve">Developer Consultant Pipeline </t>
  </si>
  <si>
    <t>Management Company:</t>
  </si>
  <si>
    <t xml:space="preserve"> Projects</t>
  </si>
  <si>
    <t>Population Served</t>
  </si>
  <si>
    <t>Effective Date of Mangement Contract</t>
  </si>
  <si>
    <t>End Date
(list "current" if still managing)</t>
  </si>
  <si>
    <t>Type of Financing (HTF, HUD, LIHTC, etc.)</t>
  </si>
  <si>
    <r>
      <t>Example:</t>
    </r>
    <r>
      <rPr>
        <sz val="10"/>
        <rFont val="Arial"/>
        <family val="2"/>
      </rPr>
      <t xml:space="preserve"> </t>
    </r>
    <r>
      <rPr>
        <i/>
        <sz val="10"/>
        <rFont val="Arial"/>
        <family val="2"/>
      </rPr>
      <t>Heritage Town Center</t>
    </r>
  </si>
  <si>
    <t>Developmentally Disabled</t>
  </si>
  <si>
    <t>Current</t>
  </si>
  <si>
    <t>LIHTC, HTF</t>
  </si>
  <si>
    <r>
      <t xml:space="preserve">Mandatory </t>
    </r>
    <r>
      <rPr>
        <b/>
        <i/>
        <sz val="11"/>
        <rFont val="Calibri"/>
        <family val="2"/>
        <scheme val="minor"/>
      </rPr>
      <t>and</t>
    </r>
    <r>
      <rPr>
        <sz val="11"/>
        <rFont val="Calibri"/>
        <family val="2"/>
        <scheme val="minor"/>
      </rPr>
      <t xml:space="preserve"> </t>
    </r>
    <r>
      <rPr>
        <b/>
        <i/>
        <sz val="11"/>
        <rFont val="Calibri"/>
        <family val="2"/>
        <scheme val="minor"/>
      </rPr>
      <t xml:space="preserve">optional 5 </t>
    </r>
  </si>
  <si>
    <t>n/a for Mod, 2 to 8 Points for Subs</t>
  </si>
  <si>
    <t>5 for Mod, n/a for Subs</t>
  </si>
  <si>
    <t>n/a for Mod, Mandatory for Subs</t>
  </si>
  <si>
    <t>Other Constr. Costs</t>
  </si>
  <si>
    <t>Committed/ 
Conditional Funding</t>
  </si>
  <si>
    <t>Other Common Area</t>
  </si>
  <si>
    <t>Homeless at Entry?</t>
  </si>
  <si>
    <t>Building Type</t>
  </si>
  <si>
    <t>100% lease-up</t>
  </si>
  <si>
    <t>Project Name:</t>
  </si>
  <si>
    <t>Soft Cost Contingency</t>
  </si>
  <si>
    <t>* 2014 Maximum Annual Credit Per Low-Income Unit Limit</t>
  </si>
  <si>
    <r>
      <t xml:space="preserve">Divided by Tax Credit Factor </t>
    </r>
    <r>
      <rPr>
        <sz val="8"/>
        <rFont val="Arial"/>
        <family val="2"/>
      </rPr>
      <t>(</t>
    </r>
    <r>
      <rPr>
        <i/>
        <sz val="8"/>
        <rFont val="Arial"/>
        <family val="2"/>
      </rPr>
      <t>ESTIMATED 2015 minimum for King County = $0.92, non-King County = $0.85)</t>
    </r>
  </si>
  <si>
    <t>Expenses Per Unit (Y1)</t>
  </si>
  <si>
    <t>Site 1</t>
  </si>
  <si>
    <t>Adaptive Reuse</t>
  </si>
  <si>
    <t>1BR</t>
  </si>
  <si>
    <t>2BR</t>
  </si>
  <si>
    <t>3BR</t>
  </si>
  <si>
    <t>4BR</t>
  </si>
  <si>
    <t>5BR</t>
  </si>
  <si>
    <t>Site 2</t>
  </si>
  <si>
    <t>Residential</t>
  </si>
  <si>
    <t>Total  Cost</t>
  </si>
  <si>
    <t>Total Development Cost per Site</t>
  </si>
  <si>
    <t>Market Rate Units</t>
  </si>
  <si>
    <t>Common Area for Residential Services</t>
  </si>
  <si>
    <t>RESIDENTIAL</t>
  </si>
  <si>
    <t>Gross Square Footage per above Definition</t>
  </si>
  <si>
    <t xml:space="preserve"> Low-Income Units</t>
  </si>
  <si>
    <t>Gross Square Footage</t>
  </si>
  <si>
    <t>Total Gross Square Footage</t>
  </si>
  <si>
    <t>TOTAL</t>
  </si>
  <si>
    <t>Building 1:</t>
  </si>
  <si>
    <t># of Floors</t>
  </si>
  <si>
    <t>Common Area/ Manager Units</t>
  </si>
  <si>
    <t># of floors</t>
  </si>
  <si>
    <t>Building 2:</t>
  </si>
  <si>
    <t>Building 3:</t>
  </si>
  <si>
    <t>Building 4:</t>
  </si>
  <si>
    <t>Building 5:</t>
  </si>
  <si>
    <t>Building 6:</t>
  </si>
  <si>
    <t>Site 1:</t>
  </si>
  <si>
    <t>Site 2:</t>
  </si>
  <si>
    <t>Site 2 Total:</t>
  </si>
  <si>
    <t>Project Total:</t>
  </si>
  <si>
    <t>Total Residential Gross Square Footage</t>
  </si>
  <si>
    <t>Site 1 Total:</t>
  </si>
  <si>
    <t xml:space="preserve">Residential </t>
  </si>
  <si>
    <t>Site Total</t>
  </si>
  <si>
    <t>Public / Private</t>
  </si>
  <si>
    <t>Grant / Loan</t>
  </si>
  <si>
    <r>
      <t xml:space="preserve">Repayment Structure
</t>
    </r>
    <r>
      <rPr>
        <sz val="8"/>
        <rFont val="Arial"/>
        <family val="2"/>
      </rPr>
      <t>(e.g. deferred, cash flow only)</t>
    </r>
  </si>
  <si>
    <t>HIV/AIDS</t>
  </si>
  <si>
    <t>Domestic Violence</t>
  </si>
  <si>
    <t>Substance Abuse</t>
  </si>
  <si>
    <t>Multiple Special Needs</t>
  </si>
  <si>
    <t>Youth Under 18</t>
  </si>
  <si>
    <t>Veteran</t>
  </si>
  <si>
    <t>Senior</t>
  </si>
  <si>
    <t>Frail Elderly</t>
  </si>
  <si>
    <t>Farmworkers</t>
  </si>
  <si>
    <t>General</t>
  </si>
  <si>
    <t># Units /Beds</t>
  </si>
  <si>
    <t>Unit 
or Bed</t>
  </si>
  <si>
    <t>Population Type Notes</t>
  </si>
  <si>
    <t>Seasonal/Migrant Farmworkers</t>
  </si>
  <si>
    <t>CAUs / Managers</t>
  </si>
  <si>
    <t>"Population_Types"</t>
  </si>
  <si>
    <t>% Committed</t>
  </si>
  <si>
    <t>Gross Square Footage by  Site and Building</t>
  </si>
  <si>
    <t>The Applicant commits the Project to serve the following combination of Income Set-Asides:</t>
  </si>
  <si>
    <t>2 points will be awarded for every year of the Additional Low-Income Housing Use Period up to 22 years.</t>
  </si>
  <si>
    <t>HOUSING COMMITMENTS FOR PRIORITY POPULATIONS</t>
  </si>
  <si>
    <t>Indicate the Priority Population set-aside(s) below.  If you select Category A, you many not select anything under Category B.</t>
  </si>
  <si>
    <t>Category B.  Housing Commitments for other Priority Populations (Up to Two - 10 points each)</t>
  </si>
  <si>
    <t>LOCAL FUNDING COMMITMENT</t>
  </si>
  <si>
    <t>Amount of Funds:</t>
  </si>
  <si>
    <t>Points will be awarded to projects that have leveraged federal resources.</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</si>
  <si>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</si>
  <si>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</si>
  <si>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</si>
  <si>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</si>
  <si>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</si>
  <si>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</si>
  <si>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</si>
  <si>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</si>
  <si>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</si>
  <si>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</si>
  <si>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AT-RISK OF MARKET CONVERSION</t>
  </si>
  <si>
    <t>Points will be awarded to Rehabilitation projects with expiring federal use agreements that have received preapproval for being at risk of market conversion.</t>
  </si>
  <si>
    <t>Type of federal use restriction:</t>
  </si>
  <si>
    <t>Expiration date:</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</si>
  <si>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</si>
  <si>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</si>
  <si>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</si>
  <si>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</si>
  <si>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</si>
  <si>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</si>
  <si>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Points will be awarded to those Projects located on an eligible Indian Reservation or within the service area of an 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</si>
  <si>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</si>
  <si>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</si>
  <si>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</si>
  <si>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</si>
  <si>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</si>
  <si>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</si>
  <si>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</si>
  <si>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</si>
  <si>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</si>
  <si>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</si>
  <si>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</si>
  <si>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</si>
  <si>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</si>
  <si>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</si>
  <si>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</si>
  <si>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</si>
  <si>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equal to the greater of 25 basis points (0.25%) of Total Project Costs; or $10,000.</t>
  </si>
  <si>
    <t>EVENTUAL TENANT OWNERSHIP</t>
  </si>
  <si>
    <t>Two points will be awarded to Projects that have a preapproved plan for eventual tenant ownership after the initial 15-year Compliance Period.</t>
  </si>
  <si>
    <t>TOTAL POINTS SELECTED BY APPLICANT</t>
  </si>
  <si>
    <t>PBRA_units</t>
  </si>
  <si>
    <t>0 points</t>
  </si>
  <si>
    <t>30-49 units = 2 points</t>
  </si>
  <si>
    <t>50-79 units = 3 points</t>
  </si>
  <si>
    <t>80 units or more = 4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</si>
  <si>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</si>
  <si>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</si>
  <si>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</si>
  <si>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</si>
  <si>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OppArea</t>
  </si>
  <si>
    <t>King County and in a High or Very High Opportunity Area Census tract.</t>
  </si>
  <si>
    <t>KC_OppArea</t>
  </si>
  <si>
    <t>TDC_Limit</t>
  </si>
  <si>
    <t>King-Pierce-Snohomish County TDC Limits</t>
  </si>
  <si>
    <t>Balance of State TDC Limits</t>
  </si>
  <si>
    <t>Redevelopment/Adaptive Reuse</t>
  </si>
  <si>
    <t>Other (identify and include cost 
estimate for each)</t>
  </si>
  <si>
    <t>Young Adults 18-24</t>
  </si>
  <si>
    <t>Project Activity/Activities</t>
  </si>
  <si>
    <t xml:space="preserve">Mixed Use </t>
  </si>
  <si>
    <t xml:space="preserve">Other </t>
  </si>
  <si>
    <t>If Mixed Use or Other, please explain:</t>
  </si>
  <si>
    <t>Ownership Entity Name</t>
  </si>
  <si>
    <t>Sponsoring Organization</t>
  </si>
  <si>
    <t>Development Consultant Firm</t>
  </si>
  <si>
    <t>Populations to be Served</t>
  </si>
  <si>
    <r>
      <t xml:space="preserve">NOTE: </t>
    </r>
    <r>
      <rPr>
        <b/>
        <i/>
        <sz val="11"/>
        <color rgb="FF000000"/>
        <rFont val="Calibri"/>
        <family val="2"/>
      </rPr>
      <t>Washington State Housing Finance Commission does not require this form.</t>
    </r>
  </si>
  <si>
    <t>Five points will be awarded to projects in King County or Metro Counties that have received a funding commitment from a local or county government.  Please see Policies for minimum funding thresholds by county.</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</si>
  <si>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</si>
  <si>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</si>
  <si>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</si>
  <si>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</si>
  <si>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Category B.  20% Large Households and/or 20% Persons with Disabilities (10 points each)</t>
  </si>
  <si>
    <t>Category C.  100% Seniors with Some Services (10 points)</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</si>
  <si>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</si>
  <si>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</si>
  <si>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</si>
  <si>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</si>
  <si>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</si>
  <si>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</si>
  <si>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PROJECT-BASED RENTAL ASISTANCE</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</si>
  <si>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</si>
  <si>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</si>
  <si>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</si>
  <si>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</si>
  <si>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</si>
  <si>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</si>
  <si>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</si>
  <si>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</si>
  <si>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</si>
  <si>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</si>
  <si>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</si>
  <si>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</si>
  <si>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</si>
  <si>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</si>
  <si>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</si>
  <si>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</si>
  <si>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</si>
  <si>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</si>
  <si>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Three points will be awarded to Projects meeting the definition of Rehabilitation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</si>
  <si>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</si>
  <si>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</si>
  <si>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</si>
  <si>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</si>
  <si>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</si>
  <si>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</si>
  <si>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</si>
  <si>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</si>
  <si>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</si>
  <si>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DONATION IN SUPPORT OF LOCAL NONPROFIT PROGRAMS</t>
  </si>
  <si>
    <t>Five points will be awarded to Projects whose Owners agree to contribute funds to a local Nonprofit Organization an amount equal to the greater of 20 basis points (0.20%) of the total bond issue; or $10,000.</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</si>
  <si>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</si>
  <si>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</si>
  <si>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</si>
  <si>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</si>
  <si>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</si>
  <si>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</si>
  <si>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</si>
  <si>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</si>
  <si>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</si>
  <si>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low_income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</si>
  <si>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</si>
  <si>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</si>
  <si>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</si>
  <si>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</si>
  <si>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</si>
  <si>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</si>
  <si>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</si>
  <si>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</si>
  <si>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</si>
  <si>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</si>
  <si>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</si>
  <si>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</si>
  <si>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</si>
  <si>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</si>
  <si>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</si>
  <si>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</si>
  <si>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</si>
  <si>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</si>
  <si>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</si>
  <si>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</si>
  <si>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</si>
  <si>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</si>
  <si>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</si>
  <si>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</si>
  <si>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</si>
  <si>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</si>
  <si>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</si>
  <si>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</si>
  <si>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</si>
  <si>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rPr>
        <b/>
        <sz val="11"/>
        <color indexed="8"/>
        <rFont val="Calibri"/>
        <family val="2"/>
        <scheme val="minor"/>
      </rPr>
      <t xml:space="preserve">Option 1: </t>
    </r>
    <r>
      <rPr>
        <sz val="11"/>
        <color indexed="8"/>
        <rFont val="Calibri"/>
        <family val="2"/>
        <scheme val="minor"/>
      </rPr>
      <t>10% for Large Households - 5 Points</t>
    </r>
  </si>
  <si>
    <r>
      <rPr>
        <b/>
        <sz val="11"/>
        <color indexed="8"/>
        <rFont val="Calibri"/>
        <family val="2"/>
        <scheme val="minor"/>
      </rPr>
      <t xml:space="preserve">Option 2: </t>
    </r>
    <r>
      <rPr>
        <sz val="11"/>
        <color indexed="8"/>
        <rFont val="Calibri"/>
        <family val="2"/>
        <scheme val="minor"/>
      </rPr>
      <t>10% for Persons with Disabilities - 5 Points</t>
    </r>
  </si>
  <si>
    <r>
      <rPr>
        <b/>
        <sz val="11"/>
        <color indexed="8"/>
        <rFont val="Calibri"/>
        <family val="2"/>
        <scheme val="minor"/>
      </rPr>
      <t xml:space="preserve">Option 3: </t>
    </r>
    <r>
      <rPr>
        <sz val="11"/>
        <color indexed="8"/>
        <rFont val="Calibri"/>
        <family val="2"/>
        <scheme val="minor"/>
      </rPr>
      <t>10% for Large Households, 10% for Persons with Disabilities - 10 Points</t>
    </r>
  </si>
  <si>
    <t>PriorityPopulations20</t>
  </si>
  <si>
    <r>
      <rPr>
        <b/>
        <sz val="11"/>
        <color indexed="8"/>
        <rFont val="Calibri"/>
        <family val="2"/>
        <scheme val="minor"/>
      </rPr>
      <t xml:space="preserve">Option 1: </t>
    </r>
    <r>
      <rPr>
        <sz val="11"/>
        <color indexed="8"/>
        <rFont val="Calibri"/>
        <family val="2"/>
        <scheme val="minor"/>
      </rPr>
      <t>20% for Large Households - 10 Points</t>
    </r>
  </si>
  <si>
    <r>
      <rPr>
        <b/>
        <sz val="11"/>
        <color indexed="8"/>
        <rFont val="Calibri"/>
        <family val="2"/>
        <scheme val="minor"/>
      </rPr>
      <t>Option 2:</t>
    </r>
    <r>
      <rPr>
        <sz val="11"/>
        <color indexed="8"/>
        <rFont val="Calibri"/>
        <family val="2"/>
        <scheme val="minor"/>
      </rPr>
      <t xml:space="preserve"> 20% for Persons with Disabilities- 10 Points</t>
    </r>
  </si>
  <si>
    <r>
      <rPr>
        <b/>
        <sz val="11"/>
        <color indexed="8"/>
        <rFont val="Calibri"/>
        <family val="2"/>
        <scheme val="minor"/>
      </rPr>
      <t xml:space="preserve">Option 3: </t>
    </r>
    <r>
      <rPr>
        <sz val="11"/>
        <color indexed="8"/>
        <rFont val="Calibri"/>
        <family val="2"/>
        <scheme val="minor"/>
      </rPr>
      <t>20% for Large Households, 20% for Persons with Disabilities - 20 Points</t>
    </r>
  </si>
  <si>
    <t>SeniorHousing10</t>
  </si>
  <si>
    <t>senior_housing_10</t>
  </si>
  <si>
    <t>Option 1: 100%  for Seniors with some services - 10 Points</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</si>
  <si>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</si>
  <si>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</si>
  <si>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</si>
  <si>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</si>
  <si>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</si>
  <si>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</si>
  <si>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</si>
  <si>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</si>
  <si>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</si>
  <si>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</si>
  <si>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</si>
  <si>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</si>
  <si>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</si>
  <si>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</si>
  <si>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</si>
  <si>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</si>
  <si>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</si>
  <si>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</si>
  <si>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</si>
  <si>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</si>
  <si>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</si>
  <si>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</si>
  <si>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</si>
  <si>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</si>
  <si>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</si>
  <si>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</si>
  <si>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</si>
  <si>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</si>
  <si>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</si>
  <si>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</si>
  <si>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</si>
  <si>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within 1/2 mile of a grocery store</t>
    </r>
  </si>
  <si>
    <t>Rural:  with 2 miles of 4 services, one of which is a grocery store</t>
  </si>
  <si>
    <t>Nonprofit Only - 2 Points</t>
  </si>
  <si>
    <t>For Profit / Nonprofit Partnership - 2 Points</t>
  </si>
  <si>
    <t>LIH40percent</t>
  </si>
  <si>
    <t>LIH50percent</t>
  </si>
  <si>
    <t>LIH60percent</t>
  </si>
  <si>
    <r>
      <t>Total Residential Project Cost</t>
    </r>
    <r>
      <rPr>
        <sz val="9"/>
        <color indexed="8"/>
        <rFont val="Calibri"/>
        <family val="2"/>
      </rPr>
      <t xml:space="preserve"> (Form 6D, Cell R116)</t>
    </r>
    <r>
      <rPr>
        <sz val="11"/>
        <color indexed="8"/>
        <rFont val="Calibri"/>
        <family val="2"/>
      </rPr>
      <t>:</t>
    </r>
  </si>
  <si>
    <r>
      <t xml:space="preserve">Total Project Cost </t>
    </r>
    <r>
      <rPr>
        <sz val="8"/>
        <color indexed="8"/>
        <rFont val="Calibri"/>
        <family val="2"/>
      </rPr>
      <t>(Form 6D, Cell R116)</t>
    </r>
    <r>
      <rPr>
        <sz val="11"/>
        <color indexed="8"/>
        <rFont val="Calibri"/>
        <family val="2"/>
      </rPr>
      <t>:</t>
    </r>
  </si>
  <si>
    <t>Executive Director/CEO/President</t>
  </si>
  <si>
    <t>Contact Person and Title:</t>
  </si>
  <si>
    <t>Name of Ownership Entity:</t>
  </si>
  <si>
    <t>Project Sponsor:</t>
  </si>
  <si>
    <t>Sponsor Organization:</t>
  </si>
  <si>
    <t>Project Contact Person:</t>
  </si>
  <si>
    <t>Development Consultant (if applicable):</t>
  </si>
  <si>
    <t>Firm:</t>
  </si>
  <si>
    <t>Consultant Name:</t>
  </si>
  <si>
    <t>Will the Development Consultant serve as the primary contact for the project?</t>
  </si>
  <si>
    <t>30% AMI</t>
  </si>
  <si>
    <t>40% AMI</t>
  </si>
  <si>
    <t>50% AMI</t>
  </si>
  <si>
    <t>60% AMI</t>
  </si>
  <si>
    <t>80% AMI</t>
  </si>
  <si>
    <t>Common Area Units</t>
  </si>
  <si>
    <t>TOTAL UNITS</t>
  </si>
  <si>
    <t>If the project contains more than one non-contiguous site, how will the project operations be handled?</t>
  </si>
  <si>
    <t>Site #1</t>
  </si>
  <si>
    <t>Site #1 Name:</t>
  </si>
  <si>
    <t>Main Site Address:</t>
  </si>
  <si>
    <t>Total Low-Income Units</t>
  </si>
  <si>
    <t>Legislative District:</t>
  </si>
  <si>
    <t>Census Tract:</t>
  </si>
  <si>
    <t>County:</t>
  </si>
  <si>
    <t>Zip:</t>
  </si>
  <si>
    <t>Congressional District:</t>
  </si>
  <si>
    <t>Longitude:</t>
  </si>
  <si>
    <t>Latitude:</t>
  </si>
  <si>
    <t>Site #2 Name:</t>
  </si>
  <si>
    <t>Tax Parcel ID#</t>
  </si>
  <si>
    <t>Project Summary by Unit Size and Income</t>
  </si>
  <si>
    <t>Project Operations</t>
  </si>
  <si>
    <t>Each site will be operated independently with site level operating budgets.</t>
  </si>
  <si>
    <t>The project will be operated with a single project-wide operating budget.</t>
  </si>
  <si>
    <t>Date of Budget</t>
  </si>
  <si>
    <t>Demolition/Redevelopment</t>
  </si>
  <si>
    <r>
      <t xml:space="preserve">Project Activity </t>
    </r>
    <r>
      <rPr>
        <b/>
        <sz val="8"/>
        <rFont val="Arial"/>
        <family val="2"/>
      </rPr>
      <t>(check all that apply)</t>
    </r>
  </si>
  <si>
    <t>Plan for Building</t>
  </si>
  <si>
    <t>Site Summary by Unit Size and Income</t>
  </si>
  <si>
    <t># of ADA Compliant Units</t>
  </si>
  <si>
    <r>
      <t>Avg ft</t>
    </r>
    <r>
      <rPr>
        <b/>
        <vertAlign val="superscript"/>
        <sz val="11"/>
        <color theme="1"/>
        <rFont val="Calibri"/>
        <family val="2"/>
        <scheme val="minor"/>
      </rPr>
      <t>2</t>
    </r>
  </si>
  <si>
    <t>Site 1 Name:</t>
  </si>
  <si>
    <t>Site 2 Name:</t>
  </si>
  <si>
    <t>Building Street Address</t>
  </si>
  <si>
    <t>Buildings at Site 1</t>
  </si>
  <si>
    <t>Transitional Housing for the Homeless?</t>
  </si>
  <si>
    <t>Year building received original Certificate of Occupancy</t>
  </si>
  <si>
    <t>Expected Placed-In-Service Date (MM/DD/YYYY)</t>
  </si>
  <si>
    <t>Number of Units/Beds</t>
  </si>
  <si>
    <t>Site #2 (if applicable)</t>
  </si>
  <si>
    <t>Total Units in Project</t>
  </si>
  <si>
    <t>Individuals</t>
  </si>
  <si>
    <t>Households with Children</t>
  </si>
  <si>
    <t>Developmental Disabilities</t>
  </si>
  <si>
    <t>Physical Disabilities</t>
  </si>
  <si>
    <t>Chronic Mental Illness</t>
  </si>
  <si>
    <t>Capital Finance Closing</t>
  </si>
  <si>
    <t>Residential total</t>
  </si>
  <si>
    <t>Unit Size</t>
  </si>
  <si>
    <t>Building ID</t>
  </si>
  <si>
    <t>Buildings at Site 2</t>
  </si>
  <si>
    <t>Site/Building 
Name or ID# 
(Enter on Form 2A)</t>
  </si>
  <si>
    <t>1-A</t>
  </si>
  <si>
    <t>1-B</t>
  </si>
  <si>
    <t>1-C</t>
  </si>
  <si>
    <t>1-D</t>
  </si>
  <si>
    <t>1-E</t>
  </si>
  <si>
    <t>1-F</t>
  </si>
  <si>
    <t>1-G</t>
  </si>
  <si>
    <t>1-H</t>
  </si>
  <si>
    <t>1-I</t>
  </si>
  <si>
    <t>1-J</t>
  </si>
  <si>
    <t>1-K</t>
  </si>
  <si>
    <t>1-L</t>
  </si>
  <si>
    <t>1-M</t>
  </si>
  <si>
    <t>1-N</t>
  </si>
  <si>
    <t>2-A</t>
  </si>
  <si>
    <t>2-B</t>
  </si>
  <si>
    <t>2-C</t>
  </si>
  <si>
    <t>2-D</t>
  </si>
  <si>
    <t>2-E</t>
  </si>
  <si>
    <t>2-F</t>
  </si>
  <si>
    <t>2-G</t>
  </si>
  <si>
    <t>2-H</t>
  </si>
  <si>
    <t>2-I</t>
  </si>
  <si>
    <t>2-J</t>
  </si>
  <si>
    <t>2-K</t>
  </si>
  <si>
    <t>2-L</t>
  </si>
  <si>
    <t>2-M</t>
  </si>
  <si>
    <t>2-N</t>
  </si>
  <si>
    <t>Building 7:</t>
  </si>
  <si>
    <t>Building 8:</t>
  </si>
  <si>
    <t>Building 9:</t>
  </si>
  <si>
    <t>Building 10:</t>
  </si>
  <si>
    <t>Building 11:</t>
  </si>
  <si>
    <t>Building 12:</t>
  </si>
  <si>
    <t>Building 14:</t>
  </si>
  <si>
    <t>Building 13:</t>
  </si>
  <si>
    <t>Soft Debt</t>
  </si>
  <si>
    <t>Hard Debt</t>
  </si>
  <si>
    <t>Pro Forma Date</t>
  </si>
  <si>
    <t>Project Total Units</t>
  </si>
  <si>
    <t>Notes on Cash Flow:</t>
  </si>
  <si>
    <t>REVENUE less EXPENSES:</t>
  </si>
  <si>
    <t>Total Cost By Quarter</t>
  </si>
  <si>
    <t>Bond Related Costs</t>
  </si>
  <si>
    <t>Pre Dev/Bridge Financing</t>
  </si>
  <si>
    <t>Construction</t>
  </si>
  <si>
    <t>cross-check</t>
  </si>
  <si>
    <t>Total Revenue By Quarter</t>
  </si>
  <si>
    <t xml:space="preserve">     SUBTOTAL</t>
  </si>
  <si>
    <t>Rental/Other Income</t>
  </si>
  <si>
    <t>Totals</t>
  </si>
  <si>
    <t>Quarter 3</t>
  </si>
  <si>
    <t>Quarter 2</t>
  </si>
  <si>
    <t>Quarter 1</t>
  </si>
  <si>
    <t>Quarter 4</t>
  </si>
  <si>
    <t>Date:</t>
  </si>
  <si>
    <t xml:space="preserve">Project Name: </t>
  </si>
  <si>
    <t>Sources and Amounts of Revenue</t>
  </si>
  <si>
    <t>Expenses</t>
  </si>
  <si>
    <r>
      <t>Example:</t>
    </r>
    <r>
      <rPr>
        <i/>
        <sz val="10"/>
        <rFont val="Arial"/>
        <family val="2"/>
      </rPr>
      <t xml:space="preserve"> Heritage Town Center</t>
    </r>
  </si>
  <si>
    <t>Project Type</t>
  </si>
  <si>
    <t>NC</t>
  </si>
  <si>
    <t>Debt Coverage Ratio (Hard Debt)</t>
  </si>
  <si>
    <t>Net Cash Flow</t>
  </si>
  <si>
    <t>Total Hard Debt Service</t>
  </si>
  <si>
    <t>Total Soft Debt Service</t>
  </si>
  <si>
    <t>Overall Debt Coverage Ratio</t>
  </si>
  <si>
    <t>TOTAL UNITS, ALL SITES</t>
  </si>
  <si>
    <r>
      <t>Additional Reduction in Energy Use (</t>
    </r>
    <r>
      <rPr>
        <sz val="11"/>
        <color indexed="10"/>
        <rFont val="Calibri"/>
        <family val="2"/>
      </rPr>
      <t>PLEASE SEE NOTE</t>
    </r>
    <r>
      <rPr>
        <sz val="10"/>
        <rFont val="Arial"/>
        <family val="2"/>
      </rPr>
      <t>)</t>
    </r>
  </si>
  <si>
    <r>
      <t>Renewable Energy (</t>
    </r>
    <r>
      <rPr>
        <sz val="11"/>
        <color rgb="FFFF0000"/>
        <rFont val="Calibri"/>
        <family val="2"/>
        <scheme val="minor"/>
      </rPr>
      <t>PLEASE SEE NOTE</t>
    </r>
    <r>
      <rPr>
        <sz val="11"/>
        <color theme="1"/>
        <rFont val="Calibri"/>
        <family val="2"/>
        <scheme val="minor"/>
      </rPr>
      <t>)</t>
    </r>
  </si>
  <si>
    <r>
      <t>Solar Water Heating (</t>
    </r>
    <r>
      <rPr>
        <sz val="11"/>
        <color rgb="FFFF0000"/>
        <rFont val="Calibri"/>
        <family val="2"/>
        <scheme val="minor"/>
      </rPr>
      <t>PLEASE SEE NOTE</t>
    </r>
    <r>
      <rPr>
        <sz val="11"/>
        <color theme="1"/>
        <rFont val="Calibri"/>
        <family val="2"/>
        <scheme val="minor"/>
      </rPr>
      <t>)</t>
    </r>
  </si>
  <si>
    <r>
      <t>Domestic Water Heating (</t>
    </r>
    <r>
      <rPr>
        <sz val="11"/>
        <color rgb="FFFF0000"/>
        <rFont val="Calibri"/>
        <family val="2"/>
        <scheme val="minor"/>
      </rPr>
      <t>PLEASE SEE NOTE</t>
    </r>
    <r>
      <rPr>
        <sz val="11"/>
        <color theme="1"/>
        <rFont val="Calibri"/>
        <family val="2"/>
        <scheme val="minor"/>
      </rPr>
      <t>)</t>
    </r>
  </si>
  <si>
    <t xml:space="preserve">Other:   </t>
  </si>
  <si>
    <t>Name of agency that employs this person</t>
  </si>
  <si>
    <t>Full-time Annual Salary of an FTE in this position. 
(If unknown, leave $0)</t>
  </si>
  <si>
    <t>% of time this person will work on this project</t>
  </si>
  <si>
    <t>Total Project Cost for this  person</t>
  </si>
  <si>
    <t>Moderate</t>
  </si>
  <si>
    <t>Substantial</t>
  </si>
  <si>
    <t>Degree of Rehab</t>
  </si>
  <si>
    <t xml:space="preserve">   RURAL PROJECT
   Rehab</t>
  </si>
  <si>
    <t xml:space="preserve">   URBAN PROJECT
   Rehab</t>
  </si>
  <si>
    <t xml:space="preserve">   URBAN PROJECT
   New Construction</t>
  </si>
  <si>
    <t xml:space="preserve">   RURAL PROJECT
   New Construction</t>
  </si>
  <si>
    <t>NON-RESIDENTIAL</t>
  </si>
  <si>
    <t>N  O  N - R  E  S  I  D  E  N  T  I  A  L</t>
  </si>
  <si>
    <t>Non-Residential</t>
  </si>
  <si>
    <t>Is Project located in King County or approved for a Basis Boost?</t>
  </si>
  <si>
    <t>24th and Union</t>
  </si>
  <si>
    <t>2320 E. Union Street</t>
  </si>
  <si>
    <t>Seattle</t>
  </si>
  <si>
    <t>77-3017</t>
  </si>
  <si>
    <t>7217400035 / 7217400040 / 7217400045</t>
  </si>
  <si>
    <t>Capitol Hill Housing</t>
  </si>
  <si>
    <t>Katie Porter</t>
  </si>
  <si>
    <t>206-204-3812</t>
  </si>
  <si>
    <t>kporter@capitolhillhousing.org</t>
  </si>
  <si>
    <t>Not yet formed (a LIHTC partnership/LLC)</t>
  </si>
  <si>
    <t>X</t>
  </si>
  <si>
    <t>2,550 square feet of commercial space will be provided on the ground floor of this four-story building with 78 low-income housing units.</t>
  </si>
  <si>
    <t>Mid-Rise (4-6 floors w elevator)</t>
  </si>
  <si>
    <t>n/a</t>
  </si>
  <si>
    <t>No</t>
  </si>
  <si>
    <t>Multifamily Rental</t>
  </si>
  <si>
    <t>Unit</t>
  </si>
  <si>
    <t>This project will provide rental housing for individuals and families with children with incomes up to 30% and 50% of the area median income.</t>
  </si>
  <si>
    <t>No relocation activities</t>
  </si>
  <si>
    <t>Nonresidential total</t>
  </si>
  <si>
    <t>This form is not applicable to this project</t>
  </si>
  <si>
    <t>N/A</t>
  </si>
  <si>
    <t>Application for funding (Seattle OH):*</t>
  </si>
  <si>
    <t>Award date for funding source (Seattle OH):*</t>
  </si>
  <si>
    <t>Puchase price is 25% of assessed value</t>
  </si>
  <si>
    <t>Application for funding (WSHFC 9% LIHTC's):</t>
  </si>
  <si>
    <t>Award date for funding source (WSHFC: 9%):</t>
  </si>
  <si>
    <t>only one building in the project</t>
  </si>
  <si>
    <t>Planning and budget, etc…</t>
  </si>
  <si>
    <t>no relocation in this project</t>
  </si>
  <si>
    <t>not anticipated</t>
  </si>
  <si>
    <t>executed PSA</t>
  </si>
  <si>
    <t>notice of extension to 12/31/14 signed by seller and buyer</t>
  </si>
  <si>
    <t>combined Phase 1 and 2</t>
  </si>
  <si>
    <t>CHH provides property management</t>
  </si>
  <si>
    <t>letter to neighbors within 500' per OH requirements</t>
  </si>
  <si>
    <t>CURRENT APPLICATION</t>
  </si>
  <si>
    <t>prepared for current application</t>
  </si>
  <si>
    <t>application for Master Use Permit (zoning approval)</t>
  </si>
  <si>
    <t>same as Zoning Approval above</t>
  </si>
  <si>
    <t>approved Master Use Permit</t>
  </si>
  <si>
    <t>after Zoning Approval</t>
  </si>
  <si>
    <t>Begin soil/environmental cleanup</t>
  </si>
  <si>
    <t>includes securing "No Further Action" letter from WA-DOE</t>
  </si>
  <si>
    <t>acquire site with acquisition bridge loan</t>
  </si>
  <si>
    <t>concurrent with site acquision</t>
  </si>
  <si>
    <t>Investor selection</t>
  </si>
  <si>
    <t>Lender selection (Construction and Permanent)</t>
  </si>
  <si>
    <t>Convert Construction Loan to Permanent Loan</t>
  </si>
  <si>
    <t>Complete soil/environmental cleanup and NFA ltr.</t>
  </si>
  <si>
    <t>Purchase price per PSA dated March 2013</t>
  </si>
  <si>
    <t>Per Cost Estimate by Marpac, Sept 2014</t>
  </si>
  <si>
    <t>Not applicable</t>
  </si>
  <si>
    <t>Per Cost Estimate by SoundEarth Strategies, May 2013</t>
  </si>
  <si>
    <t>9.5% Seattle rate applied to New Construction, Contractor Profit and Overhead lines above</t>
  </si>
  <si>
    <t>10% of line item costs above, per CHH recent experience with similar projects</t>
  </si>
  <si>
    <t>Included in New Building Cost Estimate above</t>
  </si>
  <si>
    <t>Actual land survey by Bush Roed &amp; Hitchings, July 2013 and estimate for as-built survey</t>
  </si>
  <si>
    <t>Per market study by Colliers, Aug 2014 and estimate for future updates needed</t>
  </si>
  <si>
    <t>Estimate based on CHH experience with similar projects</t>
  </si>
  <si>
    <t>Estimate of full fees and reimbursables based on CHH experience with similar projects.</t>
  </si>
  <si>
    <t>Estimate per SoundEarth Strategies, May 2013</t>
  </si>
  <si>
    <t>Soils report by Geotech Consultants, Aug 2014 and estimate for construction monitoring</t>
  </si>
  <si>
    <t>Application and credit Reservation fees per WSHFC rates</t>
  </si>
  <si>
    <t>Liability and Builders Risk per CHH experience with similar projects</t>
  </si>
  <si>
    <t>per WSHFC policies</t>
  </si>
  <si>
    <t>per CHH experience on similar projects</t>
  </si>
  <si>
    <t>$350/unit in order to create an initial reserve</t>
  </si>
  <si>
    <t>6 months of annual operating expenses, including Replacement Reserves and Debt Service</t>
  </si>
  <si>
    <t>Estimate of cost certification based on CHH experience.</t>
  </si>
  <si>
    <t>Yes</t>
  </si>
  <si>
    <t>City of Seattle</t>
  </si>
  <si>
    <t>Loan</t>
  </si>
  <si>
    <t>Public</t>
  </si>
  <si>
    <t>deferred</t>
  </si>
  <si>
    <t>Permanent Loan</t>
  </si>
  <si>
    <t>Acquisition Loan</t>
  </si>
  <si>
    <t>Predevelopment Loan</t>
  </si>
  <si>
    <t>Construction Loan</t>
  </si>
  <si>
    <t>Deferred Developer Fee</t>
  </si>
  <si>
    <t>Private</t>
  </si>
  <si>
    <t>P&amp;I payments</t>
  </si>
  <si>
    <t>cash flow</t>
  </si>
  <si>
    <t>interest only</t>
  </si>
  <si>
    <t>Expected LIHTC Equity (Form 6E)</t>
  </si>
  <si>
    <t>Soft Costs</t>
  </si>
  <si>
    <t>BUDGET</t>
  </si>
  <si>
    <t>(hide)</t>
  </si>
  <si>
    <t>1 BR</t>
  </si>
  <si>
    <t>2 BR</t>
  </si>
  <si>
    <t>3 BR</t>
  </si>
  <si>
    <t>City of Seattle O&amp;M</t>
  </si>
  <si>
    <t>Misc. Income (laundry, etc.)</t>
  </si>
  <si>
    <t>HIDE ROW</t>
  </si>
  <si>
    <t>Deferred Developer Fee Balance</t>
  </si>
  <si>
    <t>Based on typical CHH costs for similar projects.</t>
  </si>
  <si>
    <t>Based on typical CHH costs for tax-exempt projects.</t>
  </si>
  <si>
    <t>Based on typical CHH costs, including: credit checks, office supplies, resident activities, travel, bad debts, compliance fees, licenses, etc.</t>
  </si>
  <si>
    <t>Based on typical CHH costs, including taxes and health care</t>
  </si>
  <si>
    <t>Based on typical CHH cost of $350/unit/year</t>
  </si>
  <si>
    <t>Operating reserve is capitalized and does not require annual contributions.</t>
  </si>
  <si>
    <t>CHH</t>
  </si>
  <si>
    <t>WA</t>
  </si>
  <si>
    <t>Portfolio Property Manger</t>
  </si>
  <si>
    <t>Christopher Persons</t>
  </si>
  <si>
    <t>1402 Third Ave, Suite 200  (interim office location)</t>
  </si>
  <si>
    <t>206-329-7303</t>
  </si>
  <si>
    <t>206-329-1857</t>
  </si>
  <si>
    <t>Not yet determined</t>
  </si>
  <si>
    <t>Colliers International</t>
  </si>
  <si>
    <t>Cory Hutsell</t>
  </si>
  <si>
    <t>206-965-1136</t>
  </si>
  <si>
    <t>cory.hutsell@colliers.com</t>
  </si>
  <si>
    <t>Billie Abers, Director of Property Management</t>
  </si>
  <si>
    <t>cpersons@capitolhillhousing.org</t>
  </si>
  <si>
    <t>babers@capitolhillhousing.org</t>
  </si>
  <si>
    <t>Key Bank</t>
  </si>
  <si>
    <t>Andrew Latimer, Senior Vice President</t>
  </si>
  <si>
    <t>216-471-2699</t>
  </si>
  <si>
    <t>MC: OH-01-10-0605, 100 Public Square, Suite 600</t>
  </si>
  <si>
    <t>Cleveland</t>
  </si>
  <si>
    <t>OH</t>
  </si>
  <si>
    <t>CHH will serve as either as the Managing Member of the tax credit LLC or the General Partner of the tax credit Limited Partnership (once the ownership structure is determined). CHH is also the sponsor, developer, and property manager.</t>
  </si>
  <si>
    <t>NOT APPLICABLE</t>
  </si>
  <si>
    <t xml:space="preserve">     NOT APPLICABLE</t>
  </si>
  <si>
    <t>Urban:  within 1/2 mile of 5 services and within 1/2 mile of a grocery store</t>
  </si>
  <si>
    <t>per PSA executed PSA extensions</t>
  </si>
  <si>
    <t>no on-site services are provided</t>
  </si>
  <si>
    <t>Option 2:  50% @ 30% AMI, 50% @ 50% AMI (60 Points)</t>
  </si>
  <si>
    <t>91-0979968</t>
  </si>
  <si>
    <t>andrew_p_latimer@keybank.com</t>
  </si>
  <si>
    <t>12th Avenue Arts</t>
  </si>
  <si>
    <t>Owner, developer, property manager</t>
  </si>
  <si>
    <t>88</t>
  </si>
  <si>
    <t>5/2011</t>
  </si>
  <si>
    <t>9/2014</t>
  </si>
  <si>
    <t>Seattle OH, HTF, 4% LIHTC, TEX Bonds, NMTC, HUD 108, Private Debt, Capital Campaign</t>
  </si>
  <si>
    <t>Seattle OH, Washington Works, 4% LIHTC, TEX Bonds, HUD Grant</t>
  </si>
  <si>
    <t>King County, HTF, ARRA, Sound Families, 9% LIHTC</t>
  </si>
  <si>
    <t>Seattle OH, HTF, Sound Families, 4% LIHTC, TEX Bonds</t>
  </si>
  <si>
    <t>The Jefferson</t>
  </si>
  <si>
    <t>40</t>
  </si>
  <si>
    <t>6/2011</t>
  </si>
  <si>
    <t>10/2012</t>
  </si>
  <si>
    <t>Unity Village</t>
  </si>
  <si>
    <t>Owner, developer</t>
  </si>
  <si>
    <t>White Center, WA</t>
  </si>
  <si>
    <t>Seattle, WA</t>
  </si>
  <si>
    <t>30</t>
  </si>
  <si>
    <t>6/2010</t>
  </si>
  <si>
    <t>9/2011</t>
  </si>
  <si>
    <t>Holiday Apartments</t>
  </si>
  <si>
    <t>R</t>
  </si>
  <si>
    <t>1/2010</t>
  </si>
  <si>
    <t>7/2010</t>
  </si>
  <si>
    <t>86</t>
  </si>
  <si>
    <t>6/2015</t>
  </si>
  <si>
    <t>12/2016</t>
  </si>
  <si>
    <t>Seattle OH, HTF, 9% LIHTC</t>
  </si>
  <si>
    <t>Capitol Hill TOD</t>
  </si>
  <si>
    <t>Please see attached document</t>
  </si>
  <si>
    <t>Commercial Loan</t>
  </si>
  <si>
    <t>Legal</t>
  </si>
  <si>
    <t>Escalation</t>
  </si>
  <si>
    <t>Organizational Expenses</t>
  </si>
  <si>
    <t>Escallation estimate per Cost Estimate</t>
  </si>
  <si>
    <t>Built-in and other common area furnishings</t>
  </si>
  <si>
    <t>Estimate for legal costs</t>
  </si>
  <si>
    <t>Estimates for Cost Estimator, Special Inspections, Commissioning, Landscaping, etc.</t>
  </si>
  <si>
    <t>Per CHH experience on similar projects in predevelopment</t>
  </si>
  <si>
    <t>Estimate of loan fees and lender costs for Predevelopment and Bridge loans</t>
  </si>
  <si>
    <t>Estimate for Predevelopment and Bridge loan interest costs per CHH experience</t>
  </si>
  <si>
    <t>Estimate of 1.5% loan fees per CHH experience with similar projects</t>
  </si>
  <si>
    <t>Estimate for closing fees, title/escrow costs, lender inspections, per CHH experience</t>
  </si>
  <si>
    <t>Estimated lender legal fees per CHH experience</t>
  </si>
  <si>
    <t>Estimate for title/escrow and other costs based on CHH past experience</t>
  </si>
  <si>
    <t>Estimate based on CHH experience</t>
  </si>
  <si>
    <t>Estimate for miscellaneous bank account fees, licences, and other organizational costs</t>
  </si>
  <si>
    <t>Perm / LIHTC equity</t>
  </si>
  <si>
    <t>Estimate based on past CHH experience.</t>
  </si>
  <si>
    <t>The Operating Pro Forma assumes a 5% vacancy rate in order to meet typical lender and investor underwriting standards, although CHH typically experiences a much lower rate than this. The annual inflation factors (Revenues @ 2.5% and Expenses @3.5%) are selected for the same reason.</t>
  </si>
  <si>
    <t>HIDE</t>
  </si>
  <si>
    <r>
      <rPr>
        <b/>
        <sz val="9"/>
        <color rgb="FFFF0000"/>
        <rFont val="Verdana"/>
        <family val="2"/>
      </rPr>
      <t>HIDE</t>
    </r>
    <r>
      <rPr>
        <b/>
        <i/>
        <sz val="8"/>
        <color rgb="FFFF0000"/>
        <rFont val="Verdana"/>
        <family val="2"/>
      </rPr>
      <t xml:space="preserve">     Cross-check Residential total</t>
    </r>
  </si>
  <si>
    <t>Balance:</t>
  </si>
  <si>
    <t>Sources:</t>
  </si>
  <si>
    <t>Site Manager</t>
  </si>
  <si>
    <t>Maintenance Staff</t>
  </si>
  <si>
    <t>Director of Property Management</t>
  </si>
  <si>
    <t>The On-site staff's direct costs are shown on the Operating Pro Forma. The Off-Site Staff work across many CHH projects and the cost for their services is paid through a property management fee, which is based on a percentage of the Gross Effective Rents.</t>
  </si>
  <si>
    <t>included in cost estimate above</t>
  </si>
  <si>
    <t>10% total fee including Deferred Fee per Seattle Dev Fee Policy</t>
  </si>
  <si>
    <t>per CHH experience, including MUP, Bldg Permit, SDOT, water/sewer/power connection fees</t>
  </si>
  <si>
    <t>per project limit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</si>
</sst>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 #,##0_);_(* \(#,##0\);_(* &quot;-&quot;??_);_(@_)"/>
    <numFmt numFmtId="169" formatCode="[$$-409]#,##0_);\([$$-409]#,##0\)"/>
    <numFmt numFmtId="170" formatCode="_(* #,##0.0_);_(* \(#,##0.0\);_(* &quot;-&quot;??_);_(@_)"/>
    <numFmt numFmtId="171" formatCode="_(&quot;$&quot;* #,##0_);_(&quot;$&quot;* \(#,##0\);_(&quot;$&quot;* &quot;-&quot;??_);_(@_)"/>
    <numFmt numFmtId="172" formatCode="_(&quot;$&quot;* #,##0.0000_);_(&quot;$&quot;* \(#,##0.0000\);_(&quot;$&quot;* &quot;-&quot;_);_(@_)"/>
  </numFmts>
  <fonts count="2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sz val="11"/>
      <color indexed="8"/>
      <name val="Arial"/>
      <family val="2"/>
    </font>
    <font>
      <sz val="9"/>
      <color indexed="8"/>
      <name val="Arial"/>
      <family val="2"/>
    </font>
    <font>
      <b/>
      <sz val="9"/>
      <color indexed="8"/>
      <name val="Arial"/>
      <family val="2"/>
    </font>
    <font>
      <b/>
      <i/>
      <sz val="8"/>
      <name val="Calibri"/>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4"/>
      <name val="Arial"/>
      <family val="2"/>
    </font>
    <font>
      <sz val="11"/>
      <color indexed="10"/>
      <name val="Calibri"/>
      <family val="2"/>
    </font>
    <font>
      <sz val="11"/>
      <name val="Calibri"/>
      <family val="2"/>
    </font>
    <font>
      <u/>
      <sz val="11"/>
      <color indexed="8"/>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1"/>
      <color theme="1"/>
      <name val="Calibri"/>
      <family val="2"/>
    </font>
    <font>
      <sz val="10"/>
      <name val="Calibri"/>
      <family val="1"/>
      <scheme val="minor"/>
    </font>
    <font>
      <sz val="8"/>
      <name val="Calibri"/>
      <family val="2"/>
      <scheme val="minor"/>
    </font>
    <font>
      <sz val="11"/>
      <color rgb="FF000000"/>
      <name val="Calibri"/>
      <family val="2"/>
    </font>
    <font>
      <b/>
      <sz val="11"/>
      <color rgb="FF000000"/>
      <name val="Calibri"/>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sz val="9"/>
      <name val="Times New Roman"/>
      <family val="1"/>
    </font>
    <font>
      <b/>
      <sz val="9"/>
      <name val="Times New Roman"/>
      <family val="1"/>
    </font>
    <font>
      <sz val="10"/>
      <color theme="1"/>
      <name val="Calibri"/>
      <family val="2"/>
      <scheme val="minor"/>
    </font>
    <font>
      <sz val="11"/>
      <color indexed="10"/>
      <name val="Calibri"/>
      <family val="2"/>
      <scheme val="minor"/>
    </font>
    <font>
      <i/>
      <sz val="11"/>
      <name val="Calibri"/>
      <family val="2"/>
      <scheme val="minor"/>
    </font>
    <font>
      <b/>
      <i/>
      <sz val="11"/>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sz val="10"/>
      <name val="Arial"/>
      <family val="2"/>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color indexed="8"/>
      <name val="Verdana"/>
      <family val="2"/>
    </font>
    <font>
      <i/>
      <sz val="8"/>
      <name val="Verdana"/>
      <family val="2"/>
    </font>
    <font>
      <b/>
      <sz val="8"/>
      <color indexed="8"/>
      <name val="Verdana"/>
      <family val="2"/>
    </font>
    <font>
      <b/>
      <i/>
      <sz val="8"/>
      <color indexed="8"/>
      <name val="Verdana"/>
      <family val="2"/>
    </font>
    <font>
      <b/>
      <sz val="8"/>
      <name val="Calibri"/>
      <family val="2"/>
      <scheme val="minor"/>
    </font>
    <font>
      <b/>
      <sz val="8"/>
      <color rgb="FFFF0000"/>
      <name val="Calibri"/>
      <family val="2"/>
      <scheme val="minor"/>
    </font>
    <font>
      <i/>
      <sz val="11"/>
      <color indexed="8"/>
      <name val="Arial"/>
      <family val="2"/>
    </font>
    <font>
      <u/>
      <sz val="10"/>
      <color rgb="FFFF0000"/>
      <name val="Arial"/>
      <family val="2"/>
    </font>
    <font>
      <b/>
      <sz val="10.5"/>
      <color theme="1"/>
      <name val="Calibri"/>
      <family val="2"/>
      <scheme val="minor"/>
    </font>
    <font>
      <sz val="10.5"/>
      <name val="Calibri"/>
      <family val="2"/>
      <scheme val="minor"/>
    </font>
    <font>
      <b/>
      <sz val="9"/>
      <name val="Verdana"/>
      <family val="2"/>
    </font>
    <font>
      <sz val="10"/>
      <name val="Arial"/>
      <family val="2"/>
    </font>
    <font>
      <sz val="10"/>
      <name val="Arial"/>
      <family val="2"/>
    </font>
    <font>
      <b/>
      <sz val="12"/>
      <color rgb="FFFF0000"/>
      <name val="Verdana"/>
      <family val="2"/>
    </font>
    <font>
      <b/>
      <i/>
      <sz val="8"/>
      <name val="Calibri"/>
      <family val="2"/>
      <scheme val="minor"/>
    </font>
    <font>
      <b/>
      <sz val="12"/>
      <color rgb="FFFF0000"/>
      <name val="Arial"/>
      <family val="2"/>
    </font>
    <font>
      <b/>
      <i/>
      <sz val="9"/>
      <name val="Calibri"/>
      <family val="2"/>
      <scheme val="minor"/>
    </font>
    <font>
      <b/>
      <sz val="11"/>
      <color indexed="8"/>
      <name val="Calibri"/>
      <family val="2"/>
    </font>
    <font>
      <b/>
      <u/>
      <sz val="10"/>
      <name val="Calibri"/>
      <family val="2"/>
    </font>
    <font>
      <b/>
      <i/>
      <sz val="11"/>
      <color rgb="FF000000"/>
      <name val="Calibri"/>
      <family val="2"/>
    </font>
    <font>
      <b/>
      <sz val="14"/>
      <color indexed="8"/>
      <name val="Calibri"/>
      <family val="2"/>
      <scheme val="minor"/>
    </font>
    <font>
      <sz val="8"/>
      <color indexed="8"/>
      <name val="Calibri"/>
      <family val="2"/>
    </font>
    <font>
      <b/>
      <sz val="11"/>
      <color indexed="8"/>
      <name val="Calibri"/>
      <family val="2"/>
      <scheme val="minor"/>
    </font>
    <font>
      <sz val="9"/>
      <color indexed="8"/>
      <name val="Calibri"/>
      <family val="2"/>
    </font>
    <font>
      <b/>
      <sz val="10"/>
      <color theme="1"/>
      <name val="Calibri"/>
      <family val="2"/>
      <scheme val="minor"/>
    </font>
    <font>
      <u/>
      <sz val="10"/>
      <name val="Arial"/>
      <family val="2"/>
    </font>
    <font>
      <b/>
      <vertAlign val="superscript"/>
      <sz val="11"/>
      <color theme="1"/>
      <name val="Calibri"/>
      <family val="2"/>
      <scheme val="minor"/>
    </font>
    <font>
      <b/>
      <sz val="9"/>
      <color rgb="FFFF0000"/>
      <name val="Arial"/>
      <family val="2"/>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b/>
      <i/>
      <sz val="10"/>
      <color rgb="FFFF0000"/>
      <name val="Arial"/>
      <family val="2"/>
    </font>
    <font>
      <sz val="10"/>
      <name val="Tms Rmn"/>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i/>
      <sz val="11"/>
      <color indexed="8"/>
      <name val="Arial"/>
      <family val="2"/>
    </font>
    <font>
      <sz val="11"/>
      <color rgb="FFFF0000"/>
      <name val="Calibri"/>
      <family val="2"/>
      <scheme val="minor"/>
    </font>
    <font>
      <b/>
      <sz val="14"/>
      <color theme="1"/>
      <name val="Calibri"/>
      <family val="2"/>
      <scheme val="minor"/>
    </font>
    <font>
      <sz val="10"/>
      <name val="Arial"/>
      <family val="2"/>
    </font>
    <font>
      <u/>
      <sz val="10"/>
      <color theme="10"/>
      <name val="Arial"/>
      <family val="2"/>
    </font>
    <font>
      <sz val="10"/>
      <color rgb="FFFF0000"/>
      <name val="Arial"/>
      <family val="2"/>
    </font>
    <font>
      <b/>
      <i/>
      <sz val="8"/>
      <color rgb="FFFF0000"/>
      <name val="Verdana"/>
      <family val="2"/>
    </font>
    <font>
      <i/>
      <sz val="10"/>
      <color rgb="FFFF0000"/>
      <name val="Arial"/>
      <family val="2"/>
    </font>
    <font>
      <i/>
      <sz val="8"/>
      <color rgb="FFFF0000"/>
      <name val="Verdana"/>
      <family val="2"/>
    </font>
    <font>
      <i/>
      <sz val="8"/>
      <color rgb="FFFF0000"/>
      <name val="Calibri"/>
      <family val="2"/>
      <scheme val="minor"/>
    </font>
    <font>
      <b/>
      <u/>
      <sz val="11"/>
      <color rgb="FFFF0000"/>
      <name val="Arial"/>
      <family val="2"/>
    </font>
    <font>
      <sz val="9"/>
      <color rgb="FFFF0000"/>
      <name val="Arial"/>
      <family val="2"/>
    </font>
    <font>
      <sz val="8"/>
      <color rgb="FFFF0000"/>
      <name val="Arial"/>
      <family val="2"/>
    </font>
    <font>
      <b/>
      <i/>
      <sz val="8"/>
      <color rgb="FFFF0000"/>
      <name val="Arial"/>
      <family val="2"/>
    </font>
    <font>
      <b/>
      <sz val="12"/>
      <color rgb="FFFF0000"/>
      <name val="Calibri"/>
      <family val="2"/>
      <scheme val="minor"/>
    </font>
    <font>
      <b/>
      <sz val="14"/>
      <color rgb="FFFF0000"/>
      <name val="Calibri"/>
      <family val="2"/>
    </font>
    <font>
      <b/>
      <sz val="11"/>
      <color rgb="FFFF0000"/>
      <name val="Arial"/>
      <family val="2"/>
    </font>
    <font>
      <sz val="11"/>
      <color rgb="FFFF0000"/>
      <name val="Arial"/>
      <family val="2"/>
    </font>
    <font>
      <sz val="8"/>
      <color rgb="FFFF0000"/>
      <name val="Verdana"/>
      <family val="2"/>
    </font>
    <font>
      <sz val="8"/>
      <color rgb="FFFF0000"/>
      <name val="Calibri"/>
      <family val="2"/>
      <scheme val="minor"/>
    </font>
    <font>
      <b/>
      <sz val="9"/>
      <color rgb="FFFF0000"/>
      <name val="Verdana"/>
      <family val="2"/>
    </font>
    <font>
      <b/>
      <sz val="14"/>
      <color rgb="FFFF0000"/>
      <name val="Verdana"/>
      <family val="2"/>
    </font>
    <font>
      <sz val="16"/>
      <color rgb="FFFF0000"/>
      <name val="Arial"/>
      <family val="2"/>
    </font>
  </fonts>
  <fills count="7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1" tint="0.499984740745262"/>
        <bgColor indexed="64"/>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
      <patternFill patternType="solid">
        <fgColor rgb="FFC00000"/>
        <bgColor indexed="64"/>
      </patternFill>
    </fill>
    <fill>
      <patternFill patternType="solid">
        <fgColor rgb="FFFFFFCC"/>
      </patternFill>
    </fill>
    <fill>
      <patternFill patternType="solid">
        <fgColor theme="6"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darkGrid">
        <bgColor rgb="FFFFFFCC"/>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rgb="FFCCECFF"/>
        <bgColor indexed="64"/>
      </patternFill>
    </fill>
    <fill>
      <patternFill patternType="solid">
        <fgColor theme="0" tint="-0.14999847407452621"/>
        <bgColor indexed="64"/>
      </patternFill>
    </fill>
    <fill>
      <patternFill patternType="lightUp">
        <bgColor rgb="FFFFFFFF"/>
      </patternFill>
    </fill>
    <fill>
      <patternFill patternType="solid">
        <fgColor rgb="FFFFFF00"/>
        <bgColor indexed="9"/>
      </patternFill>
    </fill>
  </fills>
  <borders count="532">
    <border>
      <left/>
      <right/>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indexed="64"/>
      </top>
      <bottom style="medium">
        <color theme="4" tint="-0.499984740745262"/>
      </bottom>
      <diagonal/>
    </border>
    <border>
      <left/>
      <right/>
      <top style="thin">
        <color theme="0" tint="-0.14996795556505021"/>
      </top>
      <bottom style="medium">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22"/>
      </left>
      <right style="medium">
        <color indexed="64"/>
      </right>
      <top style="thin">
        <color indexed="22"/>
      </top>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8"/>
      </left>
      <right/>
      <top/>
      <bottom style="medium">
        <color indexed="18"/>
      </bottom>
      <diagonal/>
    </border>
    <border>
      <left/>
      <right style="medium">
        <color indexed="18"/>
      </right>
      <top/>
      <bottom style="medium">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indexed="22"/>
      </right>
      <top style="thin">
        <color theme="0" tint="-0.24994659260841701"/>
      </top>
      <bottom style="medium">
        <color indexed="64"/>
      </bottom>
      <diagonal/>
    </border>
    <border>
      <left style="thin">
        <color indexed="22"/>
      </left>
      <right/>
      <top style="thin">
        <color theme="0" tint="-0.24994659260841701"/>
      </top>
      <bottom style="medium">
        <color theme="1"/>
      </bottom>
      <diagonal/>
    </border>
    <border>
      <left/>
      <right style="medium">
        <color indexed="64"/>
      </right>
      <top style="thin">
        <color theme="0" tint="-0.24994659260841701"/>
      </top>
      <bottom style="medium">
        <color theme="1"/>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medium">
        <color indexed="64"/>
      </right>
      <top style="hair">
        <color theme="0" tint="-0.14993743705557422"/>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thin">
        <color theme="0" tint="-0.24994659260841701"/>
      </right>
      <top style="thin">
        <color theme="0" tint="-0.24994659260841701"/>
      </top>
      <bottom/>
      <diagonal/>
    </border>
    <border>
      <left style="thin">
        <color indexed="64"/>
      </left>
      <right/>
      <top style="medium">
        <color indexed="64"/>
      </top>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indexed="64"/>
      </bottom>
      <diagonal/>
    </border>
    <border>
      <left style="medium">
        <color indexed="64"/>
      </left>
      <right/>
      <top/>
      <bottom style="thin">
        <color indexed="64"/>
      </bottom>
      <diagonal/>
    </border>
    <border>
      <left/>
      <right style="thin">
        <color theme="0" tint="-0.24994659260841701"/>
      </right>
      <top style="medium">
        <color indexed="64"/>
      </top>
      <bottom/>
      <diagonal/>
    </border>
    <border>
      <left style="thin">
        <color theme="0" tint="-0.24994659260841701"/>
      </left>
      <right/>
      <top/>
      <bottom style="thin">
        <color indexed="64"/>
      </bottom>
      <diagonal/>
    </border>
    <border>
      <left style="thin">
        <color theme="0" tint="-0.24994659260841701"/>
      </left>
      <right/>
      <top style="medium">
        <color indexed="64"/>
      </top>
      <bottom/>
      <diagonal/>
    </border>
    <border>
      <left/>
      <right/>
      <top/>
      <bottom style="medium">
        <color theme="5" tint="-0.499984740745262"/>
      </bottom>
      <diagonal/>
    </border>
    <border>
      <left style="medium">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style="thin">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style="thin">
        <color indexed="64"/>
      </bottom>
      <diagonal/>
    </border>
    <border>
      <left style="thin">
        <color theme="0" tint="-0.24994659260841701"/>
      </left>
      <right style="thin">
        <color theme="0" tint="-0.24994659260841701"/>
      </right>
      <top style="thin">
        <color theme="3" tint="0.39994506668294322"/>
      </top>
      <bottom style="thin">
        <color indexed="64"/>
      </bottom>
      <diagonal/>
    </border>
    <border>
      <left style="thin">
        <color theme="0" tint="-0.24994659260841701"/>
      </left>
      <right style="thin">
        <color indexed="64"/>
      </right>
      <top style="thin">
        <color theme="3" tint="0.39994506668294322"/>
      </top>
      <bottom style="thin">
        <color indexed="64"/>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indexed="64"/>
      </left>
      <right/>
      <top style="thin">
        <color theme="3" tint="0.39994506668294322"/>
      </top>
      <bottom style="double">
        <color indexed="64"/>
      </bottom>
      <diagonal/>
    </border>
    <border>
      <left/>
      <right/>
      <top style="thin">
        <color theme="3" tint="0.39994506668294322"/>
      </top>
      <bottom style="double">
        <color indexed="64"/>
      </bottom>
      <diagonal/>
    </border>
    <border>
      <left style="medium">
        <color indexed="64"/>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style="double">
        <color indexed="64"/>
      </bottom>
      <diagonal/>
    </border>
    <border>
      <left/>
      <right style="medium">
        <color indexed="64"/>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style="thin">
        <color indexed="64"/>
      </right>
      <top style="thin">
        <color theme="3" tint="0.39994506668294322"/>
      </top>
      <bottom/>
      <diagonal/>
    </border>
    <border>
      <left style="thin">
        <color indexed="64"/>
      </left>
      <right style="medium">
        <color indexed="64"/>
      </right>
      <top style="thin">
        <color indexed="64"/>
      </top>
      <bottom style="thin">
        <color indexed="64"/>
      </bottom>
      <diagonal/>
    </border>
    <border>
      <left style="thin">
        <color indexed="64"/>
      </left>
      <right style="thin">
        <color theme="0" tint="-0.24994659260841701"/>
      </right>
      <top style="thin">
        <color theme="3" tint="0.39994506668294322"/>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right style="thin">
        <color theme="0" tint="-0.14996795556505021"/>
      </right>
      <top/>
      <bottom style="thin">
        <color theme="0" tint="-0.24994659260841701"/>
      </bottom>
      <diagonal/>
    </border>
    <border>
      <left style="thin">
        <color theme="0" tint="-0.14996795556505021"/>
      </left>
      <right/>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right style="thin">
        <color theme="0" tint="-0.14996795556505021"/>
      </right>
      <top style="double">
        <color indexed="64"/>
      </top>
      <bottom style="double">
        <color indexed="64"/>
      </bottom>
      <diagonal/>
    </border>
    <border>
      <left style="thin">
        <color theme="0" tint="-0.14996795556505021"/>
      </left>
      <right/>
      <top style="double">
        <color indexed="64"/>
      </top>
      <bottom style="double">
        <color indexed="64"/>
      </bottom>
      <diagonal/>
    </border>
    <border>
      <left style="thin">
        <color theme="0" tint="-0.14996795556505021"/>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14996795556505021"/>
      </right>
      <top style="thin">
        <color theme="0" tint="-0.24994659260841701"/>
      </top>
      <bottom style="double">
        <color indexed="64"/>
      </bottom>
      <diagonal/>
    </border>
    <border>
      <left/>
      <right style="medium">
        <color indexed="64"/>
      </right>
      <top style="thin">
        <color theme="0" tint="-0.24994659260841701"/>
      </top>
      <bottom style="double">
        <color indexed="64"/>
      </bottom>
      <diagonal/>
    </border>
    <border>
      <left style="medium">
        <color indexed="64"/>
      </left>
      <right/>
      <top style="thin">
        <color theme="0" tint="-0.24994659260841701"/>
      </top>
      <bottom style="double">
        <color indexed="64"/>
      </bottom>
      <diagonal/>
    </border>
    <border>
      <left/>
      <right style="double">
        <color indexed="64"/>
      </right>
      <top/>
      <bottom style="medium">
        <color indexed="64"/>
      </bottom>
      <diagonal/>
    </border>
    <border>
      <left style="thin">
        <color theme="0" tint="-0.14996795556505021"/>
      </left>
      <right/>
      <top style="medium">
        <color indexed="64"/>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style="medium">
        <color indexed="64"/>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thin">
        <color theme="0" tint="-0.14996795556505021"/>
      </left>
      <right/>
      <top style="medium">
        <color indexed="64"/>
      </top>
      <bottom style="thin">
        <color theme="0" tint="-0.24994659260841701"/>
      </bottom>
      <diagonal/>
    </border>
    <border>
      <left style="double">
        <color indexed="64"/>
      </left>
      <right/>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hair">
        <color theme="0" tint="-0.1499679555650502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0" tint="-0.24994659260841701"/>
      </left>
      <right style="medium">
        <color theme="4" tint="-0.499984740745262"/>
      </right>
      <top/>
      <bottom/>
      <diagonal/>
    </border>
    <border>
      <left style="medium">
        <color indexed="64"/>
      </left>
      <right style="thin">
        <color indexed="64"/>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top style="thin">
        <color indexed="64"/>
      </top>
      <bottom style="thin">
        <color theme="0" tint="-0.24994659260841701"/>
      </bottom>
      <diagonal/>
    </border>
    <border>
      <left style="thin">
        <color indexed="64"/>
      </left>
      <right/>
      <top style="medium">
        <color auto="1"/>
      </top>
      <bottom style="thin">
        <color theme="0" tint="-0.14993743705557422"/>
      </bottom>
      <diagonal/>
    </border>
    <border>
      <left style="thin">
        <color theme="0" tint="-0.14996795556505021"/>
      </left>
      <right/>
      <top style="medium">
        <color auto="1"/>
      </top>
      <bottom style="thin">
        <color theme="0" tint="-0.14993743705557422"/>
      </bottom>
      <diagonal/>
    </border>
    <border>
      <left style="thin">
        <color indexed="64"/>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medium">
        <color indexed="64"/>
      </left>
      <right/>
      <top style="thin">
        <color theme="0" tint="-0.14996795556505021"/>
      </top>
      <bottom/>
      <diagonal/>
    </border>
    <border>
      <left/>
      <right/>
      <top style="thin">
        <color theme="0" tint="-0.14996795556505021"/>
      </top>
      <bottom/>
      <diagonal/>
    </border>
    <border>
      <left style="thin">
        <color theme="0" tint="-0.14996795556505021"/>
      </left>
      <right/>
      <top style="thin">
        <color indexed="64"/>
      </top>
      <bottom style="medium">
        <color indexed="64"/>
      </bottom>
      <diagonal/>
    </border>
    <border>
      <left style="medium">
        <color indexed="64"/>
      </left>
      <right/>
      <top style="thin">
        <color theme="0" tint="-0.14996795556505021"/>
      </top>
      <bottom style="thin">
        <color indexed="64"/>
      </bottom>
      <diagonal/>
    </border>
    <border>
      <left style="thin">
        <color theme="0" tint="-0.14996795556505021"/>
      </left>
      <right/>
      <top style="medium">
        <color indexed="64"/>
      </top>
      <bottom style="medium">
        <color indexed="64"/>
      </bottom>
      <diagonal/>
    </border>
    <border>
      <left style="thin">
        <color theme="0" tint="-0.14996795556505021"/>
      </left>
      <right/>
      <top style="thin">
        <color theme="0" tint="-0.14993743705557422"/>
      </top>
      <bottom style="thin">
        <color indexed="64"/>
      </bottom>
      <diagonal/>
    </border>
    <border>
      <left style="thin">
        <color indexed="64"/>
      </left>
      <right/>
      <top style="thin">
        <color theme="0" tint="-0.14993743705557422"/>
      </top>
      <bottom style="thin">
        <color indexed="64"/>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24994659260841701"/>
      </top>
      <bottom style="thin">
        <color indexed="64"/>
      </bottom>
      <diagonal/>
    </border>
    <border>
      <left style="thin">
        <color theme="0" tint="-0.24994659260841701"/>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14993743705557422"/>
      </left>
      <right/>
      <top style="thin">
        <color theme="0" tint="-0.24994659260841701"/>
      </top>
      <bottom style="medium">
        <color indexed="64"/>
      </bottom>
      <diagonal/>
    </border>
    <border>
      <left style="thin">
        <color theme="0" tint="-0.14993743705557422"/>
      </left>
      <right/>
      <top style="medium">
        <color indexed="64"/>
      </top>
      <bottom style="thin">
        <color theme="0" tint="-0.24994659260841701"/>
      </bottom>
      <diagonal/>
    </border>
    <border>
      <left style="medium">
        <color theme="0" tint="-0.14996795556505021"/>
      </left>
      <right style="medium">
        <color indexed="64"/>
      </right>
      <top style="medium">
        <color indexed="64"/>
      </top>
      <bottom style="medium">
        <color indexed="64"/>
      </bottom>
      <diagonal/>
    </border>
    <border>
      <left style="thin">
        <color theme="0" tint="-0.14993743705557422"/>
      </left>
      <right style="medium">
        <color indexed="64"/>
      </right>
      <top style="medium">
        <color indexed="64"/>
      </top>
      <bottom style="thin">
        <color theme="0" tint="-0.24994659260841701"/>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theme="0" tint="-0.24994659260841701"/>
      </top>
      <bottom style="double">
        <color indexed="64"/>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diagonal/>
    </border>
    <border>
      <left style="thin">
        <color theme="0" tint="-0.14996795556505021"/>
      </left>
      <right style="medium">
        <color indexed="64"/>
      </right>
      <top style="medium">
        <color indexed="64"/>
      </top>
      <bottom style="thin">
        <color theme="0" tint="-0.24994659260841701"/>
      </bottom>
      <diagonal/>
    </border>
    <border>
      <left style="thin">
        <color theme="0" tint="-0.14996795556505021"/>
      </left>
      <right style="medium">
        <color auto="1"/>
      </right>
      <top/>
      <bottom style="medium">
        <color indexed="64"/>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medium">
        <color indexed="64"/>
      </right>
      <top style="thin">
        <color theme="0" tint="-0.14996795556505021"/>
      </top>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style="double">
        <color auto="1"/>
      </left>
      <right style="double">
        <color auto="1"/>
      </right>
      <top style="double">
        <color auto="1"/>
      </top>
      <bottom style="double">
        <color auto="1"/>
      </bottom>
      <diagonal/>
    </border>
    <border>
      <left style="thin">
        <color theme="0" tint="-0.14996795556505021"/>
      </left>
      <right style="medium">
        <color indexed="64"/>
      </right>
      <top style="thin">
        <color theme="0" tint="-0.14996795556505021"/>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theme="0" tint="-0.24994659260841701"/>
      </right>
      <top style="medium">
        <color indexed="64"/>
      </top>
      <bottom style="thin">
        <color theme="0" tint="-0.24994659260841701"/>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top/>
      <bottom/>
      <diagonal/>
    </border>
    <border>
      <left style="thin">
        <color rgb="FF08A8CE"/>
      </left>
      <right style="thin">
        <color rgb="FF08A8CE"/>
      </right>
      <top style="thin">
        <color rgb="FF08A8CE"/>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diagonal/>
    </border>
    <border>
      <left/>
      <right style="thin">
        <color rgb="FF08A8CE"/>
      </right>
      <top style="thin">
        <color rgb="FF08A8CE"/>
      </top>
      <bottom/>
      <diagonal/>
    </border>
    <border>
      <left/>
      <right/>
      <top style="thin">
        <color rgb="FF08A8CE"/>
      </top>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thin">
        <color theme="0" tint="-0.24994659260841701"/>
      </top>
      <bottom style="thin">
        <color auto="1"/>
      </bottom>
      <diagonal/>
    </border>
    <border>
      <left style="thin">
        <color indexed="64"/>
      </left>
      <right style="thin">
        <color indexed="64"/>
      </right>
      <top style="thin">
        <color auto="1"/>
      </top>
      <bottom style="medium">
        <color indexed="64"/>
      </bottom>
      <diagonal/>
    </border>
    <border>
      <left/>
      <right style="thin">
        <color theme="0" tint="-0.24994659260841701"/>
      </right>
      <top style="medium">
        <color auto="1"/>
      </top>
      <bottom style="medium">
        <color indexed="64"/>
      </bottom>
      <diagonal/>
    </border>
    <border>
      <left/>
      <right style="thin">
        <color indexed="64"/>
      </right>
      <top style="thin">
        <color auto="1"/>
      </top>
      <bottom style="medium">
        <color indexed="64"/>
      </bottom>
      <diagonal/>
    </border>
    <border>
      <left style="thin">
        <color indexed="64"/>
      </left>
      <right style="medium">
        <color indexed="64"/>
      </right>
      <top style="thin">
        <color theme="0" tint="-0.24994659260841701"/>
      </top>
      <bottom style="double">
        <color indexed="64"/>
      </bottom>
      <diagonal/>
    </border>
    <border>
      <left style="thin">
        <color indexed="64"/>
      </left>
      <right style="medium">
        <color indexed="64"/>
      </right>
      <top style="thin">
        <color auto="1"/>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thin">
        <color indexed="64"/>
      </left>
      <right style="thin">
        <color theme="0" tint="-0.24994659260841701"/>
      </right>
      <top style="thin">
        <color theme="0" tint="-0.24994659260841701"/>
      </top>
      <bottom style="double">
        <color auto="1"/>
      </bottom>
      <diagonal/>
    </border>
    <border>
      <left style="thin">
        <color theme="0" tint="-0.24994659260841701"/>
      </left>
      <right style="thin">
        <color theme="0" tint="-0.24994659260841701"/>
      </right>
      <top style="thin">
        <color theme="0" tint="-0.24994659260841701"/>
      </top>
      <bottom style="double">
        <color auto="1"/>
      </bottom>
      <diagonal/>
    </border>
    <border>
      <left style="thin">
        <color theme="0" tint="-0.24994659260841701"/>
      </left>
      <right style="thin">
        <color indexed="64"/>
      </right>
      <top style="thin">
        <color theme="0" tint="-0.24994659260841701"/>
      </top>
      <bottom style="double">
        <color auto="1"/>
      </bottom>
      <diagonal/>
    </border>
    <border>
      <left style="thin">
        <color indexed="22"/>
      </left>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top style="medium">
        <color theme="3" tint="-0.499984740745262"/>
      </top>
      <bottom style="thin">
        <color indexed="64"/>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right/>
      <top style="medium">
        <color auto="1"/>
      </top>
      <bottom style="medium">
        <color theme="3" tint="-0.499984740745262"/>
      </bottom>
      <diagonal/>
    </border>
    <border>
      <left style="medium">
        <color indexed="64"/>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top style="medium">
        <color indexed="18"/>
      </top>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medium">
        <color indexed="64"/>
      </bottom>
      <diagonal/>
    </border>
    <border>
      <left/>
      <right/>
      <top style="medium">
        <color indexed="64"/>
      </top>
      <bottom style="thin">
        <color indexed="64"/>
      </bottom>
      <diagonal/>
    </border>
    <border>
      <left/>
      <right/>
      <top style="thin">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B050"/>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rgb="FF00B050"/>
      </left>
      <right/>
      <top style="thin">
        <color rgb="FF00B050"/>
      </top>
      <bottom style="medium">
        <color theme="3" tint="-0.499984740745262"/>
      </bottom>
      <diagonal/>
    </border>
    <border>
      <left/>
      <right/>
      <top style="thin">
        <color rgb="FF00B050"/>
      </top>
      <bottom style="medium">
        <color theme="3" tint="-0.499984740745262"/>
      </bottom>
      <diagonal/>
    </border>
    <border>
      <left/>
      <right style="thin">
        <color rgb="FF00B050"/>
      </right>
      <top style="thin">
        <color rgb="FF00B050"/>
      </top>
      <bottom style="medium">
        <color theme="3" tint="-0.499984740745262"/>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indexed="64"/>
      </left>
      <right style="thin">
        <color indexed="64"/>
      </right>
      <top style="medium">
        <color theme="3" tint="-0.499984740745262"/>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thin">
        <color theme="0" tint="-0.14993743705557422"/>
      </top>
      <bottom/>
      <diagonal/>
    </border>
    <border>
      <left style="thin">
        <color theme="0" tint="-0.14996795556505021"/>
      </left>
      <right/>
      <top style="thin">
        <color theme="0" tint="-0.14993743705557422"/>
      </top>
      <bottom/>
      <diagonal/>
    </border>
    <border>
      <left style="thin">
        <color theme="0" tint="-0.14996795556505021"/>
      </left>
      <right style="medium">
        <color auto="1"/>
      </right>
      <top style="thin">
        <color auto="1"/>
      </top>
      <bottom style="thin">
        <color theme="0" tint="-0.14996795556505021"/>
      </bottom>
      <diagonal/>
    </border>
    <border>
      <left style="medium">
        <color indexed="64"/>
      </left>
      <right/>
      <top style="thin">
        <color indexed="64"/>
      </top>
      <bottom style="thin">
        <color theme="0" tint="-0.14996795556505021"/>
      </bottom>
      <diagonal/>
    </border>
    <border>
      <left/>
      <right style="thin">
        <color indexed="22"/>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right style="thin">
        <color indexed="22"/>
      </right>
      <top/>
      <bottom style="thin">
        <color theme="0" tint="-0.24994659260841701"/>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7">
    <xf numFmtId="0" fontId="0" fillId="0" borderId="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0" fontId="128" fillId="23" borderId="0" applyNumberFormat="0" applyBorder="0" applyAlignment="0" applyProtection="0"/>
    <xf numFmtId="0" fontId="113" fillId="0" borderId="0"/>
    <xf numFmtId="0" fontId="129" fillId="21" borderId="133" applyNumberFormat="0" applyAlignment="0" applyProtection="0"/>
    <xf numFmtId="0" fontId="130" fillId="22" borderId="133" applyNumberFormat="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3" fontId="17" fillId="0" borderId="0" applyFont="0" applyFill="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1" borderId="0" applyNumberFormat="0" applyBorder="0" applyAlignment="0" applyProtection="0"/>
    <xf numFmtId="0" fontId="68" fillId="44" borderId="0" applyNumberFormat="0" applyBorder="0" applyAlignment="0" applyProtection="0"/>
    <xf numFmtId="0" fontId="68" fillId="47" borderId="0" applyNumberFormat="0" applyBorder="0" applyAlignment="0" applyProtection="0"/>
    <xf numFmtId="0" fontId="131" fillId="48"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1" borderId="0" applyNumberFormat="0" applyBorder="0" applyAlignment="0" applyProtection="0"/>
    <xf numFmtId="0" fontId="131" fillId="52"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5" borderId="0" applyNumberFormat="0" applyBorder="0" applyAlignment="0" applyProtection="0"/>
    <xf numFmtId="0" fontId="132" fillId="40" borderId="0" applyNumberFormat="0" applyBorder="0" applyAlignment="0" applyProtection="0"/>
    <xf numFmtId="0" fontId="133" fillId="56" borderId="158" applyNumberFormat="0" applyAlignment="0" applyProtection="0"/>
    <xf numFmtId="0" fontId="134" fillId="0" borderId="0" applyNumberFormat="0" applyFill="0" applyBorder="0" applyAlignment="0" applyProtection="0"/>
    <xf numFmtId="0" fontId="135" fillId="57" borderId="0" applyNumberFormat="0" applyBorder="0" applyAlignment="0" applyProtection="0"/>
    <xf numFmtId="0" fontId="136" fillId="0" borderId="159" applyNumberFormat="0" applyFill="0" applyAlignment="0" applyProtection="0"/>
    <xf numFmtId="0" fontId="137" fillId="0" borderId="160" applyNumberFormat="0" applyFill="0" applyAlignment="0" applyProtection="0"/>
    <xf numFmtId="0" fontId="138" fillId="0" borderId="161" applyNumberFormat="0" applyFill="0" applyAlignment="0" applyProtection="0"/>
    <xf numFmtId="0" fontId="138" fillId="0" borderId="0" applyNumberFormat="0" applyFill="0" applyBorder="0" applyAlignment="0" applyProtection="0"/>
    <xf numFmtId="0" fontId="21" fillId="0" borderId="0" applyNumberFormat="0" applyFill="0" applyBorder="0" applyAlignment="0" applyProtection="0">
      <alignment vertical="top"/>
      <protection locked="0"/>
    </xf>
    <xf numFmtId="0" fontId="139" fillId="0" borderId="162" applyNumberFormat="0" applyFill="0" applyAlignment="0" applyProtection="0"/>
    <xf numFmtId="0" fontId="140" fillId="58" borderId="0" applyNumberFormat="0" applyBorder="0" applyAlignment="0" applyProtection="0"/>
    <xf numFmtId="0" fontId="17" fillId="0" borderId="0"/>
    <xf numFmtId="0" fontId="17" fillId="0" borderId="0"/>
    <xf numFmtId="0" fontId="20" fillId="0" borderId="0"/>
    <xf numFmtId="0" fontId="19" fillId="0" borderId="0"/>
    <xf numFmtId="0" fontId="20" fillId="0" borderId="0"/>
    <xf numFmtId="0" fontId="17" fillId="0" borderId="0"/>
    <xf numFmtId="0" fontId="20" fillId="0" borderId="0"/>
    <xf numFmtId="0" fontId="20" fillId="0" borderId="0"/>
    <xf numFmtId="0" fontId="20" fillId="0" borderId="0"/>
    <xf numFmtId="0" fontId="20" fillId="59" borderId="149" applyNumberFormat="0" applyFont="0" applyAlignment="0" applyProtection="0"/>
    <xf numFmtId="0" fontId="141" fillId="60" borderId="163" applyNumberFormat="0" applyAlignment="0" applyProtection="0"/>
    <xf numFmtId="9" fontId="20" fillId="0" borderId="0" applyFont="0" applyFill="0" applyBorder="0" applyAlignment="0" applyProtection="0"/>
    <xf numFmtId="0" fontId="142" fillId="0" borderId="0" applyNumberFormat="0" applyFill="0" applyBorder="0" applyAlignment="0" applyProtection="0"/>
    <xf numFmtId="0" fontId="69" fillId="0" borderId="164" applyNumberFormat="0" applyFill="0" applyAlignment="0" applyProtection="0"/>
    <xf numFmtId="0" fontId="127" fillId="0" borderId="0" applyNumberFormat="0" applyFill="0" applyBorder="0" applyAlignment="0" applyProtection="0"/>
    <xf numFmtId="0" fontId="68" fillId="57" borderId="0" applyNumberFormat="0" applyBorder="0" applyAlignment="0" applyProtection="0"/>
    <xf numFmtId="0" fontId="143" fillId="60" borderId="165" applyNumberFormat="0" applyAlignment="0" applyProtection="0"/>
    <xf numFmtId="0" fontId="144" fillId="43" borderId="165" applyNumberFormat="0" applyAlignment="0" applyProtection="0"/>
    <xf numFmtId="43" fontId="20" fillId="0" borderId="0" applyFont="0" applyFill="0" applyBorder="0" applyAlignment="0" applyProtection="0"/>
    <xf numFmtId="0" fontId="20" fillId="0" borderId="0"/>
    <xf numFmtId="0" fontId="16" fillId="0" borderId="0"/>
    <xf numFmtId="0" fontId="143" fillId="60" borderId="165" applyNumberFormat="0" applyAlignment="0" applyProtection="0"/>
    <xf numFmtId="0" fontId="144" fillId="43" borderId="165" applyNumberFormat="0" applyAlignment="0" applyProtection="0"/>
    <xf numFmtId="0" fontId="20" fillId="59" borderId="149" applyNumberFormat="0" applyFont="0" applyAlignment="0" applyProtection="0"/>
    <xf numFmtId="0" fontId="141" fillId="60" borderId="163" applyNumberFormat="0" applyAlignment="0" applyProtection="0"/>
    <xf numFmtId="9" fontId="20" fillId="0" borderId="0" applyFont="0" applyFill="0" applyBorder="0" applyAlignment="0" applyProtection="0"/>
    <xf numFmtId="0" fontId="69" fillId="0" borderId="164" applyNumberFormat="0" applyFill="0" applyAlignment="0" applyProtection="0"/>
    <xf numFmtId="44" fontId="14" fillId="0" borderId="0" applyFont="0" applyFill="0" applyBorder="0" applyAlignment="0" applyProtection="0"/>
    <xf numFmtId="0" fontId="13" fillId="0" borderId="0"/>
    <xf numFmtId="44" fontId="145" fillId="0" borderId="0" applyFont="0" applyFill="0" applyBorder="0" applyAlignment="0" applyProtection="0"/>
    <xf numFmtId="44" fontId="20" fillId="0" borderId="0" applyFont="0" applyFill="0" applyBorder="0" applyAlignment="0" applyProtection="0"/>
    <xf numFmtId="0" fontId="12" fillId="0" borderId="0"/>
    <xf numFmtId="0" fontId="20" fillId="0" borderId="0"/>
    <xf numFmtId="0" fontId="20" fillId="0" borderId="0"/>
    <xf numFmtId="0" fontId="20" fillId="0" borderId="0"/>
    <xf numFmtId="0" fontId="12" fillId="0" borderId="0"/>
    <xf numFmtId="9" fontId="20" fillId="0" borderId="0" applyFont="0" applyFill="0" applyBorder="0" applyAlignment="0" applyProtection="0"/>
    <xf numFmtId="0" fontId="11" fillId="0" borderId="0"/>
    <xf numFmtId="0" fontId="165" fillId="62" borderId="343" applyNumberFormat="0" applyFont="0" applyAlignment="0" applyProtection="0"/>
    <xf numFmtId="0" fontId="10"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9" fontId="166" fillId="0" borderId="0" applyFont="0" applyFill="0" applyBorder="0" applyAlignment="0" applyProtection="0"/>
    <xf numFmtId="0" fontId="19"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20" fillId="0" borderId="0"/>
    <xf numFmtId="0" fontId="20"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20" fillId="62" borderId="343" applyNumberFormat="0" applyFont="0" applyAlignment="0" applyProtection="0"/>
    <xf numFmtId="0" fontId="7"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187" fillId="0" borderId="0"/>
    <xf numFmtId="0" fontId="20" fillId="0" borderId="0"/>
    <xf numFmtId="0" fontId="20" fillId="0" borderId="0"/>
    <xf numFmtId="43" fontId="195" fillId="0" borderId="0" applyFont="0" applyFill="0" applyBorder="0" applyAlignment="0" applyProtection="0"/>
    <xf numFmtId="0" fontId="196" fillId="0" borderId="0" applyNumberFormat="0" applyFill="0" applyBorder="0" applyAlignment="0" applyProtection="0"/>
  </cellStyleXfs>
  <cellXfs count="3653">
    <xf numFmtId="0" fontId="0" fillId="0" borderId="0" xfId="0"/>
    <xf numFmtId="0" fontId="23" fillId="0" borderId="0" xfId="0" applyFont="1" applyBorder="1" applyAlignment="1">
      <alignment vertical="top"/>
    </xf>
    <xf numFmtId="0" fontId="27" fillId="0" borderId="0" xfId="0" applyFont="1" applyBorder="1" applyAlignment="1"/>
    <xf numFmtId="0" fontId="27" fillId="0" borderId="0" xfId="0" applyFont="1" applyFill="1" applyBorder="1" applyAlignment="1">
      <alignment vertical="top"/>
    </xf>
    <xf numFmtId="0" fontId="27" fillId="0" borderId="0" xfId="0" applyFont="1" applyFill="1" applyBorder="1" applyAlignment="1"/>
    <xf numFmtId="0" fontId="28" fillId="0" borderId="0" xfId="0" applyFont="1" applyFill="1" applyBorder="1" applyAlignment="1">
      <alignment horizontal="center"/>
    </xf>
    <xf numFmtId="0" fontId="29" fillId="0" borderId="0" xfId="0" applyFont="1" applyFill="1" applyBorder="1" applyAlignment="1">
      <alignment vertical="top"/>
    </xf>
    <xf numFmtId="0" fontId="31" fillId="0" borderId="0" xfId="0" applyFont="1" applyFill="1" applyBorder="1" applyAlignment="1">
      <alignment vertical="top"/>
    </xf>
    <xf numFmtId="0" fontId="24" fillId="0" borderId="0" xfId="0" applyFont="1" applyFill="1" applyBorder="1" applyAlignment="1"/>
    <xf numFmtId="0" fontId="29"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left"/>
    </xf>
    <xf numFmtId="0" fontId="41" fillId="0" borderId="0" xfId="0" applyFont="1" applyFill="1" applyBorder="1" applyAlignment="1">
      <alignment horizontal="center" vertical="top" wrapText="1"/>
    </xf>
    <xf numFmtId="0" fontId="29" fillId="0" borderId="0" xfId="0" applyFont="1" applyFill="1" applyBorder="1" applyAlignment="1">
      <alignment horizontal="left"/>
    </xf>
    <xf numFmtId="0" fontId="23" fillId="0" borderId="0" xfId="0" applyFont="1" applyFill="1" applyBorder="1" applyAlignment="1">
      <alignment vertical="top"/>
    </xf>
    <xf numFmtId="0" fontId="29" fillId="0" borderId="0" xfId="0" applyFont="1" applyFill="1" applyBorder="1" applyAlignment="1">
      <alignment horizontal="right"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0" fontId="34" fillId="0" borderId="0" xfId="0" applyFont="1" applyFill="1" applyBorder="1" applyAlignment="1">
      <alignment horizontal="center"/>
    </xf>
    <xf numFmtId="0" fontId="35" fillId="0" borderId="0" xfId="0" applyFont="1" applyFill="1" applyBorder="1" applyAlignment="1"/>
    <xf numFmtId="0" fontId="32" fillId="0" borderId="0" xfId="0" applyFont="1" applyFill="1" applyBorder="1" applyAlignment="1"/>
    <xf numFmtId="0" fontId="24" fillId="0" borderId="0" xfId="0" applyFont="1" applyFill="1" applyBorder="1" applyAlignment="1">
      <alignment horizontal="left"/>
    </xf>
    <xf numFmtId="0" fontId="25" fillId="0" borderId="0" xfId="0" applyFont="1" applyFill="1" applyBorder="1" applyAlignment="1">
      <alignment horizontal="left"/>
    </xf>
    <xf numFmtId="0" fontId="33" fillId="0" borderId="0" xfId="0" applyFont="1" applyFill="1" applyBorder="1" applyAlignment="1">
      <alignment vertical="top"/>
    </xf>
    <xf numFmtId="0" fontId="35" fillId="0" borderId="0" xfId="0" applyFont="1" applyFill="1" applyBorder="1" applyAlignment="1">
      <alignment horizontal="left"/>
    </xf>
    <xf numFmtId="0" fontId="35" fillId="0" borderId="0" xfId="0" applyFont="1" applyFill="1" applyBorder="1" applyAlignment="1">
      <alignment horizontal="center" vertical="top"/>
    </xf>
    <xf numFmtId="0" fontId="36" fillId="0" borderId="0" xfId="0" applyFont="1" applyFill="1" applyBorder="1" applyAlignment="1">
      <alignment vertical="top"/>
    </xf>
    <xf numFmtId="0" fontId="25" fillId="0" borderId="0" xfId="0" applyFont="1" applyFill="1" applyBorder="1" applyAlignment="1"/>
    <xf numFmtId="0" fontId="37" fillId="0" borderId="0" xfId="0" applyFont="1" applyFill="1" applyBorder="1" applyAlignment="1">
      <alignment horizontal="center" vertical="top"/>
    </xf>
    <xf numFmtId="9" fontId="38" fillId="0" borderId="0" xfId="0" applyNumberFormat="1" applyFont="1" applyFill="1" applyBorder="1" applyAlignment="1">
      <alignment horizontal="center" vertical="top"/>
    </xf>
    <xf numFmtId="0" fontId="38" fillId="0" borderId="0" xfId="0" applyFont="1" applyFill="1" applyBorder="1" applyAlignment="1">
      <alignment vertical="top"/>
    </xf>
    <xf numFmtId="0" fontId="38" fillId="0" borderId="0" xfId="0" applyFont="1" applyFill="1" applyBorder="1" applyAlignment="1">
      <alignment horizontal="center" vertical="top"/>
    </xf>
    <xf numFmtId="0" fontId="40" fillId="0" borderId="0" xfId="0" applyFont="1" applyFill="1" applyBorder="1" applyAlignment="1">
      <alignment vertical="top"/>
    </xf>
    <xf numFmtId="0" fontId="41" fillId="0" borderId="0" xfId="0" applyFont="1" applyFill="1" applyBorder="1" applyAlignment="1">
      <alignment horizontal="center" vertical="top"/>
    </xf>
    <xf numFmtId="0" fontId="42" fillId="0" borderId="0" xfId="0" applyFont="1" applyFill="1" applyBorder="1" applyAlignment="1">
      <alignment horizontal="center" vertical="top"/>
    </xf>
    <xf numFmtId="0" fontId="42" fillId="0" borderId="0" xfId="0" applyFont="1" applyFill="1" applyBorder="1" applyAlignment="1">
      <alignment vertical="top"/>
    </xf>
    <xf numFmtId="0" fontId="35" fillId="0" borderId="0" xfId="0" applyFont="1" applyFill="1" applyBorder="1" applyAlignment="1">
      <alignment vertical="top"/>
    </xf>
    <xf numFmtId="0" fontId="43" fillId="0" borderId="0" xfId="0" applyFont="1" applyFill="1" applyBorder="1" applyAlignment="1">
      <alignment vertical="top"/>
    </xf>
    <xf numFmtId="0" fontId="31" fillId="0" borderId="0" xfId="0" applyFont="1" applyFill="1" applyBorder="1" applyAlignment="1">
      <alignment horizontal="center" vertical="top"/>
    </xf>
    <xf numFmtId="0" fontId="3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27" fillId="0" borderId="0" xfId="0" applyNumberFormat="1" applyFont="1" applyFill="1" applyBorder="1" applyAlignment="1"/>
    <xf numFmtId="0" fontId="30" fillId="0" borderId="0" xfId="0" applyFont="1" applyFill="1" applyBorder="1" applyAlignment="1">
      <alignment vertical="top"/>
    </xf>
    <xf numFmtId="0" fontId="29" fillId="0" borderId="0" xfId="0" applyFont="1" applyFill="1" applyBorder="1" applyAlignment="1">
      <alignment horizontal="center"/>
    </xf>
    <xf numFmtId="0" fontId="47" fillId="0" borderId="0" xfId="0" applyFont="1" applyFill="1" applyBorder="1" applyAlignment="1">
      <alignment horizontal="center" vertical="top"/>
    </xf>
    <xf numFmtId="0" fontId="30" fillId="0" borderId="0" xfId="0" applyFont="1" applyFill="1" applyBorder="1" applyAlignment="1"/>
    <xf numFmtId="0" fontId="53" fillId="0" borderId="0" xfId="0" applyFont="1" applyFill="1" applyBorder="1" applyAlignment="1">
      <alignment horizontal="left"/>
    </xf>
    <xf numFmtId="0" fontId="27" fillId="0" borderId="0" xfId="0" applyFont="1" applyAlignment="1"/>
    <xf numFmtId="9" fontId="32" fillId="0" borderId="0" xfId="0" applyNumberFormat="1" applyFont="1" applyFill="1" applyBorder="1" applyAlignment="1">
      <alignment horizontal="centerContinuous"/>
    </xf>
    <xf numFmtId="0" fontId="55" fillId="0" borderId="0" xfId="0" applyFont="1" applyFill="1" applyBorder="1" applyAlignment="1">
      <alignment horizontal="left" vertical="top"/>
    </xf>
    <xf numFmtId="0" fontId="55" fillId="0" borderId="0" xfId="0" applyFont="1" applyFill="1" applyBorder="1" applyAlignment="1">
      <alignment vertical="top"/>
    </xf>
    <xf numFmtId="0" fontId="27" fillId="0" borderId="0" xfId="0" applyFont="1" applyFill="1" applyBorder="1" applyAlignment="1">
      <alignment horizontal="left" vertical="top"/>
    </xf>
    <xf numFmtId="0" fontId="52" fillId="0" borderId="0" xfId="0" applyFont="1" applyFill="1" applyBorder="1"/>
    <xf numFmtId="0" fontId="37" fillId="0" borderId="0" xfId="0" applyFont="1" applyFill="1" applyBorder="1"/>
    <xf numFmtId="5" fontId="52" fillId="0" borderId="0" xfId="0" applyNumberFormat="1" applyFont="1" applyFill="1" applyBorder="1" applyAlignment="1" applyProtection="1">
      <protection locked="0"/>
    </xf>
    <xf numFmtId="5" fontId="36" fillId="0" borderId="0" xfId="0" applyNumberFormat="1" applyFont="1" applyFill="1" applyBorder="1" applyAlignment="1" applyProtection="1">
      <protection locked="0"/>
    </xf>
    <xf numFmtId="0" fontId="56" fillId="0" borderId="0" xfId="0" applyFont="1" applyFill="1" applyBorder="1" applyAlignment="1"/>
    <xf numFmtId="0" fontId="27" fillId="0" borderId="0" xfId="0" applyFont="1" applyFill="1" applyAlignment="1"/>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57" fillId="0" borderId="0" xfId="0" applyFont="1" applyFill="1" applyBorder="1" applyAlignment="1" applyProtection="1">
      <alignment horizontal="left"/>
    </xf>
    <xf numFmtId="0" fontId="27" fillId="0" borderId="1" xfId="0" applyFont="1" applyFill="1" applyBorder="1" applyAlignment="1"/>
    <xf numFmtId="0" fontId="27" fillId="0" borderId="2" xfId="0" applyFont="1" applyFill="1" applyBorder="1" applyAlignment="1"/>
    <xf numFmtId="0" fontId="31" fillId="0" borderId="0" xfId="0" applyFont="1" applyBorder="1"/>
    <xf numFmtId="0" fontId="51" fillId="0" borderId="0" xfId="0" applyFont="1" applyBorder="1"/>
    <xf numFmtId="166" fontId="31" fillId="0" borderId="0" xfId="0" applyNumberFormat="1" applyFont="1" applyBorder="1"/>
    <xf numFmtId="0" fontId="27" fillId="0" borderId="0" xfId="0" applyFont="1" applyBorder="1"/>
    <xf numFmtId="0" fontId="31" fillId="0" borderId="3" xfId="0" applyFont="1" applyBorder="1"/>
    <xf numFmtId="0" fontId="58" fillId="0" borderId="0" xfId="0" applyFont="1" applyBorder="1"/>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44" fillId="0" borderId="0" xfId="0" applyFont="1" applyAlignment="1" applyProtection="1">
      <alignment vertical="center"/>
    </xf>
    <xf numFmtId="0" fontId="60" fillId="0" borderId="0" xfId="0" applyFont="1" applyAlignment="1" applyProtection="1">
      <alignment vertical="center"/>
    </xf>
    <xf numFmtId="0" fontId="46" fillId="0" borderId="0" xfId="0" applyFont="1" applyAlignment="1" applyProtection="1">
      <alignment vertical="center"/>
    </xf>
    <xf numFmtId="0" fontId="20" fillId="0" borderId="0" xfId="0" applyFont="1" applyBorder="1" applyAlignment="1" applyProtection="1">
      <alignment vertical="center"/>
    </xf>
    <xf numFmtId="0" fontId="20" fillId="0" borderId="0" xfId="0" applyFont="1" applyAlignment="1" applyProtection="1">
      <alignment vertical="center"/>
    </xf>
    <xf numFmtId="0" fontId="44" fillId="0" borderId="0" xfId="0" applyFont="1" applyBorder="1" applyAlignment="1" applyProtection="1">
      <alignment vertical="center"/>
    </xf>
    <xf numFmtId="0" fontId="62" fillId="0" borderId="0" xfId="0" applyFont="1" applyBorder="1" applyAlignment="1" applyProtection="1">
      <alignment vertical="center"/>
    </xf>
    <xf numFmtId="0" fontId="62" fillId="0" borderId="0" xfId="0" applyFont="1" applyAlignment="1" applyProtection="1">
      <alignment vertical="center"/>
    </xf>
    <xf numFmtId="0" fontId="4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62"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60"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Alignment="1" applyProtection="1">
      <alignmen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6" fillId="0" borderId="0" xfId="0" applyFont="1" applyAlignment="1" applyProtection="1">
      <alignment vertical="center"/>
    </xf>
    <xf numFmtId="0" fontId="66" fillId="0" borderId="0" xfId="0" applyFont="1" applyFill="1" applyAlignment="1" applyProtection="1">
      <alignment vertical="center"/>
    </xf>
    <xf numFmtId="0" fontId="44" fillId="0" borderId="0" xfId="0" applyFont="1" applyFill="1" applyAlignment="1" applyProtection="1">
      <alignment vertical="center"/>
    </xf>
    <xf numFmtId="0" fontId="48" fillId="0" borderId="0" xfId="0" applyFont="1" applyFill="1" applyBorder="1" applyAlignment="1" applyProtection="1">
      <alignment vertical="center"/>
    </xf>
    <xf numFmtId="0" fontId="61"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2" fillId="0" borderId="0" xfId="0" applyFont="1"/>
    <xf numFmtId="0" fontId="71" fillId="0" borderId="0" xfId="0" applyFont="1" applyFill="1" applyBorder="1"/>
    <xf numFmtId="0" fontId="37" fillId="0" borderId="0" xfId="0" applyFont="1" applyFill="1" applyBorder="1" applyAlignment="1">
      <alignment vertical="top"/>
    </xf>
    <xf numFmtId="0" fontId="72" fillId="0" borderId="0" xfId="0" applyFont="1" applyFill="1" applyBorder="1" applyAlignment="1">
      <alignment horizontal="left" vertical="top"/>
    </xf>
    <xf numFmtId="0" fontId="37" fillId="0" borderId="0" xfId="0" applyFont="1" applyFill="1" applyBorder="1" applyAlignment="1">
      <alignment wrapText="1"/>
    </xf>
    <xf numFmtId="0" fontId="73" fillId="0" borderId="0" xfId="0" applyFont="1" applyFill="1" applyBorder="1" applyAlignment="1">
      <alignment wrapText="1"/>
    </xf>
    <xf numFmtId="0" fontId="52" fillId="0" borderId="0" xfId="0" applyFont="1" applyFill="1"/>
    <xf numFmtId="0" fontId="70" fillId="0" borderId="0" xfId="0" applyFont="1" applyFill="1" applyBorder="1" applyAlignment="1">
      <alignment vertical="top" wrapText="1"/>
    </xf>
    <xf numFmtId="0" fontId="37" fillId="0" borderId="0" xfId="0" applyFont="1" applyFill="1" applyBorder="1" applyAlignment="1">
      <alignment horizontal="left"/>
    </xf>
    <xf numFmtId="0" fontId="52" fillId="0" borderId="0" xfId="0" applyFont="1" applyFill="1" applyBorder="1" applyAlignment="1">
      <alignment vertical="top"/>
    </xf>
    <xf numFmtId="0" fontId="75" fillId="0" borderId="0" xfId="0" applyFont="1" applyFill="1" applyBorder="1" applyAlignment="1" applyProtection="1">
      <alignment horizontal="left" indent="1"/>
    </xf>
    <xf numFmtId="0" fontId="52" fillId="0" borderId="0" xfId="0" applyFont="1" applyFill="1" applyBorder="1" applyAlignment="1">
      <alignment horizontal="left" indent="1"/>
    </xf>
    <xf numFmtId="0" fontId="76" fillId="0" borderId="0" xfId="0" applyFont="1" applyFill="1" applyBorder="1" applyAlignment="1">
      <alignment horizontal="left"/>
    </xf>
    <xf numFmtId="0" fontId="73" fillId="0" borderId="0" xfId="0" applyFont="1" applyFill="1" applyBorder="1" applyAlignment="1">
      <alignment vertical="top" wrapText="1"/>
    </xf>
    <xf numFmtId="0" fontId="70" fillId="0" borderId="0" xfId="0" applyFont="1" applyFill="1" applyBorder="1" applyAlignment="1">
      <alignment horizontal="left" vertical="top" wrapText="1"/>
    </xf>
    <xf numFmtId="0" fontId="74" fillId="0" borderId="0" xfId="0" applyFont="1" applyFill="1" applyBorder="1" applyAlignment="1">
      <alignment horizontal="center" vertical="top" wrapText="1"/>
    </xf>
    <xf numFmtId="0" fontId="31" fillId="0" borderId="0" xfId="0" applyFont="1" applyFill="1" applyBorder="1" applyAlignment="1">
      <alignment vertical="center"/>
    </xf>
    <xf numFmtId="0" fontId="27" fillId="0" borderId="0" xfId="0" applyFont="1" applyAlignment="1">
      <alignment vertical="center"/>
    </xf>
    <xf numFmtId="0" fontId="35" fillId="0" borderId="0" xfId="0" applyFont="1" applyFill="1" applyBorder="1" applyAlignment="1">
      <alignment vertical="center" wrapText="1"/>
    </xf>
    <xf numFmtId="0" fontId="56" fillId="0" borderId="0" xfId="0" applyFont="1" applyFill="1" applyBorder="1" applyAlignment="1">
      <alignment vertical="center"/>
    </xf>
    <xf numFmtId="0" fontId="29" fillId="0" borderId="0" xfId="0" applyFont="1" applyFill="1" applyBorder="1" applyAlignment="1">
      <alignment vertical="center"/>
    </xf>
    <xf numFmtId="0" fontId="55" fillId="0" borderId="0" xfId="0" applyFont="1" applyFill="1" applyBorder="1" applyAlignment="1">
      <alignment horizontal="left" vertical="center"/>
    </xf>
    <xf numFmtId="9" fontId="38" fillId="0" borderId="0" xfId="0" applyNumberFormat="1" applyFont="1" applyFill="1" applyBorder="1" applyAlignment="1">
      <alignment horizontal="center" vertical="center" wrapText="1"/>
    </xf>
    <xf numFmtId="0" fontId="27" fillId="0" borderId="0" xfId="0" applyFont="1" applyFill="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41"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vertical="center" wrapText="1"/>
    </xf>
    <xf numFmtId="0" fontId="43" fillId="0" borderId="0" xfId="0" applyFont="1" applyFill="1" applyBorder="1" applyAlignment="1">
      <alignment vertical="center" wrapText="1"/>
    </xf>
    <xf numFmtId="0" fontId="29" fillId="0" borderId="0" xfId="0" applyFont="1" applyFill="1" applyBorder="1" applyAlignment="1">
      <alignment horizontal="left" vertical="center"/>
    </xf>
    <xf numFmtId="0" fontId="57" fillId="0" borderId="0" xfId="0" applyFont="1" applyFill="1" applyBorder="1" applyAlignment="1" applyProtection="1">
      <alignment horizontal="left" vertical="center"/>
    </xf>
    <xf numFmtId="0" fontId="36" fillId="0" borderId="0" xfId="0" applyFont="1" applyFill="1" applyBorder="1" applyAlignment="1">
      <alignment horizontal="left" vertical="center"/>
    </xf>
    <xf numFmtId="0" fontId="27" fillId="0" borderId="0" xfId="0" applyFont="1" applyFill="1" applyBorder="1" applyAlignment="1">
      <alignment horizontal="left" vertical="center"/>
    </xf>
    <xf numFmtId="0" fontId="30"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80" fillId="0" borderId="0" xfId="0" applyFont="1"/>
    <xf numFmtId="0" fontId="81" fillId="0" borderId="0" xfId="0" applyFont="1"/>
    <xf numFmtId="0" fontId="82" fillId="0" borderId="0" xfId="0" applyFont="1"/>
    <xf numFmtId="6" fontId="82" fillId="0" borderId="0" xfId="0" applyNumberFormat="1" applyFont="1"/>
    <xf numFmtId="0" fontId="82" fillId="0" borderId="18" xfId="0" applyFont="1" applyBorder="1" applyProtection="1"/>
    <xf numFmtId="0" fontId="82" fillId="0" borderId="0" xfId="0" applyFont="1" applyBorder="1" applyProtection="1"/>
    <xf numFmtId="0" fontId="82" fillId="0" borderId="0" xfId="0" applyFont="1" applyAlignment="1"/>
    <xf numFmtId="0" fontId="82" fillId="0" borderId="18" xfId="0" applyFont="1" applyFill="1" applyBorder="1" applyAlignment="1" applyProtection="1"/>
    <xf numFmtId="0" fontId="83" fillId="0" borderId="0" xfId="0" applyFont="1" applyFill="1" applyBorder="1" applyAlignment="1" applyProtection="1"/>
    <xf numFmtId="0" fontId="44" fillId="4" borderId="0" xfId="0" applyFont="1" applyFill="1" applyProtection="1"/>
    <xf numFmtId="0" fontId="59" fillId="4" borderId="0" xfId="0" applyFont="1" applyFill="1" applyBorder="1" applyAlignment="1" applyProtection="1">
      <alignment vertical="center"/>
      <protection locked="0"/>
    </xf>
    <xf numFmtId="0" fontId="0" fillId="4" borderId="0" xfId="0" applyFill="1" applyAlignment="1" applyProtection="1">
      <alignment vertical="center"/>
      <protection locked="0"/>
    </xf>
    <xf numFmtId="0" fontId="0" fillId="4" borderId="0" xfId="0" applyFill="1" applyProtection="1">
      <protection locked="0"/>
    </xf>
    <xf numFmtId="0" fontId="0" fillId="4" borderId="0" xfId="0" applyFill="1" applyBorder="1" applyProtection="1">
      <protection locked="0"/>
    </xf>
    <xf numFmtId="0" fontId="0" fillId="4" borderId="0" xfId="0" applyFill="1" applyBorder="1" applyAlignment="1" applyProtection="1">
      <alignment vertical="center"/>
      <protection locked="0"/>
    </xf>
    <xf numFmtId="0" fontId="0" fillId="4" borderId="0" xfId="0" applyFill="1" applyAlignment="1" applyProtection="1">
      <alignment vertical="center"/>
    </xf>
    <xf numFmtId="0" fontId="0" fillId="4" borderId="0" xfId="0" applyFill="1" applyBorder="1" applyAlignment="1" applyProtection="1">
      <alignment vertical="center"/>
    </xf>
    <xf numFmtId="0" fontId="27" fillId="0" borderId="9" xfId="0" applyFont="1" applyFill="1" applyBorder="1" applyAlignment="1"/>
    <xf numFmtId="0" fontId="31" fillId="0" borderId="10" xfId="0" applyFont="1" applyBorder="1"/>
    <xf numFmtId="166" fontId="31" fillId="0" borderId="10" xfId="0" applyNumberFormat="1" applyFont="1" applyBorder="1"/>
    <xf numFmtId="0" fontId="31" fillId="0" borderId="11" xfId="0" applyFont="1" applyBorder="1"/>
    <xf numFmtId="0" fontId="27" fillId="0" borderId="10" xfId="0" applyFont="1" applyBorder="1" applyAlignment="1"/>
    <xf numFmtId="44" fontId="0" fillId="4" borderId="0" xfId="0" applyNumberFormat="1" applyFill="1" applyAlignment="1" applyProtection="1">
      <alignment vertical="center"/>
    </xf>
    <xf numFmtId="0" fontId="85" fillId="4" borderId="0" xfId="0" applyFont="1" applyFill="1" applyBorder="1" applyAlignment="1" applyProtection="1">
      <alignment horizontal="center" vertical="center"/>
      <protection locked="0"/>
    </xf>
    <xf numFmtId="0" fontId="52" fillId="4" borderId="0" xfId="0" applyFont="1" applyFill="1"/>
    <xf numFmtId="0" fontId="27" fillId="4" borderId="0" xfId="0" applyFont="1" applyFill="1" applyBorder="1" applyAlignment="1"/>
    <xf numFmtId="0" fontId="27" fillId="4" borderId="0" xfId="0" applyFont="1" applyFill="1" applyAlignment="1"/>
    <xf numFmtId="0" fontId="36" fillId="4" borderId="0" xfId="0" applyFont="1" applyFill="1" applyBorder="1" applyAlignment="1" applyProtection="1">
      <alignment horizontal="left" vertical="center"/>
      <protection locked="0"/>
    </xf>
    <xf numFmtId="0" fontId="25" fillId="0" borderId="18" xfId="0" applyFont="1" applyBorder="1" applyAlignment="1" applyProtection="1"/>
    <xf numFmtId="0" fontId="82" fillId="6" borderId="37" xfId="0" applyFont="1" applyFill="1" applyBorder="1" applyAlignment="1" applyProtection="1">
      <alignment horizontal="center"/>
      <protection locked="0"/>
    </xf>
    <xf numFmtId="0" fontId="25" fillId="0" borderId="0" xfId="0" applyFont="1" applyBorder="1" applyAlignment="1" applyProtection="1"/>
    <xf numFmtId="0" fontId="36" fillId="0" borderId="0" xfId="0" applyFont="1" applyBorder="1" applyProtection="1"/>
    <xf numFmtId="0" fontId="27" fillId="8" borderId="0" xfId="0" applyFont="1" applyFill="1"/>
    <xf numFmtId="0" fontId="27" fillId="8" borderId="0" xfId="0" applyFont="1" applyFill="1" applyBorder="1" applyAlignment="1">
      <alignment vertical="top" wrapText="1"/>
    </xf>
    <xf numFmtId="0" fontId="27" fillId="8" borderId="0" xfId="0" applyFont="1" applyFill="1" applyBorder="1"/>
    <xf numFmtId="0" fontId="27" fillId="0" borderId="0" xfId="0" applyFont="1" applyAlignment="1" applyProtection="1">
      <alignment vertical="center"/>
    </xf>
    <xf numFmtId="0" fontId="27" fillId="4" borderId="0" xfId="0" applyFont="1" applyFill="1" applyAlignment="1" applyProtection="1">
      <alignment vertical="center"/>
    </xf>
    <xf numFmtId="0" fontId="27" fillId="4" borderId="0" xfId="0" applyFont="1" applyFill="1" applyAlignment="1" applyProtection="1">
      <alignment vertical="center"/>
      <protection locked="0"/>
    </xf>
    <xf numFmtId="0" fontId="27" fillId="4" borderId="0" xfId="0" applyFont="1" applyFill="1" applyBorder="1" applyAlignment="1" applyProtection="1">
      <alignment vertical="center"/>
      <protection locked="0"/>
    </xf>
    <xf numFmtId="0" fontId="27" fillId="4" borderId="0" xfId="0" applyFont="1" applyFill="1" applyProtection="1"/>
    <xf numFmtId="0" fontId="52" fillId="0" borderId="0" xfId="0" applyFont="1" applyFill="1" applyBorder="1"/>
    <xf numFmtId="0" fontId="52" fillId="0" borderId="0" xfId="0" applyFont="1"/>
    <xf numFmtId="0" fontId="20" fillId="0" borderId="0" xfId="0" applyFont="1" applyBorder="1"/>
    <xf numFmtId="0" fontId="20" fillId="0" borderId="0" xfId="0" applyFont="1"/>
    <xf numFmtId="0" fontId="20" fillId="0" borderId="0" xfId="0" applyFont="1" applyFill="1" applyBorder="1"/>
    <xf numFmtId="0" fontId="20" fillId="0" borderId="0" xfId="0" applyFont="1" applyFill="1" applyBorder="1" applyAlignment="1">
      <alignment vertical="top"/>
    </xf>
    <xf numFmtId="0" fontId="20" fillId="0" borderId="0" xfId="0" applyFont="1" applyFill="1" applyBorder="1"/>
    <xf numFmtId="0" fontId="20" fillId="0" borderId="0" xfId="0" applyFont="1"/>
    <xf numFmtId="0" fontId="20" fillId="0" borderId="0" xfId="0" applyFont="1" applyFill="1"/>
    <xf numFmtId="0" fontId="31" fillId="0" borderId="0" xfId="0" applyFont="1" applyFill="1" applyBorder="1" applyAlignment="1">
      <alignment horizontal="left"/>
    </xf>
    <xf numFmtId="0" fontId="21" fillId="0" borderId="0" xfId="0" applyFont="1" applyFill="1" applyBorder="1" applyAlignment="1" applyProtection="1">
      <alignment horizontal="left" indent="1"/>
    </xf>
    <xf numFmtId="0" fontId="20" fillId="0" borderId="0" xfId="0" applyFont="1" applyFill="1" applyBorder="1" applyAlignment="1">
      <alignment horizontal="left" indent="1"/>
    </xf>
    <xf numFmtId="0" fontId="59" fillId="0" borderId="0" xfId="0" applyFont="1" applyFill="1" applyBorder="1"/>
    <xf numFmtId="0" fontId="31" fillId="0" borderId="0" xfId="0" applyFont="1" applyFill="1" applyBorder="1" applyAlignment="1">
      <alignment horizontal="right" vertical="top"/>
    </xf>
    <xf numFmtId="0" fontId="45" fillId="0" borderId="0" xfId="0" applyFont="1" applyFill="1" applyBorder="1" applyAlignment="1">
      <alignment horizontal="left" vertical="top"/>
    </xf>
    <xf numFmtId="0" fontId="61" fillId="0" borderId="0" xfId="0" applyFont="1" applyFill="1" applyBorder="1" applyAlignment="1">
      <alignment horizontal="left"/>
    </xf>
    <xf numFmtId="0" fontId="31" fillId="0" borderId="0" xfId="0" applyFont="1" applyFill="1" applyBorder="1" applyAlignment="1">
      <alignment wrapText="1"/>
    </xf>
    <xf numFmtId="0" fontId="30" fillId="0" borderId="0" xfId="0" applyFont="1" applyFill="1" applyBorder="1" applyAlignment="1">
      <alignmen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vertical="top" wrapText="1"/>
    </xf>
    <xf numFmtId="0" fontId="49" fillId="0" borderId="0" xfId="0" applyFont="1" applyFill="1" applyBorder="1" applyAlignment="1">
      <alignment horizontal="center" vertical="top" wrapText="1"/>
    </xf>
    <xf numFmtId="0" fontId="31" fillId="0" borderId="0" xfId="0" applyFont="1" applyFill="1" applyBorder="1"/>
    <xf numFmtId="0" fontId="48" fillId="0" borderId="0" xfId="0" applyFont="1" applyFill="1" applyBorder="1" applyAlignment="1">
      <alignment horizontal="center" vertical="top" wrapText="1"/>
    </xf>
    <xf numFmtId="0" fontId="30" fillId="0" borderId="0" xfId="0" applyFont="1" applyFill="1" applyBorder="1" applyAlignment="1">
      <alignment wrapText="1"/>
    </xf>
    <xf numFmtId="0" fontId="52" fillId="0" borderId="0" xfId="0" applyFont="1" applyBorder="1"/>
    <xf numFmtId="0" fontId="104" fillId="8" borderId="0" xfId="0" applyFont="1" applyFill="1" applyProtection="1">
      <protection locked="0"/>
    </xf>
    <xf numFmtId="0" fontId="104" fillId="0" borderId="0" xfId="0" applyFont="1" applyProtection="1">
      <protection locked="0"/>
    </xf>
    <xf numFmtId="0" fontId="104" fillId="4" borderId="0" xfId="0" applyFont="1" applyFill="1" applyBorder="1" applyAlignment="1" applyProtection="1">
      <protection locked="0"/>
    </xf>
    <xf numFmtId="0" fontId="104" fillId="8" borderId="0" xfId="0" applyFont="1" applyFill="1" applyAlignment="1" applyProtection="1">
      <alignment wrapText="1"/>
      <protection locked="0"/>
    </xf>
    <xf numFmtId="0" fontId="104" fillId="0" borderId="0" xfId="0" applyFont="1" applyAlignment="1" applyProtection="1">
      <alignment wrapText="1"/>
      <protection locked="0"/>
    </xf>
    <xf numFmtId="3" fontId="105" fillId="8" borderId="0" xfId="0" applyNumberFormat="1" applyFont="1" applyFill="1" applyProtection="1">
      <protection locked="0"/>
    </xf>
    <xf numFmtId="0" fontId="104" fillId="8" borderId="32" xfId="0" applyFont="1" applyFill="1" applyBorder="1" applyProtection="1">
      <protection locked="0"/>
    </xf>
    <xf numFmtId="0" fontId="104" fillId="8" borderId="0" xfId="0" applyFont="1" applyFill="1" applyBorder="1" applyAlignment="1" applyProtection="1">
      <alignment horizontal="center"/>
      <protection locked="0"/>
    </xf>
    <xf numFmtId="166" fontId="104" fillId="8" borderId="0" xfId="0" applyNumberFormat="1" applyFont="1" applyFill="1" applyBorder="1" applyAlignment="1" applyProtection="1">
      <alignment horizontal="right" wrapText="1"/>
      <protection locked="0"/>
    </xf>
    <xf numFmtId="9" fontId="104" fillId="8" borderId="0" xfId="0" applyNumberFormat="1" applyFont="1" applyFill="1" applyBorder="1" applyAlignment="1" applyProtection="1">
      <alignment horizontal="right" wrapText="1"/>
      <protection locked="0"/>
    </xf>
    <xf numFmtId="0" fontId="104" fillId="8" borderId="0" xfId="0" applyFont="1" applyFill="1" applyAlignment="1" applyProtection="1">
      <alignment horizontal="center"/>
      <protection locked="0"/>
    </xf>
    <xf numFmtId="166" fontId="104" fillId="8" borderId="0" xfId="0" applyNumberFormat="1" applyFont="1" applyFill="1" applyProtection="1">
      <protection locked="0"/>
    </xf>
    <xf numFmtId="9" fontId="104" fillId="8" borderId="0" xfId="0" applyNumberFormat="1" applyFont="1" applyFill="1" applyAlignment="1" applyProtection="1">
      <alignment horizontal="center"/>
      <protection locked="0"/>
    </xf>
    <xf numFmtId="166" fontId="104" fillId="8" borderId="0" xfId="0" applyNumberFormat="1" applyFont="1" applyFill="1" applyAlignment="1" applyProtection="1">
      <alignment horizontal="center"/>
      <protection locked="0"/>
    </xf>
    <xf numFmtId="3" fontId="105" fillId="0" borderId="0" xfId="0" applyNumberFormat="1" applyFont="1" applyProtection="1">
      <protection locked="0"/>
    </xf>
    <xf numFmtId="3" fontId="106" fillId="8" borderId="0" xfId="0" applyNumberFormat="1" applyFont="1" applyFill="1" applyBorder="1" applyProtection="1">
      <protection locked="0"/>
    </xf>
    <xf numFmtId="166" fontId="105" fillId="8" borderId="0" xfId="0" applyNumberFormat="1" applyFont="1" applyFill="1" applyBorder="1" applyAlignment="1" applyProtection="1">
      <alignment horizontal="right"/>
      <protection locked="0"/>
    </xf>
    <xf numFmtId="166" fontId="105" fillId="8" borderId="0" xfId="0" applyNumberFormat="1" applyFont="1" applyFill="1" applyBorder="1" applyAlignment="1" applyProtection="1">
      <alignment horizontal="center"/>
      <protection locked="0"/>
    </xf>
    <xf numFmtId="0" fontId="104" fillId="8" borderId="0" xfId="0" applyFont="1" applyFill="1" applyBorder="1" applyProtection="1">
      <protection locked="0"/>
    </xf>
    <xf numFmtId="3" fontId="105" fillId="8" borderId="0" xfId="0" applyNumberFormat="1" applyFont="1" applyFill="1" applyBorder="1" applyProtection="1">
      <protection locked="0"/>
    </xf>
    <xf numFmtId="0" fontId="104" fillId="4" borderId="0" xfId="0" applyFont="1" applyFill="1" applyBorder="1" applyAlignment="1" applyProtection="1">
      <alignment horizontal="left" wrapText="1"/>
      <protection locked="0"/>
    </xf>
    <xf numFmtId="0" fontId="104" fillId="0" borderId="0" xfId="0" applyFont="1" applyAlignment="1" applyProtection="1">
      <alignment horizontal="center"/>
      <protection locked="0"/>
    </xf>
    <xf numFmtId="166" fontId="104" fillId="0" borderId="0" xfId="0" applyNumberFormat="1" applyFont="1" applyProtection="1">
      <protection locked="0"/>
    </xf>
    <xf numFmtId="9" fontId="104" fillId="0" borderId="0" xfId="0" applyNumberFormat="1" applyFont="1" applyAlignment="1" applyProtection="1">
      <alignment horizontal="center"/>
      <protection locked="0"/>
    </xf>
    <xf numFmtId="166" fontId="104" fillId="0" borderId="0" xfId="0" applyNumberFormat="1" applyFont="1" applyAlignment="1" applyProtection="1">
      <alignment horizontal="center"/>
      <protection locked="0"/>
    </xf>
    <xf numFmtId="166" fontId="104" fillId="8" borderId="0" xfId="0" applyNumberFormat="1" applyFont="1" applyFill="1" applyBorder="1" applyProtection="1">
      <protection locked="0"/>
    </xf>
    <xf numFmtId="3" fontId="106" fillId="8" borderId="0" xfId="0" applyNumberFormat="1" applyFont="1" applyFill="1" applyBorder="1" applyAlignment="1" applyProtection="1">
      <alignment horizontal="right"/>
      <protection locked="0"/>
    </xf>
    <xf numFmtId="3" fontId="104" fillId="8" borderId="0" xfId="0" applyNumberFormat="1" applyFont="1" applyFill="1" applyProtection="1">
      <protection locked="0"/>
    </xf>
    <xf numFmtId="3" fontId="104" fillId="0" borderId="0" xfId="0" applyNumberFormat="1" applyFont="1" applyProtection="1">
      <protection locked="0"/>
    </xf>
    <xf numFmtId="0" fontId="109" fillId="8" borderId="0" xfId="0" applyFont="1" applyFill="1" applyAlignment="1">
      <alignment horizontal="center"/>
    </xf>
    <xf numFmtId="0" fontId="104" fillId="8" borderId="59" xfId="0" applyFont="1" applyFill="1" applyBorder="1" applyProtection="1">
      <protection locked="0"/>
    </xf>
    <xf numFmtId="0" fontId="104" fillId="8" borderId="60" xfId="0" applyFont="1" applyFill="1" applyBorder="1" applyProtection="1">
      <protection locked="0"/>
    </xf>
    <xf numFmtId="0" fontId="104" fillId="8" borderId="60" xfId="0" applyFont="1" applyFill="1" applyBorder="1" applyAlignment="1" applyProtection="1">
      <alignment horizontal="center"/>
      <protection locked="0"/>
    </xf>
    <xf numFmtId="166" fontId="104" fillId="8" borderId="60" xfId="0" applyNumberFormat="1" applyFont="1" applyFill="1" applyBorder="1" applyProtection="1">
      <protection locked="0"/>
    </xf>
    <xf numFmtId="9" fontId="104" fillId="8" borderId="60" xfId="0" applyNumberFormat="1" applyFont="1" applyFill="1" applyBorder="1" applyAlignment="1" applyProtection="1">
      <alignment horizontal="center"/>
      <protection locked="0"/>
    </xf>
    <xf numFmtId="166" fontId="104" fillId="8" borderId="60" xfId="0" applyNumberFormat="1" applyFont="1" applyFill="1" applyBorder="1" applyAlignment="1" applyProtection="1">
      <alignment horizontal="center"/>
      <protection locked="0"/>
    </xf>
    <xf numFmtId="0" fontId="104" fillId="8" borderId="61" xfId="0" applyFont="1" applyFill="1" applyBorder="1" applyProtection="1">
      <protection locked="0"/>
    </xf>
    <xf numFmtId="0" fontId="104" fillId="8" borderId="62" xfId="0" applyFont="1" applyFill="1" applyBorder="1" applyProtection="1">
      <protection locked="0"/>
    </xf>
    <xf numFmtId="0" fontId="104" fillId="8" borderId="63" xfId="0" applyFont="1" applyFill="1" applyBorder="1" applyProtection="1">
      <protection locked="0"/>
    </xf>
    <xf numFmtId="0" fontId="104" fillId="8" borderId="62" xfId="0" applyFont="1" applyFill="1" applyBorder="1" applyAlignment="1" applyProtection="1">
      <alignment wrapText="1"/>
      <protection locked="0"/>
    </xf>
    <xf numFmtId="3" fontId="105" fillId="8" borderId="63" xfId="0" applyNumberFormat="1" applyFont="1" applyFill="1" applyBorder="1" applyProtection="1">
      <protection locked="0"/>
    </xf>
    <xf numFmtId="166" fontId="105" fillId="8" borderId="63" xfId="0" applyNumberFormat="1" applyFont="1" applyFill="1" applyBorder="1" applyProtection="1">
      <protection locked="0"/>
    </xf>
    <xf numFmtId="166" fontId="104" fillId="8" borderId="63" xfId="0" applyNumberFormat="1" applyFont="1" applyFill="1" applyBorder="1" applyAlignment="1" applyProtection="1">
      <alignment horizontal="right" wrapText="1"/>
      <protection locked="0"/>
    </xf>
    <xf numFmtId="9" fontId="104" fillId="8" borderId="0" xfId="0" applyNumberFormat="1" applyFont="1" applyFill="1" applyBorder="1" applyAlignment="1" applyProtection="1">
      <alignment horizontal="center"/>
      <protection locked="0"/>
    </xf>
    <xf numFmtId="166" fontId="104" fillId="8" borderId="0" xfId="0" applyNumberFormat="1" applyFont="1" applyFill="1" applyBorder="1" applyAlignment="1" applyProtection="1">
      <alignment horizontal="center"/>
      <protection locked="0"/>
    </xf>
    <xf numFmtId="3" fontId="105" fillId="8" borderId="62" xfId="0" applyNumberFormat="1" applyFont="1" applyFill="1" applyBorder="1" applyProtection="1">
      <protection locked="0"/>
    </xf>
    <xf numFmtId="0" fontId="104" fillId="8" borderId="64" xfId="0" applyFont="1" applyFill="1" applyBorder="1" applyProtection="1">
      <protection locked="0"/>
    </xf>
    <xf numFmtId="0" fontId="104" fillId="4" borderId="65" xfId="0" applyFont="1" applyFill="1" applyBorder="1" applyAlignment="1" applyProtection="1">
      <alignment horizontal="left" wrapText="1"/>
      <protection locked="0"/>
    </xf>
    <xf numFmtId="0" fontId="104" fillId="8" borderId="66" xfId="0" applyFont="1" applyFill="1" applyBorder="1" applyProtection="1">
      <protection locked="0"/>
    </xf>
    <xf numFmtId="0" fontId="36" fillId="8" borderId="63" xfId="0" applyFont="1" applyFill="1" applyBorder="1" applyAlignment="1" applyProtection="1">
      <alignment wrapText="1"/>
    </xf>
    <xf numFmtId="0" fontId="27" fillId="8" borderId="0" xfId="0" applyFont="1" applyFill="1" applyBorder="1" applyAlignment="1">
      <alignment horizontal="left" vertical="top" wrapText="1"/>
    </xf>
    <xf numFmtId="0" fontId="27" fillId="8" borderId="59" xfId="0" applyFont="1" applyFill="1" applyBorder="1"/>
    <xf numFmtId="0" fontId="27" fillId="8" borderId="62" xfId="0" applyFont="1" applyFill="1" applyBorder="1"/>
    <xf numFmtId="0" fontId="27" fillId="8" borderId="63" xfId="0" applyFont="1" applyFill="1" applyBorder="1"/>
    <xf numFmtId="0" fontId="27" fillId="8" borderId="64" xfId="0" applyFont="1" applyFill="1" applyBorder="1"/>
    <xf numFmtId="0" fontId="27" fillId="8" borderId="65" xfId="0" applyFont="1" applyFill="1" applyBorder="1"/>
    <xf numFmtId="0" fontId="27" fillId="8" borderId="66" xfId="0" applyFont="1" applyFill="1" applyBorder="1"/>
    <xf numFmtId="0" fontId="0" fillId="8" borderId="0" xfId="0" applyFill="1"/>
    <xf numFmtId="0" fontId="0" fillId="0" borderId="0" xfId="0" applyBorder="1"/>
    <xf numFmtId="0" fontId="0" fillId="8" borderId="0" xfId="0" applyFill="1" applyBorder="1"/>
    <xf numFmtId="0" fontId="81" fillId="0" borderId="0" xfId="0" applyFont="1" applyBorder="1"/>
    <xf numFmtId="0" fontId="82" fillId="0" borderId="0" xfId="0" applyFont="1" applyBorder="1" applyAlignment="1"/>
    <xf numFmtId="0" fontId="82" fillId="0" borderId="0" xfId="0" applyFont="1" applyBorder="1"/>
    <xf numFmtId="6" fontId="82" fillId="0" borderId="0" xfId="0" applyNumberFormat="1" applyFont="1" applyBorder="1"/>
    <xf numFmtId="0" fontId="81" fillId="0" borderId="0" xfId="0" applyFont="1" applyBorder="1" applyProtection="1"/>
    <xf numFmtId="6" fontId="82" fillId="0" borderId="0" xfId="0" applyNumberFormat="1" applyFont="1" applyBorder="1" applyProtection="1"/>
    <xf numFmtId="0" fontId="82" fillId="0" borderId="0" xfId="0" applyFont="1" applyBorder="1" applyAlignment="1" applyProtection="1"/>
    <xf numFmtId="0" fontId="83" fillId="0" borderId="0" xfId="0" applyFont="1" applyBorder="1" applyAlignment="1" applyProtection="1"/>
    <xf numFmtId="0" fontId="25" fillId="0" borderId="0" xfId="0" applyFont="1" applyBorder="1" applyProtection="1"/>
    <xf numFmtId="0" fontId="83" fillId="0" borderId="0" xfId="0" applyFont="1" applyBorder="1" applyProtection="1"/>
    <xf numFmtId="0" fontId="80" fillId="0" borderId="73" xfId="0" applyFont="1" applyBorder="1"/>
    <xf numFmtId="0" fontId="80" fillId="0" borderId="74" xfId="0" applyFont="1" applyFill="1" applyBorder="1" applyAlignment="1">
      <alignment wrapText="1"/>
    </xf>
    <xf numFmtId="0" fontId="80" fillId="0" borderId="75" xfId="0" applyFont="1" applyFill="1" applyBorder="1" applyAlignment="1">
      <alignment wrapText="1"/>
    </xf>
    <xf numFmtId="0" fontId="80" fillId="0" borderId="76" xfId="0" applyFont="1" applyBorder="1"/>
    <xf numFmtId="0" fontId="82" fillId="0" borderId="77" xfId="0" applyFont="1" applyBorder="1"/>
    <xf numFmtId="6" fontId="82" fillId="0" borderId="77" xfId="0" applyNumberFormat="1" applyFont="1" applyBorder="1" applyProtection="1"/>
    <xf numFmtId="8" fontId="82" fillId="0" borderId="77" xfId="0" applyNumberFormat="1" applyFont="1" applyBorder="1" applyProtection="1"/>
    <xf numFmtId="0" fontId="80" fillId="0" borderId="78" xfId="0" applyFont="1" applyBorder="1"/>
    <xf numFmtId="0" fontId="82" fillId="0" borderId="80" xfId="0" applyFont="1" applyBorder="1"/>
    <xf numFmtId="0" fontId="104" fillId="0" borderId="100" xfId="0" applyFont="1" applyBorder="1" applyAlignment="1" applyProtection="1">
      <alignment wrapText="1"/>
      <protection locked="0"/>
    </xf>
    <xf numFmtId="0" fontId="104" fillId="0" borderId="101" xfId="0" applyFont="1" applyBorder="1" applyAlignment="1" applyProtection="1">
      <alignment horizontal="center" wrapText="1"/>
      <protection locked="0"/>
    </xf>
    <xf numFmtId="166" fontId="104" fillId="0" borderId="101" xfId="0" applyNumberFormat="1" applyFont="1" applyBorder="1" applyAlignment="1" applyProtection="1">
      <alignment horizontal="right" wrapText="1"/>
      <protection locked="0"/>
    </xf>
    <xf numFmtId="9" fontId="104" fillId="0" borderId="101" xfId="0" applyNumberFormat="1" applyFont="1" applyBorder="1" applyAlignment="1" applyProtection="1">
      <alignment horizontal="right" wrapText="1"/>
      <protection locked="0"/>
    </xf>
    <xf numFmtId="9" fontId="104" fillId="0" borderId="101" xfId="0" applyNumberFormat="1" applyFont="1" applyFill="1" applyBorder="1" applyAlignment="1" applyProtection="1">
      <alignment horizontal="right" wrapText="1"/>
      <protection locked="0"/>
    </xf>
    <xf numFmtId="0" fontId="104" fillId="0" borderId="69" xfId="0" applyFont="1" applyBorder="1" applyProtection="1">
      <protection locked="0"/>
    </xf>
    <xf numFmtId="0" fontId="104" fillId="0" borderId="84" xfId="0" applyFont="1" applyBorder="1" applyAlignment="1" applyProtection="1">
      <alignment horizontal="center"/>
      <protection locked="0"/>
    </xf>
    <xf numFmtId="166" fontId="104" fillId="0" borderId="84" xfId="0" applyNumberFormat="1" applyFont="1" applyBorder="1" applyAlignment="1" applyProtection="1">
      <alignment horizontal="right" wrapText="1"/>
      <protection locked="0"/>
    </xf>
    <xf numFmtId="9" fontId="104" fillId="0" borderId="84" xfId="0" applyNumberFormat="1" applyFont="1" applyBorder="1" applyAlignment="1" applyProtection="1">
      <alignment horizontal="right" wrapText="1"/>
      <protection locked="0"/>
    </xf>
    <xf numFmtId="9" fontId="104" fillId="0" borderId="84" xfId="0" applyNumberFormat="1" applyFont="1" applyFill="1" applyBorder="1" applyAlignment="1" applyProtection="1">
      <alignment horizontal="right" wrapText="1"/>
      <protection locked="0"/>
    </xf>
    <xf numFmtId="166" fontId="104" fillId="0" borderId="84" xfId="0" applyNumberFormat="1" applyFont="1" applyBorder="1" applyAlignment="1" applyProtection="1">
      <alignment horizontal="right"/>
      <protection locked="0"/>
    </xf>
    <xf numFmtId="0" fontId="104" fillId="0" borderId="102" xfId="0" applyFont="1" applyBorder="1" applyProtection="1">
      <protection locked="0"/>
    </xf>
    <xf numFmtId="0" fontId="104" fillId="0" borderId="103" xfId="0" applyFont="1" applyBorder="1" applyAlignment="1" applyProtection="1">
      <alignment horizontal="center"/>
      <protection locked="0"/>
    </xf>
    <xf numFmtId="166" fontId="104" fillId="0" borderId="103" xfId="0" applyNumberFormat="1" applyFont="1" applyBorder="1" applyAlignment="1" applyProtection="1">
      <alignment horizontal="right"/>
      <protection locked="0"/>
    </xf>
    <xf numFmtId="9" fontId="104" fillId="0" borderId="103" xfId="0" applyNumberFormat="1" applyFont="1" applyBorder="1" applyAlignment="1" applyProtection="1">
      <alignment horizontal="right" wrapText="1"/>
      <protection locked="0"/>
    </xf>
    <xf numFmtId="9" fontId="104" fillId="0" borderId="103" xfId="0" applyNumberFormat="1" applyFont="1" applyFill="1" applyBorder="1" applyAlignment="1" applyProtection="1">
      <alignment horizontal="right" wrapText="1"/>
      <protection locked="0"/>
    </xf>
    <xf numFmtId="166" fontId="104" fillId="0" borderId="103" xfId="0" applyNumberFormat="1" applyFont="1" applyBorder="1" applyAlignment="1" applyProtection="1">
      <alignment horizontal="right" wrapText="1"/>
      <protection locked="0"/>
    </xf>
    <xf numFmtId="0" fontId="27" fillId="4" borderId="0" xfId="0" applyFont="1" applyFill="1" applyBorder="1" applyProtection="1"/>
    <xf numFmtId="0" fontId="27" fillId="8" borderId="37" xfId="0" applyFont="1" applyFill="1" applyBorder="1" applyAlignment="1" applyProtection="1">
      <alignment horizontal="center" vertical="center" wrapText="1"/>
      <protection locked="0"/>
    </xf>
    <xf numFmtId="0" fontId="27" fillId="8" borderId="37" xfId="0" applyFont="1" applyFill="1" applyBorder="1" applyAlignment="1" applyProtection="1">
      <alignment horizontal="center" vertical="center"/>
      <protection locked="0"/>
    </xf>
    <xf numFmtId="166" fontId="104" fillId="12" borderId="101" xfId="0" applyNumberFormat="1" applyFont="1" applyFill="1" applyBorder="1" applyAlignment="1" applyProtection="1">
      <alignment horizontal="right" wrapText="1"/>
    </xf>
    <xf numFmtId="166" fontId="104" fillId="12" borderId="84" xfId="0" applyNumberFormat="1" applyFont="1" applyFill="1" applyBorder="1" applyAlignment="1" applyProtection="1">
      <alignment horizontal="right" wrapText="1"/>
    </xf>
    <xf numFmtId="166" fontId="104" fillId="12" borderId="103" xfId="0" applyNumberFormat="1" applyFont="1" applyFill="1" applyBorder="1" applyAlignment="1" applyProtection="1">
      <alignment horizontal="right" wrapText="1"/>
    </xf>
    <xf numFmtId="166" fontId="104" fillId="12" borderId="104" xfId="0" applyNumberFormat="1" applyFont="1" applyFill="1" applyBorder="1" applyAlignment="1" applyProtection="1">
      <alignment horizontal="right" wrapText="1"/>
    </xf>
    <xf numFmtId="166" fontId="104" fillId="12" borderId="70" xfId="0" applyNumberFormat="1" applyFont="1" applyFill="1" applyBorder="1" applyAlignment="1" applyProtection="1">
      <alignment horizontal="right" wrapText="1"/>
    </xf>
    <xf numFmtId="166" fontId="104" fillId="12" borderId="105" xfId="0" applyNumberFormat="1" applyFont="1" applyFill="1" applyBorder="1" applyAlignment="1" applyProtection="1">
      <alignment horizontal="right" wrapText="1"/>
    </xf>
    <xf numFmtId="166" fontId="105" fillId="8" borderId="0" xfId="0" applyNumberFormat="1" applyFont="1" applyFill="1" applyBorder="1" applyProtection="1"/>
    <xf numFmtId="166" fontId="105" fillId="9" borderId="41" xfId="0" applyNumberFormat="1" applyFont="1" applyFill="1" applyBorder="1" applyProtection="1"/>
    <xf numFmtId="166" fontId="105" fillId="9" borderId="35" xfId="0" applyNumberFormat="1" applyFont="1" applyFill="1" applyBorder="1" applyProtection="1"/>
    <xf numFmtId="166" fontId="105" fillId="9" borderId="39" xfId="0" applyNumberFormat="1" applyFont="1" applyFill="1" applyBorder="1" applyProtection="1"/>
    <xf numFmtId="3" fontId="106" fillId="8" borderId="60" xfId="0" applyNumberFormat="1" applyFont="1" applyFill="1" applyBorder="1" applyProtection="1"/>
    <xf numFmtId="166" fontId="105" fillId="8" borderId="60" xfId="0" applyNumberFormat="1" applyFont="1" applyFill="1" applyBorder="1" applyAlignment="1" applyProtection="1">
      <alignment horizontal="right"/>
    </xf>
    <xf numFmtId="166" fontId="105" fillId="8" borderId="60" xfId="0" applyNumberFormat="1" applyFont="1" applyFill="1" applyBorder="1" applyProtection="1"/>
    <xf numFmtId="3" fontId="106" fillId="8" borderId="0" xfId="0" applyNumberFormat="1" applyFont="1" applyFill="1" applyBorder="1" applyAlignment="1" applyProtection="1">
      <alignment horizontal="right"/>
    </xf>
    <xf numFmtId="166" fontId="105" fillId="8" borderId="0" xfId="0" applyNumberFormat="1" applyFont="1" applyFill="1" applyBorder="1" applyAlignment="1" applyProtection="1"/>
    <xf numFmtId="0" fontId="39" fillId="8" borderId="0" xfId="0" applyFont="1" applyFill="1" applyBorder="1" applyAlignment="1" applyProtection="1">
      <alignment vertical="center"/>
    </xf>
    <xf numFmtId="0" fontId="36" fillId="8" borderId="7" xfId="0" applyFont="1" applyFill="1" applyBorder="1" applyAlignment="1" applyProtection="1">
      <alignment vertical="center"/>
    </xf>
    <xf numFmtId="0" fontId="104" fillId="4" borderId="0" xfId="0" applyFont="1" applyFill="1" applyBorder="1" applyAlignment="1" applyProtection="1"/>
    <xf numFmtId="0" fontId="27" fillId="0" borderId="59" xfId="0" applyFont="1" applyBorder="1" applyAlignment="1">
      <alignment vertical="center"/>
    </xf>
    <xf numFmtId="0" fontId="27" fillId="0" borderId="60" xfId="0" applyFont="1" applyBorder="1" applyAlignment="1">
      <alignment vertical="center"/>
    </xf>
    <xf numFmtId="0" fontId="44" fillId="4" borderId="0" xfId="0" applyFont="1" applyFill="1" applyBorder="1" applyProtection="1"/>
    <xf numFmtId="0" fontId="27" fillId="0" borderId="62" xfId="0" applyFont="1" applyBorder="1" applyAlignment="1">
      <alignment vertical="center"/>
    </xf>
    <xf numFmtId="0" fontId="47" fillId="0" borderId="0" xfId="0" applyFont="1" applyBorder="1" applyProtection="1"/>
    <xf numFmtId="0" fontId="80" fillId="0" borderId="0" xfId="0" applyFont="1" applyBorder="1" applyProtection="1"/>
    <xf numFmtId="0" fontId="80" fillId="0" borderId="18" xfId="0" applyFont="1" applyBorder="1" applyProtection="1"/>
    <xf numFmtId="0" fontId="34" fillId="8" borderId="7" xfId="0" quotePrefix="1" applyFont="1" applyFill="1" applyBorder="1" applyAlignment="1" applyProtection="1">
      <alignment horizontal="center" vertical="center"/>
    </xf>
    <xf numFmtId="44" fontId="34" fillId="8" borderId="7" xfId="0" applyNumberFormat="1" applyFont="1" applyFill="1" applyBorder="1" applyAlignment="1" applyProtection="1">
      <alignment vertical="center"/>
    </xf>
    <xf numFmtId="44" fontId="36" fillId="8" borderId="7" xfId="0" applyNumberFormat="1" applyFont="1" applyFill="1" applyBorder="1" applyAlignment="1" applyProtection="1">
      <alignment horizontal="right" vertical="center"/>
    </xf>
    <xf numFmtId="0" fontId="34" fillId="8" borderId="0" xfId="0" applyFont="1" applyFill="1" applyBorder="1" applyAlignment="1" applyProtection="1">
      <alignment horizontal="left" vertical="center" indent="1"/>
    </xf>
    <xf numFmtId="0" fontId="35" fillId="0" borderId="12" xfId="0" applyFont="1" applyFill="1" applyBorder="1" applyAlignment="1"/>
    <xf numFmtId="0" fontId="27" fillId="0" borderId="12" xfId="0" applyFont="1" applyFill="1" applyBorder="1" applyAlignment="1">
      <alignment vertical="top"/>
    </xf>
    <xf numFmtId="0" fontId="31" fillId="0" borderId="13" xfId="0" applyFont="1" applyBorder="1"/>
    <xf numFmtId="0" fontId="104" fillId="8" borderId="59" xfId="0" applyFont="1" applyFill="1" applyBorder="1" applyProtection="1"/>
    <xf numFmtId="0" fontId="104" fillId="8" borderId="60" xfId="0" applyFont="1" applyFill="1" applyBorder="1" applyProtection="1"/>
    <xf numFmtId="0" fontId="104" fillId="8" borderId="60" xfId="0" applyFont="1" applyFill="1" applyBorder="1" applyAlignment="1" applyProtection="1">
      <alignment horizontal="center"/>
    </xf>
    <xf numFmtId="166" fontId="104" fillId="8" borderId="60" xfId="0" applyNumberFormat="1" applyFont="1" applyFill="1" applyBorder="1" applyProtection="1"/>
    <xf numFmtId="9" fontId="104" fillId="8" borderId="60" xfId="0" applyNumberFormat="1" applyFont="1" applyFill="1" applyBorder="1" applyAlignment="1" applyProtection="1">
      <alignment horizontal="center"/>
    </xf>
    <xf numFmtId="166" fontId="104" fillId="8" borderId="60" xfId="0" applyNumberFormat="1" applyFont="1" applyFill="1" applyBorder="1" applyAlignment="1" applyProtection="1">
      <alignment horizontal="center"/>
    </xf>
    <xf numFmtId="3" fontId="104" fillId="8" borderId="60" xfId="0" applyNumberFormat="1" applyFont="1" applyFill="1" applyBorder="1" applyProtection="1"/>
    <xf numFmtId="0" fontId="104" fillId="8" borderId="61" xfId="0" applyFont="1" applyFill="1" applyBorder="1" applyProtection="1"/>
    <xf numFmtId="0" fontId="104" fillId="8" borderId="62" xfId="0" applyFont="1" applyFill="1" applyBorder="1" applyProtection="1"/>
    <xf numFmtId="0" fontId="104" fillId="8" borderId="63" xfId="0" applyFont="1" applyFill="1" applyBorder="1" applyProtection="1"/>
    <xf numFmtId="166" fontId="104" fillId="8" borderId="0" xfId="0" applyNumberFormat="1" applyFont="1" applyFill="1" applyBorder="1" applyAlignment="1" applyProtection="1">
      <alignment horizontal="center" wrapText="1"/>
    </xf>
    <xf numFmtId="0" fontId="104" fillId="8" borderId="62" xfId="0" applyFont="1" applyFill="1" applyBorder="1" applyAlignment="1" applyProtection="1">
      <alignment wrapText="1"/>
    </xf>
    <xf numFmtId="0" fontId="104" fillId="8" borderId="0" xfId="0" applyFont="1" applyFill="1" applyBorder="1" applyAlignment="1" applyProtection="1">
      <alignment horizontal="center" wrapText="1"/>
    </xf>
    <xf numFmtId="166" fontId="104" fillId="8" borderId="0" xfId="0" applyNumberFormat="1" applyFont="1" applyFill="1" applyBorder="1" applyAlignment="1" applyProtection="1">
      <alignment wrapText="1"/>
    </xf>
    <xf numFmtId="3" fontId="105" fillId="8" borderId="63" xfId="0" applyNumberFormat="1" applyFont="1" applyFill="1" applyBorder="1" applyProtection="1"/>
    <xf numFmtId="166" fontId="105" fillId="8" borderId="63" xfId="0" applyNumberFormat="1" applyFont="1" applyFill="1" applyBorder="1" applyProtection="1"/>
    <xf numFmtId="3" fontId="105" fillId="8" borderId="62" xfId="0" applyNumberFormat="1" applyFont="1" applyFill="1" applyBorder="1" applyProtection="1"/>
    <xf numFmtId="3" fontId="105" fillId="0" borderId="0" xfId="0" applyNumberFormat="1" applyFont="1" applyBorder="1" applyProtection="1"/>
    <xf numFmtId="3" fontId="106" fillId="8" borderId="0" xfId="0" applyNumberFormat="1" applyFont="1" applyFill="1" applyBorder="1" applyProtection="1"/>
    <xf numFmtId="3" fontId="105" fillId="8" borderId="0" xfId="0" applyNumberFormat="1" applyFont="1" applyFill="1" applyBorder="1" applyProtection="1"/>
    <xf numFmtId="166" fontId="108" fillId="8" borderId="0" xfId="0" applyNumberFormat="1" applyFont="1" applyFill="1" applyBorder="1" applyProtection="1"/>
    <xf numFmtId="167" fontId="108" fillId="8" borderId="0" xfId="0" applyNumberFormat="1" applyFont="1" applyFill="1" applyBorder="1" applyAlignment="1" applyProtection="1">
      <alignment horizontal="right"/>
    </xf>
    <xf numFmtId="166" fontId="105" fillId="8" borderId="0" xfId="0" applyNumberFormat="1" applyFont="1" applyFill="1" applyBorder="1" applyAlignment="1" applyProtection="1">
      <alignment horizontal="right"/>
    </xf>
    <xf numFmtId="166" fontId="105" fillId="8" borderId="0" xfId="0" applyNumberFormat="1" applyFont="1" applyFill="1" applyBorder="1" applyAlignment="1" applyProtection="1">
      <alignment horizontal="center"/>
    </xf>
    <xf numFmtId="0" fontId="102" fillId="8" borderId="0" xfId="0" applyNumberFormat="1" applyFont="1" applyFill="1" applyBorder="1" applyAlignment="1" applyProtection="1"/>
    <xf numFmtId="0" fontId="20" fillId="0" borderId="59" xfId="0" applyFont="1" applyBorder="1"/>
    <xf numFmtId="0" fontId="20" fillId="0" borderId="60" xfId="0" applyFont="1" applyBorder="1"/>
    <xf numFmtId="0" fontId="20" fillId="0" borderId="61" xfId="0" applyFont="1" applyBorder="1"/>
    <xf numFmtId="0" fontId="20" fillId="0" borderId="62" xfId="0" applyFont="1" applyBorder="1"/>
    <xf numFmtId="0" fontId="20" fillId="0" borderId="63" xfId="0" applyFont="1" applyBorder="1"/>
    <xf numFmtId="0" fontId="20" fillId="0" borderId="62" xfId="0" applyFont="1" applyFill="1" applyBorder="1"/>
    <xf numFmtId="0" fontId="20" fillId="0" borderId="63" xfId="0" applyFont="1" applyFill="1" applyBorder="1"/>
    <xf numFmtId="0" fontId="20" fillId="0" borderId="64" xfId="0" applyFont="1" applyFill="1" applyBorder="1"/>
    <xf numFmtId="0" fontId="20" fillId="0" borderId="59" xfId="0" applyFont="1" applyFill="1" applyBorder="1"/>
    <xf numFmtId="5" fontId="52" fillId="0" borderId="65" xfId="0" applyNumberFormat="1" applyFont="1" applyFill="1" applyBorder="1" applyAlignment="1" applyProtection="1">
      <alignment vertical="center"/>
    </xf>
    <xf numFmtId="5" fontId="50" fillId="0" borderId="65" xfId="0" applyNumberFormat="1" applyFont="1" applyFill="1" applyBorder="1" applyAlignment="1" applyProtection="1">
      <alignment vertical="center"/>
    </xf>
    <xf numFmtId="0" fontId="52" fillId="0" borderId="59" xfId="0" applyFont="1" applyBorder="1"/>
    <xf numFmtId="0" fontId="52" fillId="0" borderId="60" xfId="0" applyFont="1" applyBorder="1"/>
    <xf numFmtId="0" fontId="52" fillId="0" borderId="61" xfId="0" applyFont="1" applyBorder="1"/>
    <xf numFmtId="0" fontId="52" fillId="0" borderId="62" xfId="0" applyFont="1" applyBorder="1"/>
    <xf numFmtId="0" fontId="52" fillId="0" borderId="63" xfId="0" applyFont="1" applyBorder="1"/>
    <xf numFmtId="0" fontId="52" fillId="0" borderId="62" xfId="0" applyFont="1" applyFill="1" applyBorder="1"/>
    <xf numFmtId="0" fontId="52" fillId="0" borderId="63" xfId="0" applyFont="1" applyFill="1" applyBorder="1"/>
    <xf numFmtId="0" fontId="52" fillId="0" borderId="64" xfId="0" applyFont="1" applyFill="1" applyBorder="1"/>
    <xf numFmtId="0" fontId="52" fillId="0" borderId="59" xfId="0" applyFont="1" applyFill="1" applyBorder="1"/>
    <xf numFmtId="5" fontId="37" fillId="0" borderId="65" xfId="0" applyNumberFormat="1" applyFont="1" applyFill="1" applyBorder="1" applyAlignment="1" applyProtection="1">
      <alignment vertical="center"/>
      <protection locked="0"/>
    </xf>
    <xf numFmtId="5" fontId="52" fillId="0" borderId="65" xfId="0" applyNumberFormat="1" applyFont="1" applyFill="1" applyBorder="1" applyAlignment="1" applyProtection="1">
      <alignment vertical="center"/>
      <protection locked="0"/>
    </xf>
    <xf numFmtId="0" fontId="44" fillId="0" borderId="63" xfId="0" applyFont="1" applyBorder="1" applyAlignment="1" applyProtection="1">
      <alignment vertical="center"/>
    </xf>
    <xf numFmtId="0" fontId="20" fillId="0" borderId="0" xfId="0" applyFont="1" applyBorder="1" applyProtection="1">
      <protection locked="0"/>
    </xf>
    <xf numFmtId="0" fontId="18" fillId="0" borderId="0" xfId="0" applyFont="1"/>
    <xf numFmtId="169" fontId="26" fillId="29" borderId="143" xfId="0" applyNumberFormat="1" applyFont="1" applyFill="1" applyBorder="1" applyAlignment="1">
      <alignment horizontal="left"/>
    </xf>
    <xf numFmtId="169" fontId="26" fillId="29" borderId="143" xfId="0" applyNumberFormat="1" applyFont="1" applyFill="1" applyBorder="1" applyAlignment="1">
      <alignment horizontal="center"/>
    </xf>
    <xf numFmtId="169" fontId="26" fillId="29" borderId="143" xfId="0" applyNumberFormat="1" applyFont="1" applyFill="1" applyBorder="1" applyAlignment="1">
      <alignment horizontal="center" vertical="center" wrapText="1"/>
    </xf>
    <xf numFmtId="169" fontId="18" fillId="25" borderId="0" xfId="0" applyNumberFormat="1" applyFont="1" applyFill="1" applyAlignment="1">
      <alignment horizontal="center"/>
    </xf>
    <xf numFmtId="9" fontId="26" fillId="30" borderId="143" xfId="0" applyNumberFormat="1" applyFont="1" applyFill="1" applyBorder="1" applyAlignment="1">
      <alignment horizontal="center"/>
    </xf>
    <xf numFmtId="169" fontId="26" fillId="30" borderId="143" xfId="0" applyNumberFormat="1" applyFont="1" applyFill="1" applyBorder="1" applyAlignment="1">
      <alignment horizontal="center"/>
    </xf>
    <xf numFmtId="169" fontId="26" fillId="9" borderId="144" xfId="0" applyNumberFormat="1" applyFont="1" applyFill="1" applyBorder="1" applyAlignment="1">
      <alignment horizontal="center"/>
    </xf>
    <xf numFmtId="169" fontId="120" fillId="33" borderId="143" xfId="0" applyNumberFormat="1" applyFont="1" applyFill="1" applyBorder="1" applyAlignment="1">
      <alignment horizontal="center" vertical="center" wrapText="1"/>
    </xf>
    <xf numFmtId="44" fontId="120" fillId="33" borderId="0" xfId="0" applyNumberFormat="1" applyFont="1" applyFill="1" applyBorder="1" applyAlignment="1">
      <alignment horizontal="center"/>
    </xf>
    <xf numFmtId="169" fontId="26" fillId="34" borderId="144" xfId="0" applyNumberFormat="1" applyFont="1" applyFill="1" applyBorder="1" applyAlignment="1">
      <alignment horizontal="center" vertical="center" wrapText="1"/>
    </xf>
    <xf numFmtId="169" fontId="26" fillId="26" borderId="144" xfId="0" applyNumberFormat="1" applyFont="1" applyFill="1" applyBorder="1" applyAlignment="1">
      <alignment horizontal="center" vertical="center" wrapText="1"/>
    </xf>
    <xf numFmtId="169" fontId="117" fillId="28" borderId="0" xfId="0" applyNumberFormat="1" applyFont="1" applyFill="1" applyAlignment="1">
      <alignment horizontal="center"/>
    </xf>
    <xf numFmtId="169" fontId="117" fillId="28" borderId="0" xfId="0" applyNumberFormat="1" applyFont="1" applyFill="1"/>
    <xf numFmtId="169" fontId="117" fillId="28" borderId="0" xfId="0" applyNumberFormat="1" applyFont="1" applyFill="1" applyBorder="1"/>
    <xf numFmtId="44" fontId="26" fillId="9" borderId="144" xfId="0" applyNumberFormat="1" applyFont="1" applyFill="1" applyBorder="1" applyAlignment="1">
      <alignment horizontal="center"/>
    </xf>
    <xf numFmtId="169" fontId="18" fillId="31" borderId="0" xfId="0" applyNumberFormat="1" applyFont="1" applyFill="1" applyAlignment="1">
      <alignment horizontal="center" vertical="center"/>
    </xf>
    <xf numFmtId="169" fontId="111" fillId="32" borderId="143" xfId="0" applyNumberFormat="1" applyFont="1" applyFill="1" applyBorder="1" applyAlignment="1">
      <alignment horizontal="center" vertical="center"/>
    </xf>
    <xf numFmtId="168" fontId="26" fillId="29" borderId="143" xfId="0" applyNumberFormat="1" applyFont="1" applyFill="1" applyBorder="1" applyAlignment="1">
      <alignment horizontal="left"/>
    </xf>
    <xf numFmtId="169" fontId="26" fillId="27" borderId="144" xfId="0" applyNumberFormat="1" applyFont="1" applyFill="1" applyBorder="1" applyAlignment="1">
      <alignment horizontal="center" vertical="center" wrapText="1"/>
    </xf>
    <xf numFmtId="170" fontId="117" fillId="28" borderId="0" xfId="0" applyNumberFormat="1" applyFont="1" applyFill="1" applyBorder="1"/>
    <xf numFmtId="49" fontId="18" fillId="0" borderId="0" xfId="0" applyNumberFormat="1" applyFont="1" applyFill="1"/>
    <xf numFmtId="1" fontId="18" fillId="0" borderId="0" xfId="0" applyNumberFormat="1" applyFont="1"/>
    <xf numFmtId="43" fontId="18" fillId="0" borderId="0" xfId="0" applyNumberFormat="1" applyFont="1"/>
    <xf numFmtId="42" fontId="18" fillId="0" borderId="0" xfId="0" applyNumberFormat="1" applyFont="1"/>
    <xf numFmtId="44" fontId="18" fillId="0" borderId="0" xfId="0" applyNumberFormat="1" applyFont="1"/>
    <xf numFmtId="41" fontId="18" fillId="0" borderId="0" xfId="0" applyNumberFormat="1" applyFont="1"/>
    <xf numFmtId="44" fontId="18" fillId="0" borderId="0" xfId="0" applyNumberFormat="1" applyFont="1"/>
    <xf numFmtId="0" fontId="18" fillId="0" borderId="0" xfId="0" applyNumberFormat="1" applyFont="1"/>
    <xf numFmtId="0" fontId="18" fillId="27" borderId="0" xfId="0" applyFont="1" applyFill="1"/>
    <xf numFmtId="0" fontId="37" fillId="0" borderId="0" xfId="0" applyFont="1" applyFill="1" applyBorder="1" applyAlignment="1">
      <alignment vertical="center" wrapText="1"/>
    </xf>
    <xf numFmtId="42" fontId="121" fillId="36" borderId="156" xfId="0" quotePrefix="1" applyNumberFormat="1" applyFont="1" applyFill="1" applyBorder="1" applyAlignment="1" applyProtection="1">
      <alignment vertical="center"/>
    </xf>
    <xf numFmtId="42" fontId="121" fillId="36" borderId="155" xfId="0" quotePrefix="1" applyNumberFormat="1" applyFont="1" applyFill="1" applyBorder="1" applyAlignment="1" applyProtection="1">
      <alignment vertical="center"/>
    </xf>
    <xf numFmtId="42" fontId="122" fillId="37" borderId="28" xfId="0" quotePrefix="1" applyNumberFormat="1" applyFont="1" applyFill="1" applyBorder="1" applyAlignment="1" applyProtection="1">
      <alignment vertical="center"/>
    </xf>
    <xf numFmtId="44" fontId="37" fillId="9" borderId="67" xfId="0" quotePrefix="1" applyNumberFormat="1" applyFont="1" applyFill="1" applyBorder="1" applyAlignment="1" applyProtection="1">
      <alignment horizontal="center"/>
    </xf>
    <xf numFmtId="5" fontId="37" fillId="2" borderId="26" xfId="0" applyNumberFormat="1" applyFont="1" applyFill="1" applyBorder="1" applyAlignment="1" applyProtection="1">
      <alignment vertical="center"/>
      <protection locked="0"/>
    </xf>
    <xf numFmtId="5" fontId="37" fillId="37" borderId="16" xfId="0" applyNumberFormat="1" applyFont="1" applyFill="1" applyBorder="1" applyAlignment="1" applyProtection="1">
      <alignment wrapText="1"/>
    </xf>
    <xf numFmtId="0" fontId="37" fillId="37" borderId="152" xfId="0" applyFont="1" applyFill="1" applyBorder="1" applyAlignment="1" applyProtection="1">
      <alignment wrapText="1"/>
    </xf>
    <xf numFmtId="0" fontId="52" fillId="0" borderId="0" xfId="0" applyFont="1" applyBorder="1" applyAlignment="1" applyProtection="1">
      <alignment vertical="center"/>
    </xf>
    <xf numFmtId="5" fontId="20" fillId="0" borderId="151" xfId="0" applyNumberFormat="1" applyFont="1" applyFill="1" applyBorder="1" applyAlignment="1" applyProtection="1">
      <alignment vertical="center"/>
    </xf>
    <xf numFmtId="5" fontId="51" fillId="0" borderId="154" xfId="0" applyNumberFormat="1" applyFont="1" applyFill="1" applyBorder="1" applyAlignment="1" applyProtection="1">
      <alignment vertical="center"/>
      <protection locked="0"/>
    </xf>
    <xf numFmtId="5" fontId="20" fillId="0" borderId="0" xfId="0" applyNumberFormat="1" applyFont="1" applyFill="1" applyBorder="1" applyAlignment="1" applyProtection="1">
      <alignment vertical="center"/>
      <protection locked="0"/>
    </xf>
    <xf numFmtId="0" fontId="52" fillId="0" borderId="32" xfId="0" applyFont="1" applyFill="1" applyBorder="1" applyAlignment="1">
      <alignment vertical="center"/>
    </xf>
    <xf numFmtId="5" fontId="52" fillId="0" borderId="0" xfId="0" applyNumberFormat="1" applyFont="1" applyFill="1" applyBorder="1" applyAlignment="1" applyProtection="1">
      <alignment vertical="center"/>
      <protection locked="0"/>
    </xf>
    <xf numFmtId="0" fontId="52" fillId="0" borderId="0" xfId="0" applyFont="1" applyBorder="1" applyAlignment="1" applyProtection="1">
      <alignment vertical="center"/>
    </xf>
    <xf numFmtId="5" fontId="31" fillId="0" borderId="0" xfId="0" applyNumberFormat="1" applyFont="1" applyFill="1" applyBorder="1" applyAlignment="1" applyProtection="1">
      <alignment vertical="center"/>
      <protection locked="0"/>
    </xf>
    <xf numFmtId="5" fontId="51" fillId="0" borderId="0" xfId="0" applyNumberFormat="1" applyFont="1" applyFill="1" applyBorder="1" applyAlignment="1" applyProtection="1">
      <alignment vertical="center"/>
    </xf>
    <xf numFmtId="0" fontId="52" fillId="0" borderId="0" xfId="0" applyFont="1" applyFill="1" applyBorder="1" applyAlignment="1" applyProtection="1">
      <alignment vertical="center"/>
    </xf>
    <xf numFmtId="0" fontId="51" fillId="0" borderId="0" xfId="0" applyFont="1" applyBorder="1" applyAlignment="1">
      <alignment vertical="center"/>
    </xf>
    <xf numFmtId="0" fontId="51" fillId="0" borderId="0" xfId="0" applyFont="1" applyBorder="1" applyAlignment="1" applyProtection="1">
      <alignment vertical="center"/>
    </xf>
    <xf numFmtId="164" fontId="52" fillId="0" borderId="0" xfId="0" applyNumberFormat="1" applyFont="1" applyFill="1" applyBorder="1" applyAlignment="1" applyProtection="1">
      <alignment vertical="center"/>
      <protection locked="0"/>
    </xf>
    <xf numFmtId="5" fontId="52" fillId="0" borderId="0" xfId="0" applyNumberFormat="1" applyFont="1" applyFill="1" applyBorder="1" applyAlignment="1" applyProtection="1">
      <alignment vertical="center"/>
    </xf>
    <xf numFmtId="5" fontId="37" fillId="0" borderId="0" xfId="0" applyNumberFormat="1" applyFont="1" applyFill="1" applyBorder="1" applyAlignment="1" applyProtection="1">
      <alignment vertical="center"/>
      <protection locked="0"/>
    </xf>
    <xf numFmtId="5" fontId="31" fillId="0" borderId="0" xfId="0" applyNumberFormat="1" applyFont="1" applyFill="1" applyBorder="1" applyProtection="1">
      <protection locked="0"/>
    </xf>
    <xf numFmtId="5" fontId="51" fillId="0" borderId="0" xfId="0" applyNumberFormat="1" applyFont="1" applyFill="1" applyBorder="1" applyProtection="1"/>
    <xf numFmtId="5" fontId="22" fillId="0" borderId="0" xfId="0" applyNumberFormat="1" applyFont="1" applyFill="1" applyBorder="1" applyProtection="1">
      <protection locked="0"/>
    </xf>
    <xf numFmtId="0" fontId="50" fillId="0" borderId="0" xfId="0" applyFont="1" applyBorder="1"/>
    <xf numFmtId="5" fontId="121" fillId="0" borderId="0" xfId="0" applyNumberFormat="1" applyFont="1" applyFill="1" applyBorder="1" applyAlignment="1" applyProtection="1">
      <alignment vertical="center"/>
      <protection locked="0"/>
    </xf>
    <xf numFmtId="5" fontId="22" fillId="0" borderId="0" xfId="0" applyNumberFormat="1" applyFont="1" applyFill="1" applyBorder="1" applyAlignment="1" applyProtection="1">
      <alignment vertical="center"/>
    </xf>
    <xf numFmtId="44" fontId="37" fillId="9" borderId="69" xfId="0" applyNumberFormat="1" applyFont="1" applyFill="1" applyBorder="1" applyAlignment="1" applyProtection="1">
      <alignment vertical="center"/>
    </xf>
    <xf numFmtId="44" fontId="37" fillId="9" borderId="69" xfId="0" quotePrefix="1" applyNumberFormat="1" applyFont="1" applyFill="1" applyBorder="1" applyAlignment="1" applyProtection="1">
      <alignment vertical="center"/>
    </xf>
    <xf numFmtId="44" fontId="52" fillId="24" borderId="84" xfId="0" applyNumberFormat="1" applyFont="1" applyFill="1" applyBorder="1" applyAlignment="1" applyProtection="1">
      <alignment horizontal="right"/>
    </xf>
    <xf numFmtId="44" fontId="52" fillId="24" borderId="70" xfId="0" applyNumberFormat="1" applyFont="1" applyFill="1" applyBorder="1" applyAlignment="1" applyProtection="1">
      <alignment horizontal="right"/>
    </xf>
    <xf numFmtId="44" fontId="52" fillId="25" borderId="0" xfId="0" applyNumberFormat="1" applyFont="1" applyFill="1" applyBorder="1" applyAlignment="1" applyProtection="1">
      <alignment horizontal="right"/>
    </xf>
    <xf numFmtId="44" fontId="52" fillId="25" borderId="6" xfId="0" applyNumberFormat="1" applyFont="1" applyFill="1" applyBorder="1" applyAlignment="1" applyProtection="1">
      <alignment horizontal="right"/>
    </xf>
    <xf numFmtId="44" fontId="52" fillId="17" borderId="102" xfId="0" quotePrefix="1" applyNumberFormat="1" applyFont="1" applyFill="1" applyBorder="1" applyAlignment="1" applyProtection="1">
      <alignment vertical="center"/>
    </xf>
    <xf numFmtId="44" fontId="52" fillId="8" borderId="99" xfId="0" quotePrefix="1" applyNumberFormat="1" applyFont="1" applyFill="1" applyBorder="1" applyAlignment="1" applyProtection="1">
      <alignment horizontal="right"/>
    </xf>
    <xf numFmtId="44" fontId="52" fillId="8" borderId="84" xfId="0" quotePrefix="1" applyNumberFormat="1" applyFont="1" applyFill="1" applyBorder="1" applyAlignment="1" applyProtection="1">
      <alignment horizontal="right"/>
    </xf>
    <xf numFmtId="44" fontId="52" fillId="25" borderId="0" xfId="0" quotePrefix="1" applyNumberFormat="1" applyFont="1" applyFill="1" applyBorder="1" applyAlignment="1" applyProtection="1">
      <alignment horizontal="right"/>
    </xf>
    <xf numFmtId="44" fontId="52" fillId="24" borderId="84" xfId="0" quotePrefix="1" applyNumberFormat="1" applyFont="1" applyFill="1" applyBorder="1" applyAlignment="1" applyProtection="1">
      <alignment horizontal="right"/>
    </xf>
    <xf numFmtId="44" fontId="52" fillId="24" borderId="103" xfId="0" quotePrefix="1" applyNumberFormat="1" applyFont="1" applyFill="1" applyBorder="1" applyAlignment="1" applyProtection="1">
      <alignment horizontal="right"/>
    </xf>
    <xf numFmtId="44" fontId="52" fillId="24" borderId="105" xfId="0" quotePrefix="1" applyNumberFormat="1" applyFont="1" applyFill="1" applyBorder="1" applyAlignment="1" applyProtection="1">
      <alignment horizontal="right"/>
    </xf>
    <xf numFmtId="44" fontId="52" fillId="24" borderId="70" xfId="0" quotePrefix="1" applyNumberFormat="1" applyFont="1" applyFill="1" applyBorder="1" applyAlignment="1" applyProtection="1">
      <alignment horizontal="right"/>
    </xf>
    <xf numFmtId="44" fontId="52" fillId="8" borderId="70" xfId="0" quotePrefix="1" applyNumberFormat="1" applyFont="1" applyFill="1" applyBorder="1" applyAlignment="1" applyProtection="1">
      <alignment horizontal="right"/>
    </xf>
    <xf numFmtId="44" fontId="52" fillId="8" borderId="68" xfId="0" quotePrefix="1" applyNumberFormat="1" applyFont="1" applyFill="1" applyBorder="1" applyAlignment="1" applyProtection="1">
      <alignment horizontal="right"/>
    </xf>
    <xf numFmtId="0" fontId="35" fillId="0" borderId="0" xfId="0" applyFont="1" applyBorder="1" applyAlignment="1" applyProtection="1"/>
    <xf numFmtId="0" fontId="20" fillId="8" borderId="0" xfId="2" applyFill="1"/>
    <xf numFmtId="0" fontId="36" fillId="8" borderId="0" xfId="2" applyFont="1" applyFill="1" applyAlignment="1" applyProtection="1">
      <alignment vertical="center"/>
    </xf>
    <xf numFmtId="0" fontId="36" fillId="8" borderId="148" xfId="2" applyFont="1" applyFill="1" applyBorder="1" applyAlignment="1" applyProtection="1">
      <alignment vertical="center"/>
    </xf>
    <xf numFmtId="0" fontId="36" fillId="8" borderId="1" xfId="2" applyFont="1" applyFill="1" applyBorder="1" applyAlignment="1" applyProtection="1">
      <alignment horizontal="left" vertical="center"/>
    </xf>
    <xf numFmtId="0" fontId="36" fillId="8" borderId="3" xfId="2" applyFont="1" applyFill="1" applyBorder="1" applyAlignment="1" applyProtection="1">
      <alignment vertical="center"/>
    </xf>
    <xf numFmtId="0" fontId="36" fillId="8" borderId="1" xfId="2" applyFont="1" applyFill="1" applyBorder="1" applyAlignment="1" applyProtection="1">
      <alignment vertical="center"/>
    </xf>
    <xf numFmtId="0" fontId="36" fillId="8" borderId="0" xfId="2" applyFont="1" applyFill="1" applyBorder="1" applyAlignment="1" applyProtection="1">
      <alignment vertical="center"/>
    </xf>
    <xf numFmtId="0" fontId="35" fillId="8" borderId="0" xfId="2" applyFont="1" applyFill="1" applyBorder="1" applyAlignment="1" applyProtection="1">
      <alignment horizontal="left" vertical="center"/>
    </xf>
    <xf numFmtId="0" fontId="35" fillId="8" borderId="0" xfId="2" applyFont="1" applyFill="1" applyBorder="1" applyAlignment="1" applyProtection="1">
      <alignment horizontal="right" vertical="center"/>
    </xf>
    <xf numFmtId="0" fontId="35" fillId="8" borderId="3" xfId="2" applyFont="1" applyFill="1" applyBorder="1" applyAlignment="1" applyProtection="1">
      <alignment horizontal="left" vertical="center"/>
    </xf>
    <xf numFmtId="0" fontId="34" fillId="8" borderId="0" xfId="2" applyFont="1" applyFill="1" applyBorder="1" applyAlignment="1" applyProtection="1">
      <alignment horizontal="left" vertical="center"/>
    </xf>
    <xf numFmtId="0" fontId="36" fillId="8" borderId="62" xfId="2" applyFont="1" applyFill="1" applyBorder="1" applyAlignment="1" applyProtection="1">
      <alignment vertical="center"/>
    </xf>
    <xf numFmtId="0" fontId="35" fillId="8" borderId="63" xfId="2" applyFont="1" applyFill="1" applyBorder="1" applyAlignment="1" applyProtection="1">
      <alignment horizontal="left" vertical="center"/>
    </xf>
    <xf numFmtId="0" fontId="20" fillId="8" borderId="0" xfId="2" applyFont="1" applyFill="1"/>
    <xf numFmtId="0" fontId="20" fillId="8" borderId="62" xfId="2" applyFont="1" applyFill="1" applyBorder="1"/>
    <xf numFmtId="0" fontId="20" fillId="0" borderId="0" xfId="2" applyFont="1"/>
    <xf numFmtId="0" fontId="20" fillId="8" borderId="63" xfId="2" applyFont="1" applyFill="1" applyBorder="1"/>
    <xf numFmtId="0" fontId="39" fillId="8" borderId="0" xfId="2" applyFont="1" applyFill="1" applyBorder="1" applyAlignment="1" applyProtection="1">
      <alignment vertical="center"/>
    </xf>
    <xf numFmtId="0" fontId="20" fillId="8" borderId="0" xfId="2" applyFont="1" applyFill="1" applyBorder="1"/>
    <xf numFmtId="0" fontId="34" fillId="8" borderId="0" xfId="2" applyFont="1" applyFill="1" applyBorder="1" applyAlignment="1" applyProtection="1">
      <alignment horizontal="center" vertical="center"/>
    </xf>
    <xf numFmtId="0" fontId="36" fillId="8" borderId="0" xfId="2" applyFont="1" applyFill="1" applyBorder="1" applyAlignment="1" applyProtection="1">
      <alignment horizontal="left" vertical="center" indent="1"/>
    </xf>
    <xf numFmtId="0" fontId="34" fillId="8" borderId="0" xfId="2" applyFont="1" applyFill="1" applyBorder="1" applyAlignment="1" applyProtection="1">
      <alignment vertical="center"/>
    </xf>
    <xf numFmtId="0" fontId="34" fillId="8" borderId="0" xfId="2" quotePrefix="1" applyFont="1" applyFill="1" applyBorder="1" applyAlignment="1" applyProtection="1">
      <alignment horizontal="center" vertical="center"/>
    </xf>
    <xf numFmtId="0" fontId="34" fillId="8" borderId="48" xfId="2" applyFont="1" applyFill="1" applyBorder="1" applyAlignment="1" applyProtection="1">
      <alignment vertical="center"/>
    </xf>
    <xf numFmtId="0" fontId="20" fillId="8" borderId="48" xfId="2" applyFont="1" applyFill="1" applyBorder="1"/>
    <xf numFmtId="0" fontId="20" fillId="8" borderId="177" xfId="2" applyFont="1" applyFill="1" applyBorder="1"/>
    <xf numFmtId="0" fontId="32" fillId="8" borderId="0" xfId="2" applyFont="1" applyFill="1" applyBorder="1" applyAlignment="1" applyProtection="1">
      <alignment vertical="center"/>
    </xf>
    <xf numFmtId="0" fontId="32" fillId="8" borderId="48" xfId="2" applyFont="1" applyFill="1" applyBorder="1" applyAlignment="1" applyProtection="1">
      <alignment vertical="center"/>
    </xf>
    <xf numFmtId="0" fontId="39" fillId="8" borderId="0" xfId="2" applyFont="1" applyFill="1" applyBorder="1" applyAlignment="1" applyProtection="1">
      <alignment horizontal="left" vertical="center"/>
    </xf>
    <xf numFmtId="0" fontId="20" fillId="8" borderId="0" xfId="2" applyFont="1" applyFill="1" applyBorder="1" applyProtection="1"/>
    <xf numFmtId="0" fontId="34" fillId="8" borderId="0" xfId="2" applyFont="1" applyFill="1" applyAlignment="1" applyProtection="1">
      <alignment vertical="center"/>
    </xf>
    <xf numFmtId="0" fontId="36" fillId="8" borderId="146" xfId="2" applyFont="1" applyFill="1" applyBorder="1" applyAlignment="1" applyProtection="1">
      <alignment horizontal="left" vertical="center" indent="1"/>
    </xf>
    <xf numFmtId="0" fontId="34" fillId="8" borderId="146" xfId="2" applyFont="1" applyFill="1" applyBorder="1" applyAlignment="1" applyProtection="1">
      <alignment vertical="center"/>
    </xf>
    <xf numFmtId="0" fontId="36" fillId="8" borderId="146" xfId="2" applyFont="1" applyFill="1" applyBorder="1" applyAlignment="1" applyProtection="1">
      <alignment vertical="center"/>
    </xf>
    <xf numFmtId="0" fontId="25" fillId="8" borderId="1" xfId="2" applyFont="1" applyFill="1" applyBorder="1" applyAlignment="1" applyProtection="1">
      <alignment vertical="center"/>
    </xf>
    <xf numFmtId="0" fontId="36" fillId="8" borderId="147" xfId="2" applyFont="1" applyFill="1" applyBorder="1" applyAlignment="1" applyProtection="1">
      <alignment horizontal="left" vertical="center" indent="1"/>
    </xf>
    <xf numFmtId="0" fontId="34" fillId="8" borderId="147" xfId="2" applyFont="1" applyFill="1" applyBorder="1" applyAlignment="1" applyProtection="1">
      <alignment vertical="center"/>
    </xf>
    <xf numFmtId="0" fontId="36" fillId="8" borderId="147" xfId="2" applyFont="1" applyFill="1" applyBorder="1" applyAlignment="1" applyProtection="1">
      <alignment vertical="center"/>
    </xf>
    <xf numFmtId="10" fontId="34" fillId="8" borderId="147" xfId="2" applyNumberFormat="1" applyFont="1" applyFill="1" applyBorder="1" applyAlignment="1" applyProtection="1">
      <alignment horizontal="center" vertical="center"/>
    </xf>
    <xf numFmtId="0" fontId="34" fillId="8" borderId="147" xfId="2" quotePrefix="1" applyFont="1" applyFill="1" applyBorder="1" applyAlignment="1" applyProtection="1">
      <alignment horizontal="center" vertical="center"/>
    </xf>
    <xf numFmtId="0" fontId="42" fillId="8" borderId="1" xfId="2" applyFont="1" applyFill="1" applyBorder="1" applyAlignment="1" applyProtection="1">
      <alignment vertical="center"/>
    </xf>
    <xf numFmtId="7" fontId="36" fillId="8" borderId="3" xfId="2" applyNumberFormat="1" applyFont="1" applyFill="1" applyBorder="1" applyAlignment="1" applyProtection="1">
      <alignment vertical="center"/>
    </xf>
    <xf numFmtId="0" fontId="36" fillId="8" borderId="18" xfId="2" applyFont="1" applyFill="1" applyBorder="1" applyAlignment="1" applyProtection="1">
      <alignment horizontal="left" vertical="center" indent="1"/>
    </xf>
    <xf numFmtId="0" fontId="34" fillId="8" borderId="18" xfId="2" applyFont="1" applyFill="1" applyBorder="1" applyAlignment="1" applyProtection="1">
      <alignment vertical="center"/>
    </xf>
    <xf numFmtId="0" fontId="36" fillId="8" borderId="18" xfId="2" applyFont="1" applyFill="1" applyBorder="1" applyAlignment="1" applyProtection="1">
      <alignment vertical="center"/>
    </xf>
    <xf numFmtId="0" fontId="34" fillId="8" borderId="18" xfId="2" quotePrefix="1" applyFont="1" applyFill="1" applyBorder="1" applyAlignment="1" applyProtection="1">
      <alignment horizontal="center" vertical="center"/>
    </xf>
    <xf numFmtId="44" fontId="34" fillId="8" borderId="0" xfId="2" applyNumberFormat="1" applyFont="1" applyFill="1" applyBorder="1" applyAlignment="1" applyProtection="1">
      <alignment vertical="center"/>
    </xf>
    <xf numFmtId="0" fontId="36" fillId="8" borderId="0" xfId="2" applyFont="1" applyFill="1" applyBorder="1" applyAlignment="1" applyProtection="1">
      <alignment horizontal="left" vertical="center"/>
    </xf>
    <xf numFmtId="0" fontId="36" fillId="8" borderId="18" xfId="2" applyFont="1" applyFill="1" applyBorder="1" applyAlignment="1" applyProtection="1">
      <alignment horizontal="left" vertical="center"/>
    </xf>
    <xf numFmtId="0" fontId="34" fillId="0" borderId="0" xfId="2" applyFont="1" applyFill="1" applyBorder="1" applyAlignment="1" applyProtection="1">
      <alignment horizontal="left" vertical="center"/>
    </xf>
    <xf numFmtId="0" fontId="84" fillId="8" borderId="0" xfId="2" applyFont="1" applyFill="1" applyBorder="1" applyAlignment="1" applyProtection="1">
      <alignment horizontal="left" vertical="center"/>
    </xf>
    <xf numFmtId="0" fontId="34" fillId="8" borderId="48" xfId="2" applyFont="1" applyFill="1" applyBorder="1" applyAlignment="1" applyProtection="1">
      <alignment horizontal="left" vertical="center"/>
    </xf>
    <xf numFmtId="0" fontId="34" fillId="8" borderId="0" xfId="2" applyNumberFormat="1" applyFont="1" applyFill="1" applyBorder="1" applyAlignment="1" applyProtection="1">
      <alignment vertical="center"/>
    </xf>
    <xf numFmtId="0" fontId="20" fillId="25" borderId="0" xfId="2" applyFont="1" applyFill="1" applyBorder="1" applyProtection="1"/>
    <xf numFmtId="0" fontId="20" fillId="25" borderId="0" xfId="2" applyFont="1" applyFill="1"/>
    <xf numFmtId="0" fontId="20" fillId="0" borderId="0" xfId="2" applyFont="1" applyBorder="1"/>
    <xf numFmtId="0" fontId="20" fillId="0" borderId="62" xfId="2" applyFont="1" applyBorder="1"/>
    <xf numFmtId="0" fontId="20" fillId="8" borderId="62" xfId="2" applyFill="1" applyBorder="1"/>
    <xf numFmtId="0" fontId="20" fillId="8" borderId="0" xfId="2" applyFill="1" applyBorder="1"/>
    <xf numFmtId="0" fontId="20" fillId="8" borderId="63" xfId="2" applyFill="1" applyBorder="1"/>
    <xf numFmtId="0" fontId="20" fillId="8" borderId="64" xfId="2" applyFont="1" applyFill="1" applyBorder="1"/>
    <xf numFmtId="0" fontId="39" fillId="8" borderId="65" xfId="2" applyFont="1" applyFill="1" applyBorder="1" applyAlignment="1" applyProtection="1">
      <alignment vertical="center"/>
    </xf>
    <xf numFmtId="0" fontId="20" fillId="8" borderId="65" xfId="2" applyFont="1" applyFill="1" applyBorder="1"/>
    <xf numFmtId="0" fontId="20" fillId="8" borderId="66" xfId="2" applyFont="1" applyFill="1" applyBorder="1"/>
    <xf numFmtId="0" fontId="20" fillId="8" borderId="65" xfId="2" applyFont="1" applyFill="1" applyBorder="1" applyProtection="1"/>
    <xf numFmtId="0" fontId="20" fillId="0" borderId="65" xfId="2" applyFont="1" applyBorder="1"/>
    <xf numFmtId="0" fontId="39" fillId="10" borderId="0" xfId="2" applyFont="1" applyFill="1" applyBorder="1" applyAlignment="1" applyProtection="1">
      <alignment vertical="center"/>
    </xf>
    <xf numFmtId="0" fontId="35" fillId="10" borderId="0" xfId="2" applyFont="1" applyFill="1" applyBorder="1" applyAlignment="1" applyProtection="1">
      <alignment horizontal="left" vertical="center"/>
    </xf>
    <xf numFmtId="0" fontId="36" fillId="10" borderId="0" xfId="2" applyFont="1" applyFill="1" applyAlignment="1" applyProtection="1">
      <alignment vertical="center"/>
    </xf>
    <xf numFmtId="0" fontId="35" fillId="10" borderId="0" xfId="2" applyFont="1" applyFill="1" applyBorder="1" applyAlignment="1" applyProtection="1">
      <alignment horizontal="right" vertical="center"/>
    </xf>
    <xf numFmtId="0" fontId="39" fillId="35" borderId="0" xfId="2" applyFont="1" applyFill="1" applyBorder="1" applyAlignment="1" applyProtection="1">
      <alignment vertical="center"/>
    </xf>
    <xf numFmtId="0" fontId="35" fillId="35" borderId="0" xfId="2" applyFont="1" applyFill="1" applyBorder="1" applyAlignment="1" applyProtection="1">
      <alignment horizontal="left" vertical="center"/>
    </xf>
    <xf numFmtId="0" fontId="35" fillId="35" borderId="0" xfId="2" applyFont="1" applyFill="1" applyBorder="1" applyAlignment="1" applyProtection="1">
      <alignment horizontal="right" vertical="center"/>
    </xf>
    <xf numFmtId="0" fontId="36" fillId="10" borderId="0" xfId="2" applyFont="1" applyFill="1" applyBorder="1" applyAlignment="1" applyProtection="1">
      <alignment vertical="center"/>
    </xf>
    <xf numFmtId="0" fontId="102" fillId="0" borderId="77" xfId="0" applyFont="1" applyBorder="1" applyAlignment="1"/>
    <xf numFmtId="0" fontId="20" fillId="8" borderId="182" xfId="2" applyFont="1" applyFill="1" applyBorder="1"/>
    <xf numFmtId="0" fontId="39" fillId="0" borderId="32" xfId="2" applyFont="1" applyFill="1" applyBorder="1" applyAlignment="1" applyProtection="1">
      <alignment horizontal="center"/>
    </xf>
    <xf numFmtId="0" fontId="39" fillId="0" borderId="32" xfId="2" applyFont="1" applyFill="1" applyBorder="1" applyAlignment="1" applyProtection="1">
      <alignment horizontal="center" vertical="center"/>
    </xf>
    <xf numFmtId="0" fontId="20" fillId="8" borderId="188" xfId="2" applyFont="1" applyFill="1" applyBorder="1"/>
    <xf numFmtId="0" fontId="39" fillId="8" borderId="0" xfId="2" applyFont="1" applyFill="1" applyBorder="1" applyAlignment="1" applyProtection="1">
      <alignment horizontal="center" vertical="center"/>
    </xf>
    <xf numFmtId="0" fontId="39" fillId="8" borderId="32" xfId="2" applyFont="1" applyFill="1" applyBorder="1" applyAlignment="1" applyProtection="1">
      <alignment horizontal="center"/>
    </xf>
    <xf numFmtId="0" fontId="36" fillId="8" borderId="48" xfId="2" applyFont="1" applyFill="1" applyBorder="1" applyAlignment="1" applyProtection="1">
      <alignment vertical="center"/>
    </xf>
    <xf numFmtId="0" fontId="36" fillId="8" borderId="190" xfId="2" applyFont="1" applyFill="1" applyBorder="1" applyAlignment="1" applyProtection="1">
      <alignment vertical="center"/>
    </xf>
    <xf numFmtId="0" fontId="36" fillId="8" borderId="182" xfId="2" applyFont="1" applyFill="1" applyBorder="1" applyAlignment="1" applyProtection="1">
      <alignment vertical="center"/>
    </xf>
    <xf numFmtId="0" fontId="34" fillId="9" borderId="27" xfId="2" applyNumberFormat="1" applyFont="1" applyFill="1" applyBorder="1" applyAlignment="1" applyProtection="1">
      <alignment vertical="center"/>
    </xf>
    <xf numFmtId="0" fontId="36" fillId="8" borderId="123" xfId="2" applyFont="1" applyFill="1" applyBorder="1" applyAlignment="1" applyProtection="1">
      <alignment horizontal="left" vertical="center"/>
    </xf>
    <xf numFmtId="0" fontId="34" fillId="8" borderId="123" xfId="2" applyFont="1" applyFill="1" applyBorder="1" applyAlignment="1" applyProtection="1">
      <alignment vertical="center"/>
    </xf>
    <xf numFmtId="0" fontId="36" fillId="8" borderId="124" xfId="2" applyFont="1" applyFill="1" applyBorder="1" applyAlignment="1" applyProtection="1">
      <alignment vertical="center"/>
    </xf>
    <xf numFmtId="0" fontId="20" fillId="8" borderId="190" xfId="2" applyFont="1" applyFill="1" applyBorder="1"/>
    <xf numFmtId="0" fontId="36" fillId="8" borderId="123" xfId="2" applyFont="1" applyFill="1" applyBorder="1" applyAlignment="1" applyProtection="1">
      <alignment horizontal="left" vertical="center" indent="1"/>
    </xf>
    <xf numFmtId="0" fontId="20" fillId="8" borderId="123" xfId="2" applyFont="1" applyFill="1" applyBorder="1"/>
    <xf numFmtId="0" fontId="20" fillId="8" borderId="124" xfId="2" applyFont="1" applyFill="1" applyBorder="1"/>
    <xf numFmtId="0" fontId="36" fillId="8" borderId="120" xfId="2" applyFont="1" applyFill="1" applyBorder="1" applyAlignment="1" applyProtection="1">
      <alignment horizontal="left" vertical="center" indent="1"/>
    </xf>
    <xf numFmtId="0" fontId="36" fillId="8" borderId="120" xfId="2" applyFont="1" applyFill="1" applyBorder="1" applyAlignment="1" applyProtection="1">
      <alignment vertical="center"/>
    </xf>
    <xf numFmtId="0" fontId="20" fillId="8" borderId="120" xfId="2" applyFont="1" applyFill="1" applyBorder="1"/>
    <xf numFmtId="0" fontId="20" fillId="8" borderId="116" xfId="2" applyFont="1" applyFill="1" applyBorder="1"/>
    <xf numFmtId="0" fontId="32" fillId="8" borderId="123" xfId="2" applyFont="1" applyFill="1" applyBorder="1" applyAlignment="1" applyProtection="1">
      <alignment vertical="center"/>
    </xf>
    <xf numFmtId="0" fontId="72" fillId="0" borderId="0" xfId="0" applyFont="1" applyFill="1" applyBorder="1" applyAlignment="1">
      <alignment vertical="top" wrapText="1"/>
    </xf>
    <xf numFmtId="0" fontId="70" fillId="0" borderId="0" xfId="0" applyFont="1" applyFill="1" applyBorder="1" applyAlignment="1"/>
    <xf numFmtId="0" fontId="27" fillId="4" borderId="0" xfId="0" applyFont="1" applyFill="1" applyBorder="1" applyAlignment="1" applyProtection="1">
      <protection locked="0"/>
    </xf>
    <xf numFmtId="0" fontId="20" fillId="0" borderId="0" xfId="2"/>
    <xf numFmtId="0" fontId="0" fillId="0" borderId="0" xfId="0" applyBorder="1" applyAlignment="1"/>
    <xf numFmtId="0" fontId="85" fillId="4" borderId="0" xfId="0" applyFont="1" applyFill="1" applyBorder="1" applyAlignment="1"/>
    <xf numFmtId="0" fontId="15" fillId="8" borderId="0" xfId="2" applyFont="1" applyFill="1"/>
    <xf numFmtId="0" fontId="15" fillId="8" borderId="0" xfId="2" applyFont="1" applyFill="1" applyAlignment="1">
      <alignment horizontal="center"/>
    </xf>
    <xf numFmtId="0" fontId="15" fillId="8" borderId="0" xfId="2" applyFont="1" applyFill="1" applyBorder="1"/>
    <xf numFmtId="0" fontId="102" fillId="8" borderId="0" xfId="2" applyFont="1" applyFill="1" applyBorder="1" applyAlignment="1"/>
    <xf numFmtId="0" fontId="15" fillId="8" borderId="193" xfId="2" applyFont="1" applyFill="1" applyBorder="1" applyAlignment="1">
      <alignment horizontal="center"/>
    </xf>
    <xf numFmtId="0" fontId="15" fillId="8" borderId="0" xfId="2" applyFont="1" applyFill="1" applyAlignment="1"/>
    <xf numFmtId="0" fontId="15" fillId="8" borderId="0" xfId="2" applyFont="1" applyFill="1" applyBorder="1" applyAlignment="1">
      <alignment horizontal="center"/>
    </xf>
    <xf numFmtId="0" fontId="15" fillId="8" borderId="0" xfId="2" applyFont="1" applyFill="1" applyAlignment="1">
      <alignment vertical="top"/>
    </xf>
    <xf numFmtId="0" fontId="15" fillId="8" borderId="0" xfId="2" applyFont="1" applyFill="1" applyBorder="1" applyAlignment="1">
      <alignment horizontal="left"/>
    </xf>
    <xf numFmtId="0" fontId="15" fillId="8" borderId="60" xfId="2" applyFont="1" applyFill="1" applyBorder="1"/>
    <xf numFmtId="0" fontId="92" fillId="8" borderId="60" xfId="2" applyFont="1" applyFill="1" applyBorder="1" applyAlignment="1"/>
    <xf numFmtId="0" fontId="92" fillId="8" borderId="0" xfId="2" applyFont="1" applyFill="1" applyBorder="1" applyAlignment="1"/>
    <xf numFmtId="0" fontId="15" fillId="8" borderId="65" xfId="2" applyFont="1" applyFill="1" applyBorder="1"/>
    <xf numFmtId="0" fontId="15" fillId="8" borderId="65" xfId="2" applyFont="1" applyFill="1" applyBorder="1" applyAlignment="1">
      <alignment horizontal="center"/>
    </xf>
    <xf numFmtId="0" fontId="105" fillId="8" borderId="0" xfId="2" applyFont="1" applyFill="1" applyBorder="1" applyAlignment="1">
      <alignment horizontal="right"/>
    </xf>
    <xf numFmtId="44" fontId="110" fillId="0" borderId="0" xfId="0" applyNumberFormat="1" applyFont="1" applyFill="1" applyBorder="1" applyAlignment="1" applyProtection="1">
      <alignment horizontal="right" vertical="center"/>
      <protection locked="0"/>
    </xf>
    <xf numFmtId="0" fontId="36" fillId="8" borderId="224" xfId="2" applyFont="1" applyFill="1" applyBorder="1" applyAlignment="1" applyProtection="1">
      <alignment horizontal="left" vertical="center"/>
    </xf>
    <xf numFmtId="0" fontId="36" fillId="8" borderId="225" xfId="2" applyFont="1" applyFill="1" applyBorder="1" applyAlignment="1" applyProtection="1">
      <alignment vertical="center"/>
    </xf>
    <xf numFmtId="0" fontId="102" fillId="0" borderId="0" xfId="2" applyFont="1" applyBorder="1" applyAlignment="1"/>
    <xf numFmtId="0" fontId="34" fillId="12" borderId="205" xfId="2" applyFont="1" applyFill="1" applyBorder="1" applyAlignment="1" applyProtection="1">
      <alignment horizontal="center" vertical="center"/>
    </xf>
    <xf numFmtId="0" fontId="34" fillId="12" borderId="206" xfId="2" applyFont="1" applyFill="1" applyBorder="1" applyAlignment="1" applyProtection="1">
      <alignment horizontal="center" vertical="center"/>
    </xf>
    <xf numFmtId="0" fontId="34" fillId="12" borderId="207" xfId="2" applyFont="1" applyFill="1" applyBorder="1" applyAlignment="1" applyProtection="1">
      <alignment horizontal="center" vertical="center"/>
    </xf>
    <xf numFmtId="0" fontId="34" fillId="8" borderId="42" xfId="2" applyFont="1" applyFill="1" applyBorder="1" applyAlignment="1" applyProtection="1">
      <alignment vertical="center"/>
    </xf>
    <xf numFmtId="0" fontId="34" fillId="9" borderId="252" xfId="2" applyNumberFormat="1" applyFont="1" applyFill="1" applyBorder="1" applyAlignment="1" applyProtection="1">
      <alignment vertical="center"/>
    </xf>
    <xf numFmtId="0" fontId="146" fillId="0" borderId="0" xfId="2" applyFont="1"/>
    <xf numFmtId="0" fontId="146" fillId="0" borderId="0" xfId="2" applyFont="1" applyProtection="1">
      <protection locked="0"/>
    </xf>
    <xf numFmtId="0" fontId="146" fillId="0" borderId="0" xfId="2" applyFont="1" applyBorder="1"/>
    <xf numFmtId="0" fontId="146" fillId="0" borderId="0" xfId="2" applyFont="1" applyBorder="1" applyProtection="1">
      <protection locked="0"/>
    </xf>
    <xf numFmtId="0" fontId="146" fillId="0" borderId="0" xfId="2" applyFont="1" applyFill="1" applyBorder="1"/>
    <xf numFmtId="0" fontId="146" fillId="61" borderId="0" xfId="2" applyFont="1" applyFill="1" applyBorder="1"/>
    <xf numFmtId="3" fontId="146" fillId="0" borderId="0" xfId="2" applyNumberFormat="1" applyFont="1" applyBorder="1" applyProtection="1"/>
    <xf numFmtId="0" fontId="146" fillId="0" borderId="0" xfId="2" applyFont="1" applyBorder="1" applyProtection="1"/>
    <xf numFmtId="5" fontId="146" fillId="0" borderId="0" xfId="2" applyNumberFormat="1" applyFont="1" applyFill="1" applyBorder="1" applyProtection="1"/>
    <xf numFmtId="3" fontId="146" fillId="0" borderId="0" xfId="2" applyNumberFormat="1" applyFont="1" applyFill="1" applyBorder="1" applyProtection="1"/>
    <xf numFmtId="0" fontId="148" fillId="0" borderId="0" xfId="2" applyFont="1" applyFill="1" applyBorder="1" applyAlignment="1" applyProtection="1">
      <alignment horizontal="center" vertical="center" wrapText="1"/>
    </xf>
    <xf numFmtId="5" fontId="148" fillId="0" borderId="0" xfId="2" applyNumberFormat="1" applyFont="1" applyFill="1" applyBorder="1" applyAlignment="1" applyProtection="1">
      <alignment horizontal="center" vertical="center" wrapText="1"/>
      <protection locked="0"/>
    </xf>
    <xf numFmtId="5" fontId="146" fillId="0" borderId="0" xfId="2" applyNumberFormat="1" applyFont="1" applyFill="1" applyBorder="1" applyAlignment="1" applyProtection="1">
      <alignment vertical="center"/>
    </xf>
    <xf numFmtId="3" fontId="146" fillId="0" borderId="0" xfId="2" applyNumberFormat="1" applyFont="1" applyFill="1" applyBorder="1" applyAlignment="1" applyProtection="1">
      <alignment vertical="center"/>
    </xf>
    <xf numFmtId="5" fontId="151" fillId="0" borderId="0" xfId="2" applyNumberFormat="1" applyFont="1" applyFill="1" applyBorder="1" applyAlignment="1" applyProtection="1">
      <alignment vertical="center"/>
    </xf>
    <xf numFmtId="5" fontId="148" fillId="0" borderId="0" xfId="2" applyNumberFormat="1" applyFont="1" applyFill="1" applyBorder="1" applyAlignment="1" applyProtection="1">
      <alignment vertical="center"/>
    </xf>
    <xf numFmtId="164" fontId="146" fillId="0" borderId="0" xfId="2" applyNumberFormat="1" applyFont="1" applyFill="1" applyBorder="1" applyAlignment="1" applyProtection="1">
      <alignment vertical="center"/>
    </xf>
    <xf numFmtId="0" fontId="146" fillId="0" borderId="0" xfId="2" applyFont="1" applyFill="1" applyBorder="1" applyAlignment="1" applyProtection="1">
      <alignment vertical="center"/>
    </xf>
    <xf numFmtId="0" fontId="146" fillId="0" borderId="0" xfId="2" applyFont="1" applyFill="1"/>
    <xf numFmtId="0" fontId="146" fillId="0" borderId="0" xfId="2" applyFont="1" applyFill="1" applyBorder="1" applyAlignment="1">
      <alignment wrapText="1"/>
    </xf>
    <xf numFmtId="0" fontId="148" fillId="0" borderId="0" xfId="2" applyFont="1" applyFill="1" applyBorder="1" applyAlignment="1">
      <alignment horizontal="center" vertical="top" wrapText="1"/>
    </xf>
    <xf numFmtId="0" fontId="148" fillId="0" borderId="0" xfId="2" applyFont="1" applyFill="1" applyBorder="1" applyAlignment="1">
      <alignment vertical="top" wrapText="1"/>
    </xf>
    <xf numFmtId="0" fontId="146" fillId="0" borderId="0" xfId="2" applyFont="1" applyFill="1" applyBorder="1" applyProtection="1">
      <protection locked="0"/>
    </xf>
    <xf numFmtId="0" fontId="148" fillId="0" borderId="0" xfId="2" applyFont="1" applyFill="1" applyBorder="1" applyAlignment="1">
      <alignment vertical="center" wrapText="1"/>
    </xf>
    <xf numFmtId="0" fontId="146" fillId="0" borderId="0" xfId="2" applyFont="1" applyFill="1" applyBorder="1" applyAlignment="1">
      <alignment vertical="center" wrapText="1"/>
    </xf>
    <xf numFmtId="0" fontId="146" fillId="0" borderId="0" xfId="2" applyFont="1" applyFill="1" applyBorder="1" applyAlignment="1">
      <alignment vertical="top" wrapText="1"/>
    </xf>
    <xf numFmtId="0" fontId="146" fillId="0" borderId="0" xfId="2" applyFont="1" applyFill="1" applyBorder="1" applyAlignment="1"/>
    <xf numFmtId="0" fontId="148" fillId="0" borderId="0" xfId="2" applyFont="1" applyFill="1" applyBorder="1" applyAlignment="1">
      <alignment wrapText="1"/>
    </xf>
    <xf numFmtId="0" fontId="148" fillId="0" borderId="0" xfId="2" applyFont="1" applyFill="1" applyBorder="1" applyAlignment="1">
      <alignment horizontal="center" wrapText="1"/>
    </xf>
    <xf numFmtId="0" fontId="148" fillId="0" borderId="0" xfId="2" applyFont="1" applyFill="1" applyBorder="1"/>
    <xf numFmtId="0" fontId="148" fillId="0" borderId="0" xfId="2" applyFont="1" applyFill="1" applyBorder="1" applyAlignment="1">
      <alignment vertical="top"/>
    </xf>
    <xf numFmtId="0" fontId="146" fillId="0" borderId="0" xfId="2" applyFont="1" applyFill="1" applyBorder="1" applyAlignment="1">
      <alignment vertical="top"/>
    </xf>
    <xf numFmtId="0" fontId="146" fillId="0" borderId="0" xfId="2" applyFont="1" applyFill="1" applyBorder="1" applyAlignment="1" applyProtection="1">
      <protection locked="0"/>
    </xf>
    <xf numFmtId="0" fontId="146" fillId="0" borderId="0" xfId="2" applyFont="1" applyFill="1" applyBorder="1" applyAlignment="1">
      <alignment horizontal="left" vertical="top"/>
    </xf>
    <xf numFmtId="0" fontId="146" fillId="0" borderId="0" xfId="2" applyFont="1" applyFill="1" applyBorder="1" applyAlignment="1" applyProtection="1">
      <alignment wrapText="1"/>
      <protection locked="0"/>
    </xf>
    <xf numFmtId="0" fontId="146" fillId="0" borderId="0" xfId="2" applyFont="1" applyFill="1" applyBorder="1" applyAlignment="1">
      <alignment horizontal="left"/>
    </xf>
    <xf numFmtId="0" fontId="146" fillId="0" borderId="0" xfId="2" applyNumberFormat="1" applyFont="1" applyFill="1" applyBorder="1" applyAlignment="1">
      <alignment wrapText="1"/>
    </xf>
    <xf numFmtId="0" fontId="154" fillId="0" borderId="0" xfId="2" applyFont="1" applyFill="1" applyBorder="1" applyAlignment="1"/>
    <xf numFmtId="0" fontId="155" fillId="0" borderId="0" xfId="2" applyFont="1" applyFill="1" applyBorder="1" applyAlignment="1">
      <alignment vertical="top" wrapText="1"/>
    </xf>
    <xf numFmtId="0" fontId="154" fillId="0" borderId="0" xfId="2" applyFont="1" applyFill="1" applyBorder="1" applyAlignment="1">
      <alignment horizontal="left" vertical="top" wrapText="1"/>
    </xf>
    <xf numFmtId="0" fontId="154" fillId="0" borderId="0" xfId="2" applyFont="1" applyFill="1" applyBorder="1" applyAlignment="1">
      <alignment vertical="top" wrapText="1"/>
    </xf>
    <xf numFmtId="0" fontId="156" fillId="0" borderId="0" xfId="2" applyFont="1" applyFill="1" applyBorder="1" applyAlignment="1">
      <alignment horizontal="center" vertical="top" wrapText="1"/>
    </xf>
    <xf numFmtId="0" fontId="157" fillId="0" borderId="0" xfId="2" applyFont="1" applyFill="1" applyBorder="1" applyAlignment="1">
      <alignment horizontal="center" vertical="top" wrapText="1"/>
    </xf>
    <xf numFmtId="0" fontId="155" fillId="0" borderId="0" xfId="2" applyFont="1" applyFill="1" applyBorder="1" applyAlignment="1">
      <alignment wrapText="1"/>
    </xf>
    <xf numFmtId="5" fontId="151" fillId="0" borderId="32" xfId="2" applyNumberFormat="1" applyFont="1" applyFill="1" applyBorder="1" applyAlignment="1" applyProtection="1">
      <alignment vertical="center"/>
    </xf>
    <xf numFmtId="0" fontId="146" fillId="0" borderId="0" xfId="0" applyFont="1" applyFill="1" applyBorder="1"/>
    <xf numFmtId="5" fontId="150" fillId="0" borderId="0" xfId="0" applyNumberFormat="1" applyFont="1" applyFill="1" applyBorder="1" applyAlignment="1" applyProtection="1">
      <alignment vertical="center"/>
      <protection locked="0"/>
    </xf>
    <xf numFmtId="0" fontId="146" fillId="0" borderId="0" xfId="0" applyFont="1" applyBorder="1"/>
    <xf numFmtId="3" fontId="146" fillId="0" borderId="0" xfId="0" applyNumberFormat="1" applyFont="1" applyBorder="1" applyProtection="1">
      <protection locked="0"/>
    </xf>
    <xf numFmtId="5" fontId="146" fillId="0" borderId="0" xfId="0" applyNumberFormat="1" applyFont="1" applyFill="1" applyBorder="1" applyProtection="1">
      <protection locked="0"/>
    </xf>
    <xf numFmtId="3" fontId="146" fillId="0" borderId="0" xfId="0" applyNumberFormat="1" applyFont="1" applyFill="1" applyBorder="1" applyProtection="1">
      <protection locked="0"/>
    </xf>
    <xf numFmtId="5" fontId="146" fillId="0" borderId="0" xfId="0" applyNumberFormat="1" applyFont="1" applyFill="1" applyBorder="1" applyAlignment="1" applyProtection="1">
      <alignment horizontal="left" vertical="center"/>
    </xf>
    <xf numFmtId="5" fontId="146" fillId="0" borderId="0" xfId="0" applyNumberFormat="1" applyFont="1" applyFill="1" applyBorder="1" applyAlignment="1" applyProtection="1">
      <alignment vertical="center"/>
    </xf>
    <xf numFmtId="0" fontId="146" fillId="0" borderId="0" xfId="0" applyFont="1" applyBorder="1" applyProtection="1"/>
    <xf numFmtId="3" fontId="146" fillId="0" borderId="0" xfId="0" applyNumberFormat="1" applyFont="1" applyFill="1" applyBorder="1" applyAlignment="1" applyProtection="1">
      <alignment vertical="center"/>
    </xf>
    <xf numFmtId="5" fontId="146" fillId="0" borderId="0" xfId="0" applyNumberFormat="1" applyFont="1" applyFill="1" applyBorder="1" applyAlignment="1" applyProtection="1">
      <alignment vertical="center"/>
      <protection locked="0"/>
    </xf>
    <xf numFmtId="5" fontId="151" fillId="0" borderId="0" xfId="0" applyNumberFormat="1" applyFont="1" applyFill="1" applyBorder="1" applyAlignment="1" applyProtection="1">
      <alignment vertical="center"/>
    </xf>
    <xf numFmtId="5" fontId="148" fillId="0" borderId="0" xfId="0" applyNumberFormat="1" applyFont="1" applyFill="1" applyBorder="1" applyAlignment="1" applyProtection="1">
      <alignment vertical="center"/>
    </xf>
    <xf numFmtId="0" fontId="146" fillId="0" borderId="0" xfId="0" applyFont="1" applyBorder="1" applyAlignment="1" applyProtection="1">
      <alignment vertical="center"/>
    </xf>
    <xf numFmtId="0" fontId="146" fillId="0" borderId="0" xfId="0" applyFont="1" applyFill="1" applyBorder="1" applyAlignment="1" applyProtection="1">
      <alignment vertical="center"/>
    </xf>
    <xf numFmtId="0" fontId="146" fillId="0" borderId="0" xfId="0" applyNumberFormat="1" applyFont="1" applyFill="1" applyBorder="1" applyAlignment="1" applyProtection="1">
      <alignment vertical="center"/>
    </xf>
    <xf numFmtId="164" fontId="146" fillId="0" borderId="0" xfId="0" applyNumberFormat="1" applyFont="1" applyFill="1" applyBorder="1" applyAlignment="1" applyProtection="1">
      <alignment vertical="center"/>
    </xf>
    <xf numFmtId="9" fontId="146" fillId="0" borderId="0" xfId="0" applyNumberFormat="1" applyFont="1" applyFill="1" applyBorder="1" applyAlignment="1" applyProtection="1">
      <alignment vertical="center"/>
    </xf>
    <xf numFmtId="164" fontId="146" fillId="0" borderId="0" xfId="0" applyNumberFormat="1" applyFont="1" applyFill="1" applyBorder="1" applyAlignment="1" applyProtection="1">
      <alignment horizontal="left" vertical="center"/>
      <protection locked="0"/>
    </xf>
    <xf numFmtId="165" fontId="146" fillId="0" borderId="0" xfId="0" applyNumberFormat="1" applyFont="1" applyFill="1" applyBorder="1" applyAlignment="1" applyProtection="1">
      <alignment vertical="center"/>
    </xf>
    <xf numFmtId="9" fontId="146" fillId="0" borderId="0" xfId="0" applyNumberFormat="1" applyFont="1" applyFill="1" applyBorder="1" applyAlignment="1" applyProtection="1">
      <alignment horizontal="right" vertical="center"/>
    </xf>
    <xf numFmtId="5" fontId="146" fillId="0" borderId="0" xfId="0" applyNumberFormat="1" applyFont="1" applyFill="1" applyBorder="1" applyAlignment="1" applyProtection="1">
      <alignment horizontal="center" vertical="center"/>
    </xf>
    <xf numFmtId="0" fontId="146" fillId="0" borderId="0" xfId="0" applyFont="1" applyFill="1" applyBorder="1" applyAlignment="1" applyProtection="1">
      <alignment vertical="center"/>
      <protection locked="0"/>
    </xf>
    <xf numFmtId="5" fontId="146" fillId="0" borderId="65" xfId="0" applyNumberFormat="1" applyFont="1" applyFill="1" applyBorder="1" applyAlignment="1" applyProtection="1">
      <alignment vertical="center"/>
    </xf>
    <xf numFmtId="5" fontId="148" fillId="0" borderId="65" xfId="0" applyNumberFormat="1" applyFont="1" applyFill="1" applyBorder="1" applyAlignment="1" applyProtection="1">
      <alignment vertical="center"/>
    </xf>
    <xf numFmtId="5" fontId="146" fillId="0" borderId="60" xfId="0" applyNumberFormat="1" applyFont="1" applyFill="1" applyBorder="1" applyAlignment="1" applyProtection="1">
      <alignment vertical="center"/>
    </xf>
    <xf numFmtId="5" fontId="148" fillId="0" borderId="60" xfId="0" applyNumberFormat="1" applyFont="1" applyFill="1" applyBorder="1" applyAlignment="1" applyProtection="1">
      <alignment vertical="center"/>
    </xf>
    <xf numFmtId="5" fontId="148" fillId="0" borderId="0" xfId="0" applyNumberFormat="1" applyFont="1" applyFill="1" applyBorder="1" applyAlignment="1" applyProtection="1">
      <alignment vertical="center"/>
      <protection locked="0"/>
    </xf>
    <xf numFmtId="164" fontId="146" fillId="0" borderId="0" xfId="0" applyNumberFormat="1" applyFont="1" applyFill="1" applyBorder="1" applyAlignment="1" applyProtection="1">
      <alignment horizontal="center" vertical="center"/>
    </xf>
    <xf numFmtId="5" fontId="151" fillId="0" borderId="32" xfId="0" applyNumberFormat="1" applyFont="1" applyFill="1" applyBorder="1" applyProtection="1"/>
    <xf numFmtId="5" fontId="148" fillId="0" borderId="32" xfId="0" applyNumberFormat="1" applyFont="1" applyFill="1" applyBorder="1" applyProtection="1"/>
    <xf numFmtId="0" fontId="148" fillId="0" borderId="32" xfId="0" applyNumberFormat="1" applyFont="1" applyFill="1" applyBorder="1" applyProtection="1"/>
    <xf numFmtId="0" fontId="153" fillId="0" borderId="0" xfId="0" applyFont="1" applyFill="1" applyBorder="1" applyProtection="1"/>
    <xf numFmtId="5" fontId="149" fillId="0" borderId="0" xfId="0" applyNumberFormat="1" applyFont="1" applyFill="1" applyBorder="1" applyAlignment="1" applyProtection="1">
      <alignment horizontal="center" vertical="center" wrapText="1"/>
    </xf>
    <xf numFmtId="5" fontId="153" fillId="0" borderId="0" xfId="0" applyNumberFormat="1" applyFont="1" applyFill="1" applyBorder="1" applyAlignment="1" applyProtection="1">
      <alignment vertical="center"/>
    </xf>
    <xf numFmtId="0" fontId="153" fillId="0" borderId="0" xfId="0" applyFont="1" applyFill="1" applyBorder="1" applyAlignment="1" applyProtection="1">
      <alignment vertical="center"/>
    </xf>
    <xf numFmtId="164" fontId="153" fillId="0" borderId="0" xfId="0" applyNumberFormat="1" applyFont="1" applyFill="1" applyBorder="1" applyAlignment="1" applyProtection="1">
      <alignment vertical="center"/>
    </xf>
    <xf numFmtId="0" fontId="146" fillId="0" borderId="0" xfId="0" applyFont="1" applyFill="1" applyBorder="1" applyProtection="1"/>
    <xf numFmtId="5" fontId="150" fillId="0" borderId="0" xfId="0" applyNumberFormat="1" applyFont="1" applyFill="1" applyBorder="1" applyAlignment="1" applyProtection="1">
      <alignment vertical="center"/>
    </xf>
    <xf numFmtId="3" fontId="146" fillId="0" borderId="0" xfId="0" applyNumberFormat="1" applyFont="1" applyBorder="1" applyProtection="1"/>
    <xf numFmtId="5" fontId="146" fillId="0" borderId="0" xfId="0" applyNumberFormat="1" applyFont="1" applyFill="1" applyBorder="1" applyProtection="1"/>
    <xf numFmtId="3" fontId="146" fillId="0" borderId="0" xfId="0" applyNumberFormat="1" applyFont="1" applyFill="1" applyBorder="1" applyProtection="1"/>
    <xf numFmtId="42" fontId="114" fillId="61" borderId="0" xfId="76" applyNumberFormat="1" applyFont="1" applyFill="1" applyBorder="1"/>
    <xf numFmtId="42" fontId="114" fillId="0" borderId="0" xfId="76" applyNumberFormat="1" applyFont="1" applyFill="1" applyBorder="1" applyAlignment="1" applyProtection="1">
      <alignment vertical="center"/>
    </xf>
    <xf numFmtId="42" fontId="114" fillId="0" borderId="0" xfId="76" applyNumberFormat="1" applyFont="1" applyFill="1" applyBorder="1" applyAlignment="1" applyProtection="1">
      <alignment vertical="center"/>
      <protection locked="0"/>
    </xf>
    <xf numFmtId="42" fontId="114" fillId="61" borderId="32" xfId="76" applyNumberFormat="1" applyFont="1" applyFill="1" applyBorder="1"/>
    <xf numFmtId="42" fontId="104" fillId="0" borderId="32" xfId="76" applyNumberFormat="1" applyFont="1" applyFill="1" applyBorder="1" applyProtection="1">
      <protection locked="0"/>
    </xf>
    <xf numFmtId="42" fontId="104" fillId="0" borderId="0" xfId="76" applyNumberFormat="1" applyFont="1" applyFill="1" applyBorder="1" applyAlignment="1" applyProtection="1">
      <alignment vertical="center"/>
    </xf>
    <xf numFmtId="42" fontId="108" fillId="0" borderId="0" xfId="76" applyNumberFormat="1" applyFont="1" applyFill="1" applyBorder="1" applyAlignment="1" applyProtection="1">
      <alignment vertical="center"/>
    </xf>
    <xf numFmtId="42" fontId="107" fillId="0" borderId="0" xfId="76" applyNumberFormat="1" applyFont="1" applyBorder="1" applyAlignment="1" applyProtection="1">
      <alignment vertical="center"/>
    </xf>
    <xf numFmtId="42" fontId="104" fillId="0" borderId="60" xfId="76" applyNumberFormat="1" applyFont="1" applyFill="1" applyBorder="1" applyAlignment="1" applyProtection="1">
      <alignment vertical="center"/>
    </xf>
    <xf numFmtId="42" fontId="104" fillId="0" borderId="0" xfId="76" applyNumberFormat="1" applyFont="1" applyBorder="1" applyProtection="1"/>
    <xf numFmtId="42" fontId="104" fillId="0" borderId="0" xfId="76" applyNumberFormat="1" applyFont="1" applyBorder="1" applyAlignment="1" applyProtection="1">
      <alignment vertical="center"/>
    </xf>
    <xf numFmtId="0" fontId="102" fillId="8" borderId="0" xfId="0" applyFont="1" applyFill="1" applyBorder="1" applyAlignment="1"/>
    <xf numFmtId="0" fontId="39" fillId="0" borderId="0" xfId="0" applyFont="1" applyFill="1" applyBorder="1" applyAlignment="1">
      <alignment vertical="center" wrapText="1"/>
    </xf>
    <xf numFmtId="5" fontId="151" fillId="0" borderId="32" xfId="0" applyNumberFormat="1" applyFont="1" applyFill="1" applyBorder="1" applyAlignment="1" applyProtection="1">
      <alignment vertical="center"/>
    </xf>
    <xf numFmtId="5" fontId="148" fillId="0" borderId="32" xfId="0" applyNumberFormat="1" applyFont="1" applyFill="1" applyBorder="1" applyAlignment="1" applyProtection="1">
      <alignment vertical="center"/>
    </xf>
    <xf numFmtId="5" fontId="146" fillId="0" borderId="32" xfId="0" applyNumberFormat="1" applyFont="1" applyFill="1" applyBorder="1" applyAlignment="1" applyProtection="1">
      <alignment vertical="center"/>
    </xf>
    <xf numFmtId="0" fontId="151" fillId="0" borderId="32" xfId="0" applyFont="1" applyBorder="1" applyAlignment="1" applyProtection="1">
      <alignment vertical="center"/>
    </xf>
    <xf numFmtId="0" fontId="52" fillId="0" borderId="0" xfId="0" applyFont="1" applyFill="1" applyBorder="1" applyAlignment="1">
      <alignment vertical="top" wrapText="1"/>
    </xf>
    <xf numFmtId="0" fontId="75" fillId="0" borderId="0" xfId="0" applyFont="1" applyFill="1" applyBorder="1" applyAlignment="1" applyProtection="1">
      <alignment vertical="top" wrapText="1"/>
    </xf>
    <xf numFmtId="0" fontId="37" fillId="0" borderId="0" xfId="0" applyFont="1" applyFill="1" applyBorder="1" applyAlignment="1">
      <alignment horizontal="center" vertical="top" wrapText="1"/>
    </xf>
    <xf numFmtId="0" fontId="52" fillId="0" borderId="0" xfId="0" applyFont="1" applyFill="1" applyBorder="1" applyAlignment="1">
      <alignment wrapText="1"/>
    </xf>
    <xf numFmtId="0" fontId="37"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52" fillId="0" borderId="0" xfId="0" applyFont="1" applyFill="1" applyBorder="1" applyAlignment="1">
      <alignment horizontal="center" vertical="center" wrapText="1"/>
    </xf>
    <xf numFmtId="0" fontId="37" fillId="0" borderId="0" xfId="0" applyFont="1" applyFill="1" applyBorder="1" applyAlignment="1">
      <alignment vertical="top" wrapText="1"/>
    </xf>
    <xf numFmtId="0" fontId="37" fillId="0" borderId="0" xfId="0" applyFont="1" applyFill="1" applyBorder="1" applyAlignment="1">
      <alignment horizontal="center" wrapText="1"/>
    </xf>
    <xf numFmtId="0" fontId="52" fillId="0" borderId="0" xfId="0" applyNumberFormat="1" applyFont="1" applyFill="1" applyBorder="1" applyAlignment="1">
      <alignment wrapText="1"/>
    </xf>
    <xf numFmtId="0" fontId="52" fillId="0" borderId="0" xfId="0" applyFont="1" applyFill="1" applyBorder="1" applyAlignment="1"/>
    <xf numFmtId="0" fontId="20" fillId="0" borderId="0" xfId="0" applyFont="1" applyFill="1" applyBorder="1" applyAlignment="1">
      <alignment vertical="top" wrapText="1"/>
    </xf>
    <xf numFmtId="0" fontId="21" fillId="0" borderId="0" xfId="0" applyFont="1" applyFill="1" applyBorder="1" applyAlignment="1" applyProtection="1">
      <alignment vertical="top" wrapText="1"/>
    </xf>
    <xf numFmtId="0" fontId="31" fillId="0" borderId="0" xfId="0" applyFont="1" applyFill="1" applyBorder="1" applyAlignment="1">
      <alignment horizontal="center" vertical="top" wrapText="1"/>
    </xf>
    <xf numFmtId="0" fontId="20" fillId="0" borderId="0" xfId="0" applyFont="1" applyFill="1" applyBorder="1" applyAlignment="1">
      <alignment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vertical="top" wrapText="1"/>
    </xf>
    <xf numFmtId="0" fontId="31" fillId="0" borderId="0" xfId="0" applyFont="1" applyFill="1" applyBorder="1" applyAlignment="1">
      <alignment horizontal="center" wrapText="1"/>
    </xf>
    <xf numFmtId="0" fontId="20" fillId="0" borderId="0" xfId="0" applyNumberFormat="1" applyFont="1" applyFill="1" applyBorder="1" applyAlignment="1">
      <alignment wrapText="1"/>
    </xf>
    <xf numFmtId="0" fontId="20" fillId="0" borderId="0" xfId="0" applyFont="1" applyFill="1" applyBorder="1" applyAlignment="1"/>
    <xf numFmtId="0" fontId="20" fillId="0" borderId="0" xfId="2" applyFont="1" applyAlignment="1" applyProtection="1">
      <alignment wrapText="1"/>
    </xf>
    <xf numFmtId="0" fontId="20" fillId="0" borderId="0" xfId="2" applyFont="1" applyBorder="1" applyAlignment="1" applyProtection="1">
      <alignment wrapText="1"/>
    </xf>
    <xf numFmtId="0" fontId="53" fillId="0" borderId="224" xfId="2" applyFont="1" applyFill="1" applyBorder="1" applyAlignment="1" applyProtection="1">
      <alignment horizontal="left" wrapText="1"/>
    </xf>
    <xf numFmtId="0" fontId="20" fillId="0" borderId="148" xfId="2" applyFont="1" applyFill="1" applyBorder="1" applyAlignment="1" applyProtection="1">
      <alignment wrapText="1"/>
    </xf>
    <xf numFmtId="0" fontId="20" fillId="0" borderId="225" xfId="2" applyFont="1" applyBorder="1" applyAlignment="1" applyProtection="1">
      <alignment wrapText="1"/>
    </xf>
    <xf numFmtId="0" fontId="36" fillId="0" borderId="1" xfId="2" applyFont="1" applyFill="1" applyBorder="1" applyAlignment="1" applyProtection="1">
      <alignment horizontal="left" wrapText="1"/>
    </xf>
    <xf numFmtId="0" fontId="36" fillId="0" borderId="3" xfId="2" applyFont="1" applyBorder="1" applyAlignment="1" applyProtection="1">
      <alignment wrapText="1"/>
    </xf>
    <xf numFmtId="0" fontId="36" fillId="0" borderId="0" xfId="2" applyFont="1" applyAlignment="1" applyProtection="1">
      <alignment wrapText="1"/>
    </xf>
    <xf numFmtId="0" fontId="36" fillId="0" borderId="0" xfId="2" applyFont="1" applyFill="1" applyBorder="1" applyAlignment="1" applyProtection="1">
      <alignment wrapText="1"/>
    </xf>
    <xf numFmtId="0" fontId="56" fillId="0" borderId="0" xfId="2" applyFont="1" applyFill="1" applyBorder="1" applyAlignment="1" applyProtection="1">
      <alignment wrapText="1"/>
    </xf>
    <xf numFmtId="0" fontId="20" fillId="0" borderId="1" xfId="2" applyFont="1" applyFill="1" applyBorder="1" applyAlignment="1" applyProtection="1">
      <alignment wrapText="1"/>
    </xf>
    <xf numFmtId="0" fontId="20" fillId="0" borderId="3" xfId="2" applyFont="1" applyBorder="1" applyAlignment="1" applyProtection="1">
      <alignment wrapText="1"/>
    </xf>
    <xf numFmtId="0" fontId="31" fillId="0" borderId="0" xfId="2" applyFont="1" applyAlignment="1" applyProtection="1">
      <alignment wrapText="1"/>
    </xf>
    <xf numFmtId="0" fontId="160" fillId="0" borderId="1" xfId="2" applyFont="1" applyFill="1" applyBorder="1" applyAlignment="1" applyProtection="1">
      <alignment wrapText="1"/>
    </xf>
    <xf numFmtId="0" fontId="20" fillId="0" borderId="266" xfId="2" applyFont="1" applyBorder="1" applyAlignment="1" applyProtection="1">
      <alignment horizontal="center" wrapText="1"/>
      <protection locked="0"/>
    </xf>
    <xf numFmtId="0" fontId="20" fillId="0" borderId="266" xfId="2" applyFont="1" applyBorder="1" applyAlignment="1" applyProtection="1">
      <alignment horizontal="left" wrapText="1"/>
      <protection locked="0"/>
    </xf>
    <xf numFmtId="49" fontId="20" fillId="0" borderId="266" xfId="2" applyNumberFormat="1" applyFont="1" applyFill="1" applyBorder="1" applyAlignment="1" applyProtection="1">
      <alignment horizontal="center" wrapText="1"/>
      <protection locked="0"/>
    </xf>
    <xf numFmtId="49" fontId="20" fillId="0" borderId="267" xfId="2" applyNumberFormat="1" applyFont="1" applyFill="1" applyBorder="1" applyAlignment="1" applyProtection="1">
      <alignment horizontal="center" wrapText="1"/>
      <protection locked="0"/>
    </xf>
    <xf numFmtId="0" fontId="20" fillId="0" borderId="84" xfId="2" applyFont="1" applyBorder="1" applyAlignment="1" applyProtection="1">
      <alignment horizontal="center" wrapText="1"/>
      <protection locked="0"/>
    </xf>
    <xf numFmtId="0" fontId="20" fillId="0" borderId="84" xfId="2" applyFont="1" applyBorder="1" applyAlignment="1" applyProtection="1">
      <alignment horizontal="left" wrapText="1"/>
      <protection locked="0"/>
    </xf>
    <xf numFmtId="49" fontId="20" fillId="0" borderId="84" xfId="2" applyNumberFormat="1" applyFont="1" applyFill="1" applyBorder="1" applyAlignment="1" applyProtection="1">
      <alignment horizontal="center" wrapText="1"/>
      <protection locked="0"/>
    </xf>
    <xf numFmtId="49" fontId="20" fillId="0" borderId="70" xfId="2" applyNumberFormat="1" applyFont="1" applyFill="1" applyBorder="1" applyAlignment="1" applyProtection="1">
      <alignment horizontal="center" wrapText="1"/>
      <protection locked="0"/>
    </xf>
    <xf numFmtId="0" fontId="20" fillId="0" borderId="84" xfId="2" applyFont="1" applyFill="1" applyBorder="1" applyAlignment="1" applyProtection="1">
      <alignment horizontal="center" wrapText="1"/>
      <protection locked="0"/>
    </xf>
    <xf numFmtId="0" fontId="80" fillId="0" borderId="1" xfId="2" applyFont="1" applyFill="1" applyBorder="1" applyAlignment="1" applyProtection="1">
      <alignment wrapText="1"/>
    </xf>
    <xf numFmtId="0" fontId="31" fillId="0" borderId="103" xfId="2" applyFont="1" applyBorder="1" applyAlignment="1" applyProtection="1">
      <alignment horizontal="center" wrapText="1"/>
      <protection locked="0"/>
    </xf>
    <xf numFmtId="0" fontId="31" fillId="0" borderId="103" xfId="2" applyFont="1" applyBorder="1" applyAlignment="1" applyProtection="1">
      <alignment wrapText="1"/>
      <protection locked="0"/>
    </xf>
    <xf numFmtId="49" fontId="20" fillId="0" borderId="103" xfId="2" applyNumberFormat="1" applyFont="1" applyFill="1" applyBorder="1" applyAlignment="1" applyProtection="1">
      <alignment horizontal="center" wrapText="1"/>
      <protection locked="0"/>
    </xf>
    <xf numFmtId="49" fontId="20" fillId="0" borderId="105" xfId="2" applyNumberFormat="1" applyFont="1" applyFill="1" applyBorder="1" applyAlignment="1" applyProtection="1">
      <alignment horizontal="center" wrapText="1"/>
      <protection locked="0"/>
    </xf>
    <xf numFmtId="0" fontId="31" fillId="0" borderId="0" xfId="2" applyFont="1" applyBorder="1" applyAlignment="1" applyProtection="1">
      <alignment wrapText="1"/>
      <protection locked="0"/>
    </xf>
    <xf numFmtId="0" fontId="31" fillId="0" borderId="0" xfId="2" applyFont="1" applyBorder="1" applyAlignment="1" applyProtection="1">
      <alignment horizontal="center" wrapText="1"/>
      <protection locked="0"/>
    </xf>
    <xf numFmtId="49" fontId="20" fillId="0" borderId="0" xfId="2" applyNumberFormat="1" applyFont="1" applyFill="1" applyBorder="1" applyAlignment="1" applyProtection="1">
      <alignment horizontal="center" wrapText="1"/>
      <protection locked="0"/>
    </xf>
    <xf numFmtId="0" fontId="20" fillId="0" borderId="266" xfId="2" applyFont="1" applyBorder="1" applyAlignment="1" applyProtection="1">
      <alignment wrapText="1"/>
      <protection locked="0"/>
    </xf>
    <xf numFmtId="0" fontId="20" fillId="0" borderId="84" xfId="2" applyFont="1" applyBorder="1" applyAlignment="1" applyProtection="1">
      <alignment wrapText="1"/>
      <protection locked="0"/>
    </xf>
    <xf numFmtId="0" fontId="20" fillId="0" borderId="84" xfId="2" applyFont="1" applyFill="1" applyBorder="1" applyAlignment="1" applyProtection="1">
      <alignment wrapText="1"/>
      <protection locked="0"/>
    </xf>
    <xf numFmtId="0" fontId="20" fillId="0" borderId="0" xfId="2" applyFont="1" applyFill="1" applyAlignment="1" applyProtection="1">
      <alignment wrapText="1"/>
    </xf>
    <xf numFmtId="0" fontId="20" fillId="0" borderId="203" xfId="2" applyFont="1" applyFill="1" applyBorder="1" applyAlignment="1" applyProtection="1">
      <alignment wrapText="1"/>
    </xf>
    <xf numFmtId="0" fontId="31" fillId="0" borderId="12" xfId="2" applyFont="1" applyBorder="1" applyAlignment="1" applyProtection="1">
      <alignment wrapText="1"/>
    </xf>
    <xf numFmtId="0" fontId="20" fillId="0" borderId="204" xfId="2" applyFont="1" applyBorder="1" applyAlignment="1" applyProtection="1">
      <alignment wrapText="1"/>
    </xf>
    <xf numFmtId="0" fontId="20" fillId="0" borderId="0" xfId="2" applyFont="1" applyFill="1" applyBorder="1" applyAlignment="1" applyProtection="1">
      <alignment wrapText="1"/>
    </xf>
    <xf numFmtId="9" fontId="38" fillId="0" borderId="0" xfId="2" applyNumberFormat="1" applyFont="1" applyFill="1" applyBorder="1" applyAlignment="1" applyProtection="1">
      <alignment horizontal="center" vertical="top" wrapText="1"/>
    </xf>
    <xf numFmtId="0" fontId="38" fillId="0" borderId="0" xfId="2" applyFont="1" applyFill="1" applyBorder="1" applyAlignment="1" applyProtection="1">
      <alignment vertical="top" wrapText="1"/>
    </xf>
    <xf numFmtId="0" fontId="34" fillId="0" borderId="0" xfId="2" applyFont="1" applyFill="1" applyBorder="1" applyAlignment="1" applyProtection="1">
      <alignment vertical="top" wrapText="1"/>
    </xf>
    <xf numFmtId="0" fontId="40" fillId="0" borderId="0" xfId="2" applyFont="1" applyFill="1" applyBorder="1" applyAlignment="1" applyProtection="1">
      <alignment vertical="top" wrapText="1"/>
    </xf>
    <xf numFmtId="0" fontId="23" fillId="0" borderId="0" xfId="2" applyFont="1" applyFill="1" applyBorder="1" applyAlignment="1" applyProtection="1">
      <alignment horizontal="left" wrapText="1"/>
    </xf>
    <xf numFmtId="0" fontId="29" fillId="0" borderId="0" xfId="2" applyFont="1" applyFill="1" applyBorder="1" applyAlignment="1" applyProtection="1">
      <alignment vertical="top" wrapText="1"/>
    </xf>
    <xf numFmtId="0" fontId="55" fillId="0" borderId="0" xfId="2" applyFont="1" applyFill="1" applyBorder="1" applyAlignment="1" applyProtection="1">
      <alignment horizontal="left" vertical="top" wrapText="1"/>
    </xf>
    <xf numFmtId="0" fontId="23" fillId="0" borderId="0" xfId="2" applyFont="1" applyFill="1" applyBorder="1" applyAlignment="1" applyProtection="1">
      <alignment wrapText="1"/>
    </xf>
    <xf numFmtId="0" fontId="41" fillId="0" borderId="0" xfId="2" applyFont="1" applyFill="1" applyBorder="1" applyAlignment="1" applyProtection="1">
      <alignment horizontal="center" vertical="top" wrapText="1"/>
    </xf>
    <xf numFmtId="0" fontId="42" fillId="0" borderId="0" xfId="2" applyFont="1" applyFill="1" applyBorder="1" applyAlignment="1" applyProtection="1">
      <alignment horizontal="center" vertical="top" wrapText="1"/>
    </xf>
    <xf numFmtId="0" fontId="42" fillId="0" borderId="0" xfId="2" applyFont="1" applyFill="1" applyBorder="1" applyAlignment="1" applyProtection="1">
      <alignment vertical="top" wrapText="1"/>
    </xf>
    <xf numFmtId="0" fontId="35" fillId="0" borderId="0" xfId="2" applyFont="1" applyFill="1" applyBorder="1" applyAlignment="1" applyProtection="1">
      <alignment vertical="top" wrapText="1"/>
    </xf>
    <xf numFmtId="0" fontId="43" fillId="0" borderId="0" xfId="2" applyFont="1" applyFill="1" applyBorder="1" applyAlignment="1" applyProtection="1">
      <alignment vertical="top" wrapText="1"/>
    </xf>
    <xf numFmtId="0" fontId="29" fillId="0" borderId="0" xfId="2" applyFont="1" applyFill="1" applyBorder="1" applyAlignment="1" applyProtection="1">
      <alignment horizontal="left" wrapText="1"/>
    </xf>
    <xf numFmtId="0" fontId="31" fillId="0" borderId="0" xfId="2" applyFont="1" applyFill="1" applyBorder="1" applyAlignment="1" applyProtection="1">
      <alignment horizontal="center" vertical="top" wrapText="1"/>
    </xf>
    <xf numFmtId="0" fontId="34" fillId="0" borderId="0" xfId="2" applyFont="1" applyFill="1" applyBorder="1" applyAlignment="1" applyProtection="1">
      <alignment horizontal="center" vertical="center" wrapText="1"/>
    </xf>
    <xf numFmtId="0" fontId="20" fillId="0" borderId="0" xfId="2" applyFont="1" applyFill="1" applyBorder="1" applyAlignment="1" applyProtection="1">
      <alignment vertical="center" wrapText="1"/>
    </xf>
    <xf numFmtId="0" fontId="20" fillId="0" borderId="0" xfId="2" applyFont="1" applyFill="1" applyBorder="1" applyAlignment="1" applyProtection="1">
      <alignment horizontal="center" vertical="center" wrapText="1"/>
    </xf>
    <xf numFmtId="0" fontId="20" fillId="0" borderId="0" xfId="2" applyFont="1" applyFill="1" applyBorder="1" applyAlignment="1" applyProtection="1">
      <alignment vertical="top" wrapText="1"/>
    </xf>
    <xf numFmtId="0" fontId="21" fillId="0" borderId="0" xfId="2" applyFont="1" applyFill="1" applyBorder="1" applyAlignment="1" applyProtection="1">
      <alignment vertical="top" wrapText="1"/>
    </xf>
    <xf numFmtId="0" fontId="31" fillId="0" borderId="0" xfId="2" applyFont="1" applyFill="1" applyBorder="1" applyAlignment="1" applyProtection="1">
      <alignment vertical="top" wrapText="1"/>
    </xf>
    <xf numFmtId="0" fontId="21" fillId="0" borderId="0" xfId="2" applyFont="1" applyFill="1" applyBorder="1" applyAlignment="1" applyProtection="1">
      <alignment horizontal="left" wrapText="1"/>
    </xf>
    <xf numFmtId="0" fontId="36" fillId="0" borderId="0" xfId="2" applyFont="1" applyFill="1" applyBorder="1" applyAlignment="1" applyProtection="1">
      <alignment horizontal="center" vertical="center" wrapText="1"/>
    </xf>
    <xf numFmtId="0" fontId="34" fillId="0" borderId="0" xfId="2" applyFont="1" applyFill="1" applyBorder="1" applyAlignment="1" applyProtection="1">
      <alignment horizontal="center" vertical="top" wrapText="1"/>
    </xf>
    <xf numFmtId="0" fontId="34" fillId="0" borderId="0" xfId="2" applyFont="1" applyFill="1" applyBorder="1" applyAlignment="1" applyProtection="1">
      <alignment horizontal="center" wrapText="1"/>
    </xf>
    <xf numFmtId="0" fontId="36" fillId="0" borderId="0" xfId="2" applyFont="1" applyFill="1" applyBorder="1" applyAlignment="1" applyProtection="1">
      <alignment vertical="top" wrapText="1"/>
    </xf>
    <xf numFmtId="0" fontId="23" fillId="0" borderId="0" xfId="2" applyFont="1" applyFill="1" applyBorder="1" applyAlignment="1" applyProtection="1">
      <alignment vertical="top" wrapText="1"/>
    </xf>
    <xf numFmtId="0" fontId="29" fillId="0" borderId="0" xfId="2" applyFont="1" applyFill="1" applyBorder="1" applyAlignment="1" applyProtection="1">
      <alignment horizontal="right" vertical="top" wrapText="1"/>
    </xf>
    <xf numFmtId="0" fontId="20" fillId="0" borderId="0" xfId="2" applyFont="1" applyFill="1" applyBorder="1" applyAlignment="1" applyProtection="1">
      <alignment horizontal="left" vertical="top" wrapText="1"/>
    </xf>
    <xf numFmtId="0" fontId="53" fillId="0" borderId="0" xfId="2" applyFont="1" applyFill="1" applyBorder="1" applyAlignment="1" applyProtection="1">
      <alignment horizontal="left" wrapText="1"/>
    </xf>
    <xf numFmtId="0" fontId="29" fillId="0" borderId="0" xfId="2" applyFont="1" applyFill="1" applyBorder="1" applyAlignment="1" applyProtection="1">
      <alignment wrapText="1"/>
    </xf>
    <xf numFmtId="0" fontId="20" fillId="0" borderId="0" xfId="2" applyNumberFormat="1" applyFont="1" applyFill="1" applyBorder="1" applyAlignment="1" applyProtection="1">
      <alignment wrapText="1"/>
    </xf>
    <xf numFmtId="0" fontId="28" fillId="0" borderId="0" xfId="2" applyFont="1" applyFill="1" applyBorder="1" applyAlignment="1" applyProtection="1">
      <alignment horizontal="center" wrapText="1"/>
    </xf>
    <xf numFmtId="0" fontId="30" fillId="0" borderId="0" xfId="2" applyFont="1" applyFill="1" applyBorder="1" applyAlignment="1" applyProtection="1">
      <alignment vertical="top" wrapText="1"/>
    </xf>
    <xf numFmtId="0" fontId="29" fillId="0" borderId="0" xfId="2" applyFont="1" applyFill="1" applyBorder="1" applyAlignment="1" applyProtection="1">
      <alignment horizontal="center" wrapText="1"/>
    </xf>
    <xf numFmtId="0" fontId="47" fillId="0" borderId="0" xfId="2" applyFont="1" applyFill="1" applyBorder="1" applyAlignment="1" applyProtection="1">
      <alignment horizontal="center" vertical="top" wrapText="1"/>
    </xf>
    <xf numFmtId="0" fontId="30" fillId="0" borderId="0" xfId="2" applyFont="1" applyFill="1" applyBorder="1" applyAlignment="1" applyProtection="1">
      <alignment wrapText="1"/>
    </xf>
    <xf numFmtId="0" fontId="49" fillId="0" borderId="3" xfId="2" applyFont="1" applyFill="1" applyBorder="1" applyAlignment="1" applyProtection="1">
      <alignment horizontal="left" vertical="center" wrapText="1"/>
    </xf>
    <xf numFmtId="0" fontId="49" fillId="0" borderId="0" xfId="2" applyFont="1" applyBorder="1" applyAlignment="1" applyProtection="1">
      <alignment horizontal="left" vertical="center" wrapText="1"/>
    </xf>
    <xf numFmtId="0" fontId="31" fillId="0" borderId="0" xfId="2" applyFont="1" applyBorder="1" applyAlignment="1" applyProtection="1">
      <alignment horizontal="left" vertical="center" wrapText="1"/>
    </xf>
    <xf numFmtId="0" fontId="31" fillId="0" borderId="0" xfId="2" applyFont="1" applyBorder="1" applyAlignment="1" applyProtection="1">
      <alignment wrapText="1"/>
    </xf>
    <xf numFmtId="0" fontId="31" fillId="0" borderId="148" xfId="2" applyFont="1" applyBorder="1" applyAlignment="1" applyProtection="1">
      <alignment wrapText="1"/>
    </xf>
    <xf numFmtId="0" fontId="115" fillId="8" borderId="0" xfId="2" applyFont="1" applyFill="1" applyAlignment="1"/>
    <xf numFmtId="0" fontId="20" fillId="0" borderId="224" xfId="2" applyFont="1" applyFill="1" applyBorder="1" applyAlignment="1" applyProtection="1">
      <alignment horizontal="left" wrapText="1"/>
    </xf>
    <xf numFmtId="49" fontId="20" fillId="0" borderId="268" xfId="2" applyNumberFormat="1" applyFont="1" applyFill="1" applyBorder="1" applyAlignment="1" applyProtection="1">
      <alignment horizontal="center" wrapText="1"/>
      <protection locked="0"/>
    </xf>
    <xf numFmtId="0" fontId="20" fillId="0" borderId="149" xfId="2" applyFont="1" applyBorder="1" applyAlignment="1" applyProtection="1">
      <alignment horizontal="center" wrapText="1"/>
      <protection locked="0"/>
    </xf>
    <xf numFmtId="49" fontId="20" fillId="0" borderId="149" xfId="2" applyNumberFormat="1" applyFont="1" applyFill="1" applyBorder="1" applyAlignment="1" applyProtection="1">
      <alignment horizontal="center" wrapText="1"/>
      <protection locked="0"/>
    </xf>
    <xf numFmtId="0" fontId="20" fillId="0" borderId="269" xfId="2" applyFont="1" applyBorder="1" applyAlignment="1" applyProtection="1">
      <alignment horizontal="center" wrapText="1"/>
      <protection locked="0"/>
    </xf>
    <xf numFmtId="49" fontId="20" fillId="0" borderId="269" xfId="2" applyNumberFormat="1" applyFont="1" applyFill="1" applyBorder="1" applyAlignment="1" applyProtection="1">
      <alignment horizontal="center" wrapText="1"/>
      <protection locked="0"/>
    </xf>
    <xf numFmtId="0" fontId="37" fillId="0" borderId="0" xfId="2" applyFont="1" applyFill="1" applyBorder="1" applyAlignment="1" applyProtection="1">
      <alignment horizontal="center" vertical="top" wrapText="1"/>
    </xf>
    <xf numFmtId="0" fontId="38" fillId="0" borderId="0" xfId="2" applyFont="1" applyFill="1" applyBorder="1" applyAlignment="1" applyProtection="1">
      <alignment horizontal="center" vertical="top" wrapText="1"/>
    </xf>
    <xf numFmtId="0" fontId="161" fillId="0" borderId="0" xfId="0" applyFont="1" applyFill="1" applyBorder="1" applyAlignment="1" applyProtection="1">
      <alignment vertical="top"/>
    </xf>
    <xf numFmtId="0" fontId="102" fillId="0" borderId="0" xfId="0" applyFont="1" applyBorder="1" applyAlignment="1"/>
    <xf numFmtId="0" fontId="15" fillId="8" borderId="0" xfId="2" applyFont="1" applyFill="1" applyBorder="1" applyAlignment="1"/>
    <xf numFmtId="14" fontId="15" fillId="8" borderId="0" xfId="2" applyNumberFormat="1" applyFont="1" applyFill="1" applyBorder="1" applyAlignment="1"/>
    <xf numFmtId="0" fontId="20" fillId="8" borderId="0" xfId="2" applyFill="1" applyBorder="1" applyAlignment="1"/>
    <xf numFmtId="0" fontId="15" fillId="8" borderId="193" xfId="2" applyFont="1" applyFill="1" applyBorder="1" applyAlignment="1"/>
    <xf numFmtId="0" fontId="101" fillId="8" borderId="0" xfId="2" applyFont="1" applyFill="1" applyBorder="1" applyAlignment="1"/>
    <xf numFmtId="0" fontId="15" fillId="8" borderId="0" xfId="2" applyFont="1" applyFill="1" applyBorder="1" applyAlignment="1"/>
    <xf numFmtId="0" fontId="15" fillId="8" borderId="0" xfId="2" applyFont="1" applyFill="1" applyBorder="1" applyAlignment="1">
      <alignment horizontal="right"/>
    </xf>
    <xf numFmtId="0" fontId="15" fillId="8" borderId="62" xfId="2" applyFont="1" applyFill="1" applyBorder="1" applyAlignment="1"/>
    <xf numFmtId="0" fontId="31" fillId="8" borderId="0" xfId="2" applyFont="1" applyFill="1" applyBorder="1" applyAlignment="1">
      <alignment horizontal="center"/>
    </xf>
    <xf numFmtId="0" fontId="15" fillId="8" borderId="62" xfId="2" applyFont="1" applyFill="1" applyBorder="1" applyAlignment="1">
      <alignment vertical="top"/>
    </xf>
    <xf numFmtId="0" fontId="15" fillId="8" borderId="0" xfId="2" applyFont="1" applyFill="1" applyBorder="1" applyAlignment="1">
      <alignment vertical="top"/>
    </xf>
    <xf numFmtId="0" fontId="15" fillId="8" borderId="60" xfId="2" applyFont="1" applyFill="1" applyBorder="1" applyAlignment="1"/>
    <xf numFmtId="0" fontId="15" fillId="8" borderId="60" xfId="2" applyFont="1" applyFill="1" applyBorder="1" applyAlignment="1">
      <alignment horizontal="center"/>
    </xf>
    <xf numFmtId="0" fontId="103" fillId="8" borderId="62" xfId="2" applyFont="1" applyFill="1" applyBorder="1" applyAlignment="1"/>
    <xf numFmtId="0" fontId="15" fillId="8" borderId="64" xfId="2" applyFont="1" applyFill="1" applyBorder="1" applyAlignment="1"/>
    <xf numFmtId="0" fontId="15" fillId="8" borderId="59" xfId="2" applyFont="1" applyFill="1" applyBorder="1" applyAlignment="1"/>
    <xf numFmtId="0" fontId="15" fillId="8" borderId="61" xfId="2" applyFont="1" applyFill="1" applyBorder="1" applyAlignment="1"/>
    <xf numFmtId="0" fontId="103" fillId="8" borderId="0" xfId="2" applyFont="1" applyFill="1" applyBorder="1" applyAlignment="1"/>
    <xf numFmtId="0" fontId="15" fillId="8" borderId="42" xfId="2" applyFont="1" applyFill="1" applyBorder="1" applyAlignment="1"/>
    <xf numFmtId="0" fontId="15" fillId="8" borderId="63" xfId="2" applyFont="1" applyFill="1" applyBorder="1" applyAlignment="1"/>
    <xf numFmtId="0" fontId="20" fillId="8" borderId="63" xfId="2" applyFill="1" applyBorder="1" applyAlignment="1"/>
    <xf numFmtId="0" fontId="15" fillId="8" borderId="65" xfId="2" applyFont="1" applyFill="1" applyBorder="1" applyAlignment="1"/>
    <xf numFmtId="0" fontId="15" fillId="8" borderId="66" xfId="2" applyFont="1" applyFill="1" applyBorder="1" applyAlignment="1"/>
    <xf numFmtId="0" fontId="15" fillId="8" borderId="0" xfId="2" applyFont="1" applyFill="1" applyBorder="1" applyAlignment="1">
      <alignment horizontal="center"/>
    </xf>
    <xf numFmtId="0" fontId="15" fillId="8" borderId="43" xfId="2" applyFont="1" applyFill="1" applyBorder="1"/>
    <xf numFmtId="0" fontId="15" fillId="8" borderId="65" xfId="2" applyFont="1" applyFill="1" applyBorder="1" applyAlignment="1">
      <alignment horizontal="center"/>
    </xf>
    <xf numFmtId="0" fontId="15" fillId="8" borderId="60" xfId="2" applyFont="1" applyFill="1" applyBorder="1" applyAlignment="1">
      <alignment horizontal="center"/>
    </xf>
    <xf numFmtId="0" fontId="0" fillId="0" borderId="60" xfId="0" applyBorder="1"/>
    <xf numFmtId="0" fontId="31" fillId="8" borderId="0" xfId="2" applyFont="1" applyFill="1" applyBorder="1" applyAlignment="1">
      <alignment horizontal="center" wrapText="1"/>
    </xf>
    <xf numFmtId="0" fontId="15" fillId="8" borderId="63" xfId="2" applyFont="1" applyFill="1" applyBorder="1"/>
    <xf numFmtId="0" fontId="15" fillId="8" borderId="66" xfId="2" applyFont="1" applyFill="1" applyBorder="1"/>
    <xf numFmtId="0" fontId="15" fillId="8" borderId="64" xfId="2" applyFont="1" applyFill="1" applyBorder="1"/>
    <xf numFmtId="0" fontId="15" fillId="8" borderId="59" xfId="2" applyFont="1" applyFill="1" applyBorder="1"/>
    <xf numFmtId="0" fontId="15" fillId="8" borderId="61" xfId="2" applyFont="1" applyFill="1" applyBorder="1"/>
    <xf numFmtId="0" fontId="15" fillId="8" borderId="62" xfId="2" applyFont="1" applyFill="1" applyBorder="1"/>
    <xf numFmtId="0" fontId="0" fillId="0" borderId="0" xfId="0" applyAlignment="1"/>
    <xf numFmtId="0" fontId="108" fillId="8" borderId="0" xfId="2" applyFont="1" applyFill="1" applyBorder="1" applyAlignment="1"/>
    <xf numFmtId="0" fontId="0" fillId="0" borderId="60" xfId="0" applyBorder="1" applyAlignment="1"/>
    <xf numFmtId="0" fontId="15" fillId="0" borderId="65" xfId="2" applyFont="1" applyFill="1" applyBorder="1" applyAlignment="1">
      <alignment horizontal="center"/>
    </xf>
    <xf numFmtId="0" fontId="15" fillId="0" borderId="65" xfId="2" applyFont="1" applyFill="1" applyBorder="1" applyAlignment="1"/>
    <xf numFmtId="0" fontId="0" fillId="0" borderId="65" xfId="0" applyBorder="1" applyAlignment="1"/>
    <xf numFmtId="0" fontId="105" fillId="0" borderId="65" xfId="2" applyFont="1" applyFill="1" applyBorder="1" applyAlignment="1">
      <alignment horizontal="right"/>
    </xf>
    <xf numFmtId="0" fontId="15" fillId="0" borderId="66" xfId="2" applyFont="1" applyFill="1" applyBorder="1" applyAlignment="1"/>
    <xf numFmtId="0" fontId="15" fillId="8" borderId="60" xfId="2" applyFont="1" applyFill="1" applyBorder="1" applyAlignment="1">
      <alignment horizontal="right"/>
    </xf>
    <xf numFmtId="0" fontId="0" fillId="4" borderId="0" xfId="0" applyFill="1" applyAlignment="1"/>
    <xf numFmtId="0" fontId="0" fillId="4" borderId="0" xfId="0" applyFill="1" applyBorder="1" applyAlignment="1"/>
    <xf numFmtId="0" fontId="31" fillId="4" borderId="0" xfId="0" applyFont="1" applyFill="1" applyBorder="1" applyAlignment="1"/>
    <xf numFmtId="44" fontId="31" fillId="0" borderId="0" xfId="0" applyNumberFormat="1" applyFont="1" applyFill="1" applyBorder="1" applyAlignment="1" applyProtection="1">
      <alignment horizontal="center" vertical="center"/>
      <protection locked="0"/>
    </xf>
    <xf numFmtId="1" fontId="31" fillId="0" borderId="0" xfId="0" applyNumberFormat="1" applyFont="1" applyFill="1" applyBorder="1" applyAlignment="1" applyProtection="1">
      <alignment horizontal="center" vertical="center"/>
      <protection locked="0"/>
    </xf>
    <xf numFmtId="0" fontId="0" fillId="4" borderId="59" xfId="0" applyFill="1" applyBorder="1" applyAlignment="1"/>
    <xf numFmtId="0" fontId="0" fillId="4" borderId="60" xfId="0" applyFill="1" applyBorder="1" applyAlignment="1"/>
    <xf numFmtId="0" fontId="0" fillId="4" borderId="61" xfId="0" applyFill="1" applyBorder="1" applyAlignment="1"/>
    <xf numFmtId="0" fontId="0" fillId="4" borderId="62" xfId="0" applyFill="1" applyBorder="1" applyAlignment="1"/>
    <xf numFmtId="0" fontId="0" fillId="4" borderId="63" xfId="0" applyFill="1" applyBorder="1" applyAlignment="1"/>
    <xf numFmtId="0" fontId="0" fillId="4" borderId="64" xfId="0" applyFill="1" applyBorder="1" applyAlignment="1"/>
    <xf numFmtId="0" fontId="0" fillId="4" borderId="65" xfId="0" applyFill="1" applyBorder="1" applyAlignment="1"/>
    <xf numFmtId="0" fontId="0" fillId="4" borderId="66" xfId="0" applyFill="1" applyBorder="1" applyAlignment="1"/>
    <xf numFmtId="0" fontId="60" fillId="0" borderId="0" xfId="0" applyFont="1" applyBorder="1" applyAlignment="1" applyProtection="1">
      <alignment vertical="center"/>
    </xf>
    <xf numFmtId="0" fontId="46" fillId="0" borderId="0" xfId="0" applyFont="1" applyBorder="1" applyAlignment="1" applyProtection="1">
      <alignment vertical="center"/>
    </xf>
    <xf numFmtId="0" fontId="64" fillId="0" borderId="0" xfId="0" applyFont="1" applyBorder="1" applyAlignment="1" applyProtection="1">
      <alignment vertical="center"/>
    </xf>
    <xf numFmtId="0" fontId="66" fillId="0" borderId="0" xfId="0" applyFont="1" applyBorder="1" applyAlignment="1" applyProtection="1">
      <alignment vertical="center"/>
    </xf>
    <xf numFmtId="0" fontId="20" fillId="0" borderId="59" xfId="0" applyFont="1" applyFill="1" applyBorder="1" applyAlignment="1" applyProtection="1">
      <alignment vertical="center"/>
    </xf>
    <xf numFmtId="0" fontId="61" fillId="0" borderId="60" xfId="0" applyFont="1" applyFill="1" applyBorder="1" applyAlignment="1" applyProtection="1">
      <alignment horizontal="left" vertical="center"/>
    </xf>
    <xf numFmtId="0" fontId="62" fillId="0" borderId="60" xfId="0" applyFont="1" applyFill="1" applyBorder="1" applyAlignment="1" applyProtection="1">
      <alignment vertical="center"/>
    </xf>
    <xf numFmtId="0" fontId="62" fillId="0" borderId="61" xfId="0" applyFont="1" applyBorder="1" applyAlignment="1" applyProtection="1">
      <alignment vertical="center"/>
    </xf>
    <xf numFmtId="0" fontId="20" fillId="0" borderId="62" xfId="0" applyFont="1" applyFill="1" applyBorder="1" applyAlignment="1" applyProtection="1">
      <alignment vertical="center"/>
    </xf>
    <xf numFmtId="0" fontId="62" fillId="0" borderId="63" xfId="0" applyFont="1" applyBorder="1" applyAlignment="1" applyProtection="1">
      <alignment vertical="center"/>
    </xf>
    <xf numFmtId="0" fontId="44" fillId="0" borderId="62" xfId="0" applyFont="1" applyFill="1" applyBorder="1" applyAlignment="1" applyProtection="1">
      <alignment vertical="center"/>
    </xf>
    <xf numFmtId="0" fontId="27" fillId="0" borderId="62" xfId="0" applyFont="1" applyFill="1" applyBorder="1" applyAlignment="1" applyProtection="1">
      <alignment vertical="center"/>
    </xf>
    <xf numFmtId="0" fontId="27" fillId="0" borderId="63" xfId="0" applyFont="1" applyBorder="1" applyAlignment="1" applyProtection="1">
      <alignment vertical="center"/>
    </xf>
    <xf numFmtId="0" fontId="20" fillId="0" borderId="63" xfId="0" applyFont="1" applyBorder="1" applyAlignment="1" applyProtection="1">
      <alignment vertical="center"/>
    </xf>
    <xf numFmtId="0" fontId="44" fillId="0" borderId="64" xfId="0" applyFont="1" applyFill="1" applyBorder="1" applyAlignment="1" applyProtection="1">
      <alignment vertical="center"/>
    </xf>
    <xf numFmtId="0" fontId="44" fillId="0" borderId="65" xfId="0" applyFont="1" applyFill="1" applyBorder="1" applyAlignment="1" applyProtection="1">
      <alignment vertical="center"/>
    </xf>
    <xf numFmtId="0" fontId="44" fillId="0" borderId="66" xfId="0" applyFont="1" applyFill="1" applyBorder="1" applyAlignment="1" applyProtection="1">
      <alignment vertical="center"/>
    </xf>
    <xf numFmtId="0" fontId="102" fillId="0" borderId="0" xfId="2" applyFont="1" applyFill="1" applyBorder="1" applyProtection="1"/>
    <xf numFmtId="0" fontId="147" fillId="0" borderId="0" xfId="2" applyFont="1" applyFill="1" applyBorder="1" applyAlignment="1" applyProtection="1"/>
    <xf numFmtId="42" fontId="104" fillId="0" borderId="0" xfId="76" applyNumberFormat="1" applyFont="1" applyFill="1" applyBorder="1" applyProtection="1">
      <protection locked="0"/>
    </xf>
    <xf numFmtId="42" fontId="104" fillId="0" borderId="0" xfId="76" applyNumberFormat="1" applyFont="1" applyFill="1" applyBorder="1" applyProtection="1"/>
    <xf numFmtId="42" fontId="114" fillId="16" borderId="151" xfId="76" applyNumberFormat="1" applyFont="1" applyFill="1" applyBorder="1" applyAlignment="1" applyProtection="1">
      <alignment vertical="center"/>
      <protection locked="0"/>
    </xf>
    <xf numFmtId="42" fontId="114" fillId="16" borderId="20" xfId="76" applyNumberFormat="1" applyFont="1" applyFill="1" applyBorder="1" applyAlignment="1" applyProtection="1">
      <alignment vertical="center"/>
      <protection locked="0"/>
    </xf>
    <xf numFmtId="42" fontId="114" fillId="61" borderId="323" xfId="76" applyNumberFormat="1" applyFont="1" applyFill="1" applyBorder="1"/>
    <xf numFmtId="0" fontId="146" fillId="61" borderId="32" xfId="2" applyFont="1" applyFill="1" applyBorder="1"/>
    <xf numFmtId="42" fontId="114" fillId="0" borderId="0" xfId="76" applyNumberFormat="1" applyFont="1" applyBorder="1" applyAlignment="1" applyProtection="1">
      <alignment vertical="center"/>
    </xf>
    <xf numFmtId="0" fontId="102" fillId="0" borderId="0" xfId="2" applyFont="1" applyBorder="1" applyProtection="1"/>
    <xf numFmtId="0" fontId="146" fillId="0" borderId="0" xfId="0" applyFont="1" applyBorder="1" applyAlignment="1" applyProtection="1">
      <alignment horizontal="left" vertical="center"/>
    </xf>
    <xf numFmtId="0" fontId="146" fillId="0" borderId="0" xfId="0" applyFont="1" applyFill="1" applyBorder="1" applyAlignment="1" applyProtection="1">
      <alignment horizontal="left" vertical="center"/>
    </xf>
    <xf numFmtId="0" fontId="146" fillId="0" borderId="0" xfId="0" applyFont="1" applyFill="1" applyBorder="1" applyAlignment="1" applyProtection="1">
      <alignment horizontal="left" vertical="center"/>
      <protection locked="0"/>
    </xf>
    <xf numFmtId="0" fontId="146" fillId="0" borderId="0" xfId="0" applyFont="1" applyBorder="1" applyAlignment="1" applyProtection="1">
      <alignment horizontal="left" vertical="center"/>
      <protection locked="0"/>
    </xf>
    <xf numFmtId="0" fontId="52" fillId="8" borderId="0" xfId="0" applyFont="1" applyFill="1" applyBorder="1" applyAlignment="1" applyProtection="1">
      <alignment horizontal="center" wrapText="1"/>
    </xf>
    <xf numFmtId="0" fontId="52" fillId="0" borderId="65" xfId="0" applyFont="1" applyBorder="1"/>
    <xf numFmtId="0" fontId="52" fillId="0" borderId="66" xfId="0" applyFont="1" applyBorder="1"/>
    <xf numFmtId="0" fontId="52" fillId="0" borderId="63" xfId="0" applyFont="1" applyBorder="1" applyAlignment="1"/>
    <xf numFmtId="0" fontId="45" fillId="0" borderId="0" xfId="0" applyFont="1" applyFill="1" applyBorder="1" applyAlignment="1">
      <alignment vertical="top" wrapText="1"/>
    </xf>
    <xf numFmtId="0" fontId="28" fillId="0" borderId="0" xfId="0" applyFont="1" applyFill="1" applyBorder="1" applyAlignment="1"/>
    <xf numFmtId="0" fontId="153" fillId="0" borderId="0" xfId="0" applyFont="1" applyFill="1" applyBorder="1" applyAlignment="1" applyProtection="1">
      <alignment horizontal="center" wrapText="1"/>
    </xf>
    <xf numFmtId="42" fontId="104" fillId="24" borderId="0" xfId="76" applyNumberFormat="1" applyFont="1" applyFill="1" applyBorder="1" applyAlignment="1" applyProtection="1">
      <alignment vertical="center"/>
    </xf>
    <xf numFmtId="42" fontId="104" fillId="0" borderId="0" xfId="76" applyNumberFormat="1" applyFont="1" applyBorder="1" applyAlignment="1" applyProtection="1"/>
    <xf numFmtId="0" fontId="20" fillId="8" borderId="0" xfId="0" applyFont="1" applyFill="1" applyBorder="1"/>
    <xf numFmtId="0" fontId="52" fillId="0" borderId="0" xfId="0" applyFont="1" applyBorder="1" applyAlignment="1">
      <alignment wrapText="1"/>
    </xf>
    <xf numFmtId="0" fontId="20" fillId="0" borderId="64" xfId="0" applyFont="1" applyBorder="1"/>
    <xf numFmtId="0" fontId="20" fillId="0" borderId="65" xfId="0" applyFont="1" applyBorder="1"/>
    <xf numFmtId="0" fontId="20" fillId="0" borderId="66" xfId="0" applyFont="1" applyBorder="1"/>
    <xf numFmtId="42" fontId="104" fillId="0" borderId="32" xfId="76" applyNumberFormat="1" applyFont="1" applyBorder="1" applyProtection="1"/>
    <xf numFmtId="42" fontId="104" fillId="0" borderId="32" xfId="76" applyNumberFormat="1" applyFont="1" applyFill="1" applyBorder="1" applyAlignment="1" applyProtection="1">
      <alignment vertical="center"/>
    </xf>
    <xf numFmtId="3" fontId="146" fillId="0" borderId="0" xfId="0" applyNumberFormat="1" applyFont="1" applyFill="1" applyBorder="1" applyAlignment="1" applyProtection="1">
      <alignment horizontal="right" vertical="center"/>
    </xf>
    <xf numFmtId="5" fontId="155" fillId="0" borderId="0" xfId="0" applyNumberFormat="1" applyFont="1" applyFill="1" applyBorder="1" applyAlignment="1" applyProtection="1">
      <alignment horizontal="left" vertical="center"/>
    </xf>
    <xf numFmtId="0" fontId="155" fillId="0" borderId="0" xfId="2" applyFont="1" applyBorder="1" applyAlignment="1" applyProtection="1">
      <alignment horizontal="left" vertical="center"/>
    </xf>
    <xf numFmtId="0" fontId="155" fillId="0" borderId="0" xfId="0" applyFont="1" applyBorder="1" applyAlignment="1" applyProtection="1">
      <alignment horizontal="left" vertical="center"/>
    </xf>
    <xf numFmtId="0" fontId="155" fillId="0" borderId="0" xfId="0" applyFont="1" applyFill="1" applyBorder="1" applyAlignment="1" applyProtection="1">
      <alignment horizontal="left" vertical="center"/>
    </xf>
    <xf numFmtId="0" fontId="155" fillId="0" borderId="0" xfId="0" applyFont="1" applyFill="1" applyBorder="1" applyAlignment="1" applyProtection="1">
      <alignment horizontal="left" vertical="center"/>
      <protection locked="0"/>
    </xf>
    <xf numFmtId="0" fontId="0" fillId="0" borderId="0" xfId="0" applyFill="1" applyBorder="1"/>
    <xf numFmtId="0" fontId="149" fillId="0" borderId="0" xfId="0" applyFont="1" applyFill="1" applyBorder="1" applyAlignment="1" applyProtection="1"/>
    <xf numFmtId="5" fontId="149" fillId="0" borderId="0" xfId="0" applyNumberFormat="1" applyFont="1" applyFill="1" applyBorder="1" applyAlignment="1" applyProtection="1">
      <alignment vertical="center" wrapText="1"/>
    </xf>
    <xf numFmtId="5" fontId="146" fillId="8" borderId="0" xfId="0" applyNumberFormat="1" applyFont="1" applyFill="1" applyBorder="1" applyAlignment="1" applyProtection="1">
      <alignment vertical="center"/>
    </xf>
    <xf numFmtId="3" fontId="146" fillId="8" borderId="0" xfId="0" applyNumberFormat="1" applyFont="1" applyFill="1" applyBorder="1" applyAlignment="1" applyProtection="1">
      <alignment vertical="center"/>
    </xf>
    <xf numFmtId="42" fontId="104" fillId="8" borderId="0" xfId="76" applyNumberFormat="1" applyFont="1" applyFill="1" applyBorder="1" applyAlignment="1" applyProtection="1">
      <alignment vertical="center"/>
    </xf>
    <xf numFmtId="5" fontId="148" fillId="0" borderId="65" xfId="0" applyNumberFormat="1" applyFont="1" applyFill="1" applyBorder="1" applyAlignment="1" applyProtection="1">
      <alignment horizontal="right" vertical="center"/>
    </xf>
    <xf numFmtId="42" fontId="104" fillId="0" borderId="65" xfId="76" applyNumberFormat="1" applyFont="1" applyFill="1" applyBorder="1" applyAlignment="1" applyProtection="1">
      <alignment vertical="center"/>
    </xf>
    <xf numFmtId="5" fontId="151" fillId="0" borderId="60" xfId="0" applyNumberFormat="1" applyFont="1" applyFill="1" applyBorder="1" applyAlignment="1" applyProtection="1">
      <alignment vertical="center"/>
    </xf>
    <xf numFmtId="9" fontId="32" fillId="4" borderId="0" xfId="0" applyNumberFormat="1" applyFont="1" applyFill="1" applyBorder="1" applyAlignment="1">
      <alignment horizontal="center"/>
    </xf>
    <xf numFmtId="0" fontId="29" fillId="4" borderId="0" xfId="0" applyFont="1" applyFill="1" applyBorder="1" applyAlignment="1"/>
    <xf numFmtId="0" fontId="23" fillId="4" borderId="0" xfId="0" applyFont="1" applyFill="1" applyBorder="1" applyAlignment="1"/>
    <xf numFmtId="0" fontId="31" fillId="8" borderId="0" xfId="0" applyFont="1" applyFill="1" applyBorder="1" applyAlignment="1">
      <alignment horizontal="center"/>
    </xf>
    <xf numFmtId="0" fontId="36" fillId="4" borderId="0" xfId="0" applyFont="1" applyFill="1" applyBorder="1" applyAlignment="1" applyProtection="1"/>
    <xf numFmtId="0" fontId="34" fillId="4" borderId="0" xfId="0" applyFont="1" applyFill="1" applyBorder="1" applyAlignment="1"/>
    <xf numFmtId="0" fontId="79" fillId="4" borderId="0" xfId="0" applyFont="1" applyFill="1" applyAlignment="1">
      <alignment horizontal="left"/>
    </xf>
    <xf numFmtId="0" fontId="27" fillId="4" borderId="60" xfId="0" applyFont="1" applyFill="1" applyBorder="1" applyAlignment="1"/>
    <xf numFmtId="0" fontId="27" fillId="4" borderId="65" xfId="0" applyFont="1" applyFill="1" applyBorder="1" applyAlignment="1"/>
    <xf numFmtId="5" fontId="36" fillId="4" borderId="0" xfId="0" applyNumberFormat="1" applyFont="1" applyFill="1" applyBorder="1" applyAlignment="1" applyProtection="1">
      <protection locked="0"/>
    </xf>
    <xf numFmtId="5" fontId="27" fillId="4" borderId="0" xfId="0" applyNumberFormat="1" applyFont="1" applyFill="1" applyBorder="1" applyAlignment="1" applyProtection="1">
      <protection locked="0"/>
    </xf>
    <xf numFmtId="0" fontId="37" fillId="4" borderId="0" xfId="0" applyFont="1" applyFill="1" applyBorder="1" applyAlignment="1"/>
    <xf numFmtId="0" fontId="0" fillId="8" borderId="0" xfId="0" applyFill="1" applyBorder="1" applyAlignment="1"/>
    <xf numFmtId="0" fontId="27" fillId="4" borderId="0" xfId="0" applyFont="1" applyFill="1" applyAlignment="1">
      <alignment horizontal="left"/>
    </xf>
    <xf numFmtId="0" fontId="27" fillId="4" borderId="0" xfId="0" applyFont="1" applyFill="1" applyBorder="1" applyAlignment="1">
      <alignment horizontal="left"/>
    </xf>
    <xf numFmtId="0" fontId="23" fillId="4" borderId="0" xfId="0" applyFont="1" applyFill="1" applyBorder="1" applyAlignment="1">
      <alignment horizontal="left"/>
    </xf>
    <xf numFmtId="0" fontId="27" fillId="4" borderId="60" xfId="0" applyFont="1" applyFill="1" applyBorder="1" applyAlignment="1">
      <alignment horizontal="left"/>
    </xf>
    <xf numFmtId="5" fontId="27" fillId="4" borderId="0" xfId="0" applyNumberFormat="1" applyFont="1" applyFill="1" applyBorder="1" applyAlignment="1" applyProtection="1">
      <alignment horizontal="left"/>
      <protection locked="0"/>
    </xf>
    <xf numFmtId="5" fontId="27" fillId="4" borderId="0" xfId="0" applyNumberFormat="1" applyFont="1" applyFill="1" applyBorder="1" applyAlignment="1">
      <alignment horizontal="left"/>
    </xf>
    <xf numFmtId="164" fontId="27" fillId="4" borderId="0" xfId="0" applyNumberFormat="1" applyFont="1" applyFill="1" applyBorder="1" applyAlignment="1" applyProtection="1">
      <alignment horizontal="left"/>
      <protection locked="0"/>
    </xf>
    <xf numFmtId="166" fontId="27" fillId="4" borderId="0" xfId="0" applyNumberFormat="1" applyFont="1" applyFill="1" applyBorder="1" applyAlignment="1" applyProtection="1">
      <alignment horizontal="left"/>
    </xf>
    <xf numFmtId="0" fontId="34" fillId="4" borderId="0" xfId="0" applyFont="1" applyFill="1" applyBorder="1" applyAlignment="1">
      <alignment horizontal="left"/>
    </xf>
    <xf numFmtId="0" fontId="27" fillId="4" borderId="59" xfId="0" applyFont="1" applyFill="1" applyBorder="1" applyAlignment="1"/>
    <xf numFmtId="0" fontId="27" fillId="4" borderId="61" xfId="0" applyFont="1" applyFill="1" applyBorder="1" applyAlignment="1"/>
    <xf numFmtId="0" fontId="27" fillId="4" borderId="62" xfId="0" applyFont="1" applyFill="1" applyBorder="1" applyAlignment="1"/>
    <xf numFmtId="0" fontId="0" fillId="8" borderId="63" xfId="0" applyFill="1" applyBorder="1" applyAlignment="1"/>
    <xf numFmtId="0" fontId="27" fillId="4" borderId="63" xfId="0" applyFont="1" applyFill="1" applyBorder="1" applyAlignment="1"/>
    <xf numFmtId="0" fontId="23" fillId="4" borderId="63" xfId="0" applyFont="1" applyFill="1" applyBorder="1" applyAlignment="1"/>
    <xf numFmtId="0" fontId="31" fillId="4" borderId="62" xfId="0" applyFont="1" applyFill="1" applyBorder="1" applyAlignment="1">
      <alignment horizontal="center"/>
    </xf>
    <xf numFmtId="0" fontId="27" fillId="4" borderId="63" xfId="0" applyFont="1" applyFill="1" applyBorder="1" applyAlignment="1" applyProtection="1">
      <protection locked="0"/>
    </xf>
    <xf numFmtId="0" fontId="34" fillId="4" borderId="63" xfId="0" applyFont="1" applyFill="1" applyBorder="1" applyAlignment="1"/>
    <xf numFmtId="0" fontId="34" fillId="8" borderId="0" xfId="0" applyFont="1" applyFill="1" applyBorder="1" applyAlignment="1">
      <alignment horizontal="center"/>
    </xf>
    <xf numFmtId="0" fontId="27" fillId="8" borderId="0" xfId="0" applyFont="1" applyFill="1" applyBorder="1" applyAlignment="1"/>
    <xf numFmtId="0" fontId="34" fillId="8" borderId="63" xfId="0" applyFont="1" applyFill="1" applyBorder="1" applyAlignment="1">
      <alignment horizontal="center"/>
    </xf>
    <xf numFmtId="0" fontId="23" fillId="8" borderId="0" xfId="0" applyFont="1" applyFill="1" applyBorder="1" applyAlignment="1"/>
    <xf numFmtId="0" fontId="31" fillId="8" borderId="0" xfId="0" applyFont="1" applyFill="1" applyBorder="1" applyAlignment="1"/>
    <xf numFmtId="0" fontId="27" fillId="8" borderId="0" xfId="0" applyFont="1" applyFill="1" applyBorder="1" applyAlignment="1" applyProtection="1">
      <protection locked="0"/>
    </xf>
    <xf numFmtId="0" fontId="27" fillId="8" borderId="0" xfId="0" applyFont="1" applyFill="1" applyBorder="1" applyAlignment="1" applyProtection="1">
      <alignment horizontal="center"/>
      <protection locked="0"/>
    </xf>
    <xf numFmtId="0" fontId="79" fillId="8" borderId="0" xfId="0" applyFont="1" applyFill="1" applyBorder="1" applyAlignment="1">
      <alignment horizontal="left"/>
    </xf>
    <xf numFmtId="9" fontId="27" fillId="8" borderId="0" xfId="0" applyNumberFormat="1" applyFont="1" applyFill="1" applyBorder="1" applyAlignment="1" applyProtection="1">
      <protection locked="0"/>
    </xf>
    <xf numFmtId="0" fontId="84" fillId="8" borderId="0" xfId="0" applyFont="1" applyFill="1" applyBorder="1" applyAlignment="1" applyProtection="1">
      <alignment horizontal="left" vertical="center"/>
    </xf>
    <xf numFmtId="5" fontId="36" fillId="8" borderId="0" xfId="0" applyNumberFormat="1" applyFont="1" applyFill="1" applyBorder="1" applyAlignment="1" applyProtection="1">
      <protection locked="0"/>
    </xf>
    <xf numFmtId="5" fontId="51" fillId="4" borderId="64" xfId="0" applyNumberFormat="1" applyFont="1" applyFill="1" applyBorder="1" applyAlignment="1" applyProtection="1">
      <protection locked="0"/>
    </xf>
    <xf numFmtId="5" fontId="27" fillId="4" borderId="65" xfId="0" applyNumberFormat="1" applyFont="1" applyFill="1" applyBorder="1" applyAlignment="1" applyProtection="1">
      <protection locked="0"/>
    </xf>
    <xf numFmtId="5" fontId="27" fillId="4" borderId="65" xfId="0" applyNumberFormat="1" applyFont="1" applyFill="1" applyBorder="1" applyAlignment="1" applyProtection="1">
      <alignment horizontal="left"/>
      <protection locked="0"/>
    </xf>
    <xf numFmtId="164" fontId="27" fillId="4" borderId="65" xfId="0" applyNumberFormat="1" applyFont="1" applyFill="1" applyBorder="1" applyAlignment="1" applyProtection="1">
      <alignment horizontal="left"/>
      <protection locked="0"/>
    </xf>
    <xf numFmtId="5" fontId="36" fillId="4" borderId="65" xfId="0" applyNumberFormat="1" applyFont="1" applyFill="1" applyBorder="1" applyAlignment="1" applyProtection="1">
      <protection locked="0"/>
    </xf>
    <xf numFmtId="5" fontId="36" fillId="4" borderId="66" xfId="0" applyNumberFormat="1" applyFont="1" applyFill="1" applyBorder="1" applyAlignment="1" applyProtection="1">
      <protection locked="0"/>
    </xf>
    <xf numFmtId="9" fontId="32" fillId="8" borderId="0" xfId="0" applyNumberFormat="1" applyFont="1" applyFill="1" applyBorder="1" applyAlignment="1">
      <alignment horizontal="center"/>
    </xf>
    <xf numFmtId="0" fontId="37" fillId="8" borderId="0" xfId="0" applyFont="1" applyFill="1" applyBorder="1" applyAlignment="1"/>
    <xf numFmtId="0" fontId="52" fillId="4" borderId="0" xfId="0" applyFont="1" applyFill="1" applyBorder="1"/>
    <xf numFmtId="0" fontId="0" fillId="4" borderId="59" xfId="0" applyFill="1" applyBorder="1" applyAlignment="1" applyProtection="1">
      <alignment vertical="center"/>
    </xf>
    <xf numFmtId="0" fontId="0" fillId="4" borderId="60" xfId="0" applyFill="1" applyBorder="1" applyAlignment="1" applyProtection="1">
      <alignment vertical="center"/>
    </xf>
    <xf numFmtId="0" fontId="0" fillId="4" borderId="62" xfId="0" applyFill="1" applyBorder="1" applyAlignment="1" applyProtection="1">
      <alignment vertical="center"/>
    </xf>
    <xf numFmtId="0" fontId="0" fillId="4" borderId="61" xfId="0" applyFill="1" applyBorder="1" applyAlignment="1" applyProtection="1">
      <alignment vertical="center"/>
    </xf>
    <xf numFmtId="0" fontId="52" fillId="4" borderId="62" xfId="0" applyFont="1" applyFill="1" applyBorder="1"/>
    <xf numFmtId="0" fontId="102" fillId="8" borderId="63" xfId="0" applyFont="1" applyFill="1" applyBorder="1" applyAlignment="1"/>
    <xf numFmtId="0" fontId="0" fillId="4" borderId="63" xfId="0" applyFill="1" applyBorder="1" applyAlignment="1" applyProtection="1">
      <alignment vertical="center"/>
    </xf>
    <xf numFmtId="0" fontId="0" fillId="8" borderId="63" xfId="0" applyFill="1" applyBorder="1"/>
    <xf numFmtId="0" fontId="102" fillId="8" borderId="62" xfId="0" applyFont="1" applyFill="1" applyBorder="1" applyAlignment="1"/>
    <xf numFmtId="0" fontId="0" fillId="8" borderId="62" xfId="0" applyFill="1" applyBorder="1"/>
    <xf numFmtId="0" fontId="27" fillId="4" borderId="0" xfId="0" applyFont="1" applyFill="1" applyBorder="1" applyAlignment="1" applyProtection="1">
      <alignment vertical="center"/>
    </xf>
    <xf numFmtId="0" fontId="20" fillId="4" borderId="0" xfId="0" applyFont="1" applyFill="1" applyBorder="1" applyAlignment="1" applyProtection="1">
      <alignment vertical="center"/>
      <protection locked="0"/>
    </xf>
    <xf numFmtId="0" fontId="27" fillId="4" borderId="60" xfId="0" applyFont="1" applyFill="1" applyBorder="1" applyAlignment="1" applyProtection="1">
      <alignment vertical="center"/>
    </xf>
    <xf numFmtId="0" fontId="27" fillId="4" borderId="60" xfId="0" applyFont="1" applyFill="1" applyBorder="1" applyProtection="1"/>
    <xf numFmtId="0" fontId="0" fillId="8" borderId="60" xfId="0" applyFill="1" applyBorder="1"/>
    <xf numFmtId="0" fontId="27" fillId="4" borderId="59" xfId="0" applyFont="1" applyFill="1" applyBorder="1" applyAlignment="1" applyProtection="1">
      <alignment vertical="center"/>
      <protection locked="0"/>
    </xf>
    <xf numFmtId="0" fontId="27" fillId="4" borderId="60" xfId="0" applyFont="1" applyFill="1" applyBorder="1" applyAlignment="1" applyProtection="1">
      <alignment vertical="center"/>
      <protection locked="0"/>
    </xf>
    <xf numFmtId="0" fontId="27" fillId="4" borderId="61" xfId="0" applyFont="1" applyFill="1" applyBorder="1" applyProtection="1"/>
    <xf numFmtId="0" fontId="27" fillId="4" borderId="62" xfId="0" applyFont="1" applyFill="1" applyBorder="1" applyAlignment="1" applyProtection="1">
      <alignment vertical="center"/>
      <protection locked="0"/>
    </xf>
    <xf numFmtId="0" fontId="27" fillId="4" borderId="63" xfId="0" applyFont="1" applyFill="1" applyBorder="1" applyProtection="1"/>
    <xf numFmtId="0" fontId="0" fillId="4" borderId="62" xfId="0" applyFill="1" applyBorder="1" applyAlignment="1" applyProtection="1">
      <alignment vertical="center"/>
      <protection locked="0"/>
    </xf>
    <xf numFmtId="0" fontId="27" fillId="4" borderId="62" xfId="0" applyFont="1" applyFill="1" applyBorder="1" applyAlignment="1" applyProtection="1">
      <alignment vertical="center"/>
    </xf>
    <xf numFmtId="0" fontId="27" fillId="4" borderId="64" xfId="0" applyFont="1" applyFill="1" applyBorder="1" applyAlignment="1" applyProtection="1">
      <alignment vertical="center"/>
    </xf>
    <xf numFmtId="0" fontId="27" fillId="4" borderId="65" xfId="0" applyFont="1" applyFill="1" applyBorder="1" applyAlignment="1" applyProtection="1">
      <alignment vertical="center"/>
    </xf>
    <xf numFmtId="0" fontId="27" fillId="4" borderId="65" xfId="0" applyFont="1" applyFill="1" applyBorder="1" applyProtection="1"/>
    <xf numFmtId="0" fontId="27" fillId="4" borderId="66" xfId="0" applyFont="1" applyFill="1" applyBorder="1" applyProtection="1"/>
    <xf numFmtId="0" fontId="27" fillId="0" borderId="0" xfId="0" applyFont="1" applyBorder="1" applyAlignment="1">
      <alignment vertical="center"/>
    </xf>
    <xf numFmtId="0" fontId="31" fillId="0" borderId="0" xfId="0" applyFont="1" applyFill="1" applyBorder="1" applyAlignment="1">
      <alignment vertical="center" wrapText="1"/>
    </xf>
    <xf numFmtId="0" fontId="36" fillId="0" borderId="0" xfId="0" applyFont="1" applyFill="1" applyBorder="1" applyAlignment="1">
      <alignment vertical="center" wrapText="1"/>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34"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0" xfId="0" applyNumberFormat="1" applyFont="1" applyFill="1" applyBorder="1" applyAlignment="1">
      <alignment vertical="center" wrapText="1"/>
    </xf>
    <xf numFmtId="0" fontId="34"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57" fillId="0" borderId="0" xfId="0" applyFont="1" applyFill="1" applyBorder="1" applyAlignment="1" applyProtection="1">
      <alignment vertical="center" wrapText="1"/>
    </xf>
    <xf numFmtId="0" fontId="55"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38"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146" fillId="0" borderId="145" xfId="2" applyFont="1" applyBorder="1" applyProtection="1">
      <protection locked="0"/>
    </xf>
    <xf numFmtId="0" fontId="44" fillId="4" borderId="62" xfId="0" applyFont="1" applyFill="1" applyBorder="1" applyProtection="1"/>
    <xf numFmtId="0" fontId="103" fillId="8" borderId="0" xfId="84" applyFont="1" applyFill="1" applyBorder="1"/>
    <xf numFmtId="0" fontId="36" fillId="0" borderId="0" xfId="0" applyFont="1" applyFill="1" applyBorder="1" applyAlignment="1">
      <alignment horizontal="left" vertical="center"/>
    </xf>
    <xf numFmtId="42" fontId="104" fillId="0" borderId="336" xfId="76" applyNumberFormat="1" applyFont="1" applyFill="1" applyBorder="1" applyAlignment="1" applyProtection="1">
      <alignment vertical="center"/>
      <protection locked="0"/>
    </xf>
    <xf numFmtId="0" fontId="36" fillId="0" borderId="0" xfId="0" applyFont="1" applyFill="1" applyBorder="1" applyAlignment="1">
      <alignment horizontal="left" vertical="center"/>
    </xf>
    <xf numFmtId="0" fontId="0" fillId="0" borderId="0" xfId="0" applyFill="1"/>
    <xf numFmtId="0" fontId="103" fillId="8" borderId="264" xfId="84" applyFont="1" applyFill="1" applyBorder="1"/>
    <xf numFmtId="0" fontId="34" fillId="9" borderId="344" xfId="2" applyNumberFormat="1" applyFont="1" applyFill="1" applyBorder="1" applyAlignment="1" applyProtection="1">
      <alignment vertical="center"/>
    </xf>
    <xf numFmtId="0" fontId="20" fillId="0" borderId="73" xfId="2" applyBorder="1"/>
    <xf numFmtId="0" fontId="20" fillId="0" borderId="74" xfId="2" applyBorder="1"/>
    <xf numFmtId="0" fontId="20" fillId="0" borderId="75" xfId="2" applyBorder="1"/>
    <xf numFmtId="0" fontId="20" fillId="0" borderId="76" xfId="2" applyBorder="1"/>
    <xf numFmtId="0" fontId="20" fillId="0" borderId="77" xfId="2" applyBorder="1"/>
    <xf numFmtId="0" fontId="20" fillId="0" borderId="345" xfId="2" applyBorder="1"/>
    <xf numFmtId="0" fontId="20" fillId="0" borderId="346" xfId="2" applyBorder="1"/>
    <xf numFmtId="0" fontId="20" fillId="0" borderId="348" xfId="2" applyBorder="1"/>
    <xf numFmtId="0" fontId="20" fillId="0" borderId="349" xfId="2" applyBorder="1"/>
    <xf numFmtId="0" fontId="20" fillId="0" borderId="349" xfId="2" applyBorder="1" applyAlignment="1">
      <alignment vertical="top" wrapText="1"/>
    </xf>
    <xf numFmtId="0" fontId="20" fillId="0" borderId="0" xfId="2" applyBorder="1" applyAlignment="1">
      <alignment vertical="top" wrapText="1"/>
    </xf>
    <xf numFmtId="0" fontId="20" fillId="0" borderId="352" xfId="2" applyBorder="1"/>
    <xf numFmtId="0" fontId="10" fillId="8" borderId="0" xfId="89" applyFill="1" applyBorder="1"/>
    <xf numFmtId="0" fontId="20" fillId="0" borderId="354" xfId="2" applyBorder="1"/>
    <xf numFmtId="0" fontId="20" fillId="0" borderId="355" xfId="2" applyBorder="1"/>
    <xf numFmtId="0" fontId="20" fillId="0" borderId="356" xfId="2" applyBorder="1"/>
    <xf numFmtId="0" fontId="20" fillId="0" borderId="78" xfId="2" applyBorder="1"/>
    <xf numFmtId="0" fontId="20" fillId="0" borderId="79" xfId="2" applyBorder="1"/>
    <xf numFmtId="0" fontId="20" fillId="0" borderId="80" xfId="2" applyBorder="1"/>
    <xf numFmtId="0" fontId="52" fillId="0" borderId="0" xfId="2" applyFont="1"/>
    <xf numFmtId="0" fontId="52" fillId="0" borderId="0" xfId="2" applyFont="1" applyProtection="1">
      <protection locked="0"/>
    </xf>
    <xf numFmtId="0" fontId="52" fillId="0" borderId="0" xfId="2" applyFont="1" applyBorder="1"/>
    <xf numFmtId="0" fontId="36" fillId="4" borderId="0" xfId="2" applyFont="1" applyFill="1" applyBorder="1" applyAlignment="1" applyProtection="1">
      <alignment horizontal="left" vertical="center"/>
    </xf>
    <xf numFmtId="0" fontId="52" fillId="0" borderId="0" xfId="2" applyFont="1" applyBorder="1" applyProtection="1"/>
    <xf numFmtId="0" fontId="20" fillId="0" borderId="0" xfId="2" applyBorder="1" applyProtection="1">
      <protection locked="0"/>
    </xf>
    <xf numFmtId="0" fontId="36" fillId="0" borderId="0" xfId="2" applyFont="1" applyBorder="1" applyAlignment="1" applyProtection="1">
      <protection locked="0"/>
    </xf>
    <xf numFmtId="0" fontId="52" fillId="0" borderId="0" xfId="2" applyFont="1" applyFill="1" applyBorder="1"/>
    <xf numFmtId="0" fontId="52" fillId="0" borderId="0" xfId="2" applyFont="1" applyFill="1"/>
    <xf numFmtId="0" fontId="52" fillId="0" borderId="0" xfId="2" applyFont="1" applyFill="1" applyBorder="1" applyAlignment="1">
      <alignment wrapText="1"/>
    </xf>
    <xf numFmtId="0" fontId="37" fillId="0" borderId="0" xfId="2" applyFont="1" applyFill="1" applyBorder="1" applyAlignment="1">
      <alignment horizontal="center" vertical="top" wrapText="1"/>
    </xf>
    <xf numFmtId="0" fontId="37" fillId="0" borderId="0" xfId="2" applyFont="1" applyFill="1" applyBorder="1" applyAlignment="1" applyProtection="1">
      <alignment vertical="top" wrapText="1"/>
      <protection locked="0"/>
    </xf>
    <xf numFmtId="0" fontId="52" fillId="0" borderId="0" xfId="2" applyFont="1" applyFill="1" applyBorder="1" applyProtection="1">
      <protection locked="0"/>
    </xf>
    <xf numFmtId="0" fontId="37" fillId="0" borderId="0" xfId="2" applyFont="1" applyFill="1" applyBorder="1" applyAlignment="1">
      <alignment vertical="top" wrapText="1"/>
    </xf>
    <xf numFmtId="0" fontId="37" fillId="0" borderId="0" xfId="2" applyFont="1" applyFill="1" applyBorder="1" applyAlignment="1">
      <alignment vertical="center" wrapText="1"/>
    </xf>
    <xf numFmtId="0" fontId="52" fillId="0" borderId="0" xfId="2" applyFont="1" applyFill="1" applyBorder="1" applyAlignment="1">
      <alignment vertical="center" wrapText="1"/>
    </xf>
    <xf numFmtId="0" fontId="52" fillId="0" borderId="0" xfId="2" applyFont="1" applyFill="1" applyBorder="1" applyAlignment="1">
      <alignment vertical="top" wrapText="1"/>
    </xf>
    <xf numFmtId="0" fontId="52" fillId="0" borderId="0" xfId="2" applyFont="1" applyFill="1" applyBorder="1" applyAlignment="1"/>
    <xf numFmtId="0" fontId="37" fillId="0" borderId="0" xfId="2" applyFont="1" applyFill="1" applyBorder="1" applyAlignment="1">
      <alignment wrapText="1"/>
    </xf>
    <xf numFmtId="0" fontId="37" fillId="0" borderId="0" xfId="2" applyFont="1" applyFill="1" applyBorder="1" applyAlignment="1">
      <alignment horizontal="center" wrapText="1"/>
    </xf>
    <xf numFmtId="0" fontId="71" fillId="0" borderId="0" xfId="2" applyFont="1" applyFill="1" applyBorder="1"/>
    <xf numFmtId="0" fontId="37" fillId="0" borderId="0" xfId="2" applyFont="1" applyFill="1" applyBorder="1" applyAlignment="1">
      <alignment vertical="top"/>
    </xf>
    <xf numFmtId="0" fontId="52" fillId="0" borderId="0" xfId="2" applyFont="1" applyFill="1" applyBorder="1" applyAlignment="1">
      <alignment vertical="top"/>
    </xf>
    <xf numFmtId="0" fontId="37" fillId="0" borderId="0" xfId="2" applyFont="1" applyFill="1" applyBorder="1" applyAlignment="1" applyProtection="1">
      <alignment horizontal="right" vertical="top"/>
      <protection locked="0"/>
    </xf>
    <xf numFmtId="0" fontId="52" fillId="0" borderId="0" xfId="2" applyFont="1" applyFill="1" applyBorder="1" applyAlignment="1" applyProtection="1">
      <protection locked="0"/>
    </xf>
    <xf numFmtId="0" fontId="37" fillId="0" borderId="0" xfId="2" applyFont="1" applyFill="1" applyBorder="1" applyAlignment="1" applyProtection="1">
      <alignment vertical="top"/>
      <protection locked="0"/>
    </xf>
    <xf numFmtId="0" fontId="72" fillId="0" borderId="0" xfId="2" applyFont="1" applyFill="1" applyBorder="1" applyAlignment="1">
      <alignment horizontal="left" vertical="top"/>
    </xf>
    <xf numFmtId="0" fontId="72" fillId="0" borderId="0" xfId="2" applyFont="1" applyFill="1" applyBorder="1" applyAlignment="1">
      <alignment vertical="top" wrapText="1"/>
    </xf>
    <xf numFmtId="0" fontId="52" fillId="0" borderId="0" xfId="2" applyFont="1" applyFill="1" applyBorder="1" applyAlignment="1" applyProtection="1">
      <alignment wrapText="1"/>
      <protection locked="0"/>
    </xf>
    <xf numFmtId="0" fontId="76" fillId="0" borderId="0" xfId="2" applyFont="1" applyFill="1" applyBorder="1" applyAlignment="1">
      <alignment horizontal="left"/>
    </xf>
    <xf numFmtId="0" fontId="52" fillId="0" borderId="0" xfId="2" applyNumberFormat="1" applyFont="1" applyFill="1" applyBorder="1" applyAlignment="1">
      <alignment wrapText="1"/>
    </xf>
    <xf numFmtId="0" fontId="70" fillId="0" borderId="0" xfId="2" applyFont="1" applyFill="1" applyBorder="1" applyAlignment="1"/>
    <xf numFmtId="0" fontId="73" fillId="0" borderId="0" xfId="2" applyFont="1" applyFill="1" applyBorder="1" applyAlignment="1">
      <alignment vertical="top" wrapText="1"/>
    </xf>
    <xf numFmtId="0" fontId="70" fillId="0" borderId="0" xfId="2" applyFont="1" applyFill="1" applyBorder="1" applyAlignment="1">
      <alignment horizontal="left" vertical="top" wrapText="1"/>
    </xf>
    <xf numFmtId="0" fontId="70" fillId="0" borderId="0" xfId="2" applyFont="1" applyFill="1" applyBorder="1" applyAlignment="1">
      <alignment vertical="top" wrapText="1"/>
    </xf>
    <xf numFmtId="0" fontId="41" fillId="0" borderId="0" xfId="2" applyFont="1" applyFill="1" applyBorder="1" applyAlignment="1">
      <alignment horizontal="center" vertical="top" wrapText="1"/>
    </xf>
    <xf numFmtId="0" fontId="37" fillId="0" borderId="0" xfId="2" applyFont="1" applyFill="1" applyBorder="1"/>
    <xf numFmtId="0" fontId="74" fillId="0" borderId="0" xfId="2" applyFont="1" applyFill="1" applyBorder="1" applyAlignment="1">
      <alignment horizontal="center" vertical="top" wrapText="1"/>
    </xf>
    <xf numFmtId="0" fontId="73" fillId="0" borderId="0" xfId="2" applyFont="1" applyFill="1" applyBorder="1" applyAlignment="1">
      <alignment wrapText="1"/>
    </xf>
    <xf numFmtId="0" fontId="102" fillId="0" borderId="0" xfId="0" applyNumberFormat="1" applyFont="1" applyBorder="1" applyAlignment="1"/>
    <xf numFmtId="0" fontId="20" fillId="0" borderId="0" xfId="0" applyFont="1" applyBorder="1" applyAlignment="1">
      <alignment horizontal="left" vertical="center" indent="1"/>
    </xf>
    <xf numFmtId="42" fontId="114" fillId="9" borderId="319" xfId="76" applyNumberFormat="1" applyFont="1" applyFill="1" applyBorder="1" applyAlignment="1" applyProtection="1">
      <alignment vertical="center"/>
    </xf>
    <xf numFmtId="42" fontId="114" fillId="0" borderId="310" xfId="76" applyNumberFormat="1" applyFont="1" applyFill="1" applyBorder="1" applyAlignment="1" applyProtection="1">
      <alignment vertical="center" wrapText="1"/>
      <protection locked="0"/>
    </xf>
    <xf numFmtId="42" fontId="114" fillId="17" borderId="209" xfId="76" applyNumberFormat="1" applyFont="1" applyFill="1" applyBorder="1" applyAlignment="1" applyProtection="1">
      <alignment vertical="center"/>
      <protection locked="0"/>
    </xf>
    <xf numFmtId="42" fontId="114" fillId="0" borderId="314" xfId="76" applyNumberFormat="1" applyFont="1" applyFill="1" applyBorder="1" applyAlignment="1" applyProtection="1">
      <alignment vertical="center"/>
      <protection locked="0"/>
    </xf>
    <xf numFmtId="42" fontId="114" fillId="0" borderId="310" xfId="76" applyNumberFormat="1" applyFont="1" applyFill="1" applyBorder="1" applyAlignment="1" applyProtection="1">
      <alignment vertical="center"/>
      <protection locked="0"/>
    </xf>
    <xf numFmtId="42" fontId="114" fillId="0" borderId="136" xfId="76" applyNumberFormat="1" applyFont="1" applyFill="1" applyBorder="1" applyAlignment="1" applyProtection="1">
      <alignment vertical="center" wrapText="1"/>
      <protection locked="0"/>
    </xf>
    <xf numFmtId="42" fontId="114" fillId="0" borderId="310" xfId="76" applyNumberFormat="1" applyFont="1" applyFill="1" applyBorder="1" applyAlignment="1" applyProtection="1">
      <alignment vertical="center"/>
    </xf>
    <xf numFmtId="42" fontId="114" fillId="0" borderId="309" xfId="76" applyNumberFormat="1" applyFont="1" applyFill="1" applyBorder="1" applyAlignment="1" applyProtection="1">
      <alignment vertical="center"/>
      <protection locked="0"/>
    </xf>
    <xf numFmtId="42" fontId="114" fillId="0" borderId="339" xfId="76" applyNumberFormat="1" applyFont="1" applyFill="1" applyBorder="1" applyAlignment="1" applyProtection="1">
      <alignment vertical="center"/>
      <protection locked="0"/>
    </xf>
    <xf numFmtId="42" fontId="114" fillId="0" borderId="339" xfId="76" applyNumberFormat="1" applyFont="1" applyFill="1" applyBorder="1" applyAlignment="1" applyProtection="1">
      <alignment vertical="center" wrapText="1"/>
      <protection locked="0"/>
    </xf>
    <xf numFmtId="42" fontId="114" fillId="0" borderId="339" xfId="76" applyNumberFormat="1" applyFont="1" applyFill="1" applyBorder="1" applyAlignment="1" applyProtection="1">
      <alignment vertical="center"/>
    </xf>
    <xf numFmtId="42" fontId="114" fillId="0" borderId="157" xfId="76" applyNumberFormat="1" applyFont="1" applyFill="1" applyBorder="1" applyAlignment="1" applyProtection="1">
      <alignment vertical="center"/>
      <protection locked="0"/>
    </xf>
    <xf numFmtId="42" fontId="114" fillId="0" borderId="338" xfId="76" applyNumberFormat="1" applyFont="1" applyFill="1" applyBorder="1" applyAlignment="1" applyProtection="1">
      <alignment vertical="center" wrapText="1"/>
      <protection locked="0"/>
    </xf>
    <xf numFmtId="42" fontId="114" fillId="0" borderId="314" xfId="76" applyNumberFormat="1" applyFont="1" applyFill="1" applyBorder="1" applyAlignment="1" applyProtection="1">
      <alignment vertical="center"/>
    </xf>
    <xf numFmtId="42" fontId="114" fillId="0" borderId="255" xfId="76" applyNumberFormat="1" applyFont="1" applyFill="1" applyBorder="1" applyAlignment="1" applyProtection="1">
      <alignment vertical="center"/>
      <protection locked="0"/>
    </xf>
    <xf numFmtId="42" fontId="114" fillId="0" borderId="136" xfId="76" applyNumberFormat="1" applyFont="1" applyFill="1" applyBorder="1" applyAlignment="1" applyProtection="1">
      <alignment vertical="center"/>
      <protection locked="0"/>
    </xf>
    <xf numFmtId="5" fontId="148" fillId="0" borderId="0" xfId="2" applyNumberFormat="1" applyFont="1" applyFill="1" applyBorder="1" applyAlignment="1" applyProtection="1">
      <alignment horizontal="right" vertical="center"/>
    </xf>
    <xf numFmtId="42" fontId="114" fillId="17" borderId="318" xfId="76" applyNumberFormat="1" applyFont="1" applyFill="1" applyBorder="1" applyAlignment="1" applyProtection="1">
      <alignment vertical="center"/>
    </xf>
    <xf numFmtId="42" fontId="114" fillId="17" borderId="321" xfId="76" applyNumberFormat="1" applyFont="1" applyFill="1" applyBorder="1" applyAlignment="1" applyProtection="1">
      <alignment vertical="center"/>
    </xf>
    <xf numFmtId="42" fontId="114" fillId="17" borderId="211" xfId="76" applyNumberFormat="1" applyFont="1" applyFill="1" applyBorder="1" applyAlignment="1" applyProtection="1">
      <alignment vertical="center"/>
    </xf>
    <xf numFmtId="42" fontId="114" fillId="9" borderId="322" xfId="76" applyNumberFormat="1" applyFont="1" applyFill="1" applyBorder="1" applyAlignment="1" applyProtection="1">
      <alignment vertical="center"/>
    </xf>
    <xf numFmtId="42" fontId="114" fillId="17" borderId="319" xfId="76" applyNumberFormat="1" applyFont="1" applyFill="1" applyBorder="1" applyAlignment="1" applyProtection="1">
      <alignment vertical="center"/>
    </xf>
    <xf numFmtId="42" fontId="114" fillId="9" borderId="320" xfId="76" applyNumberFormat="1" applyFont="1" applyFill="1" applyBorder="1" applyAlignment="1" applyProtection="1">
      <alignment vertical="center"/>
    </xf>
    <xf numFmtId="42" fontId="114" fillId="0" borderId="136" xfId="76" applyNumberFormat="1" applyFont="1" applyFill="1" applyBorder="1" applyAlignment="1" applyProtection="1">
      <alignment vertical="center"/>
    </xf>
    <xf numFmtId="42" fontId="114" fillId="0" borderId="255" xfId="76" applyNumberFormat="1" applyFont="1" applyFill="1" applyBorder="1" applyAlignment="1" applyProtection="1">
      <alignment vertical="center"/>
    </xf>
    <xf numFmtId="42" fontId="114" fillId="9" borderId="108" xfId="76" applyNumberFormat="1" applyFont="1" applyFill="1" applyBorder="1" applyAlignment="1" applyProtection="1">
      <alignment vertical="center"/>
    </xf>
    <xf numFmtId="42" fontId="114" fillId="9" borderId="317" xfId="76" applyNumberFormat="1" applyFont="1" applyFill="1" applyBorder="1" applyAlignment="1" applyProtection="1">
      <alignment vertical="center"/>
    </xf>
    <xf numFmtId="5" fontId="146" fillId="0" borderId="0" xfId="2" applyNumberFormat="1" applyFont="1" applyFill="1" applyBorder="1" applyAlignment="1" applyProtection="1">
      <alignment horizontal="left" vertical="center"/>
    </xf>
    <xf numFmtId="42" fontId="114" fillId="9" borderId="316" xfId="76" applyNumberFormat="1" applyFont="1" applyFill="1" applyBorder="1" applyAlignment="1" applyProtection="1">
      <alignment vertical="center"/>
    </xf>
    <xf numFmtId="0" fontId="146" fillId="0" borderId="43" xfId="2" applyFont="1" applyFill="1" applyBorder="1" applyAlignment="1" applyProtection="1">
      <alignment horizontal="left" vertical="center"/>
    </xf>
    <xf numFmtId="0" fontId="146" fillId="0" borderId="0" xfId="0" applyFont="1" applyBorder="1" applyAlignment="1" applyProtection="1">
      <alignment horizontal="left"/>
    </xf>
    <xf numFmtId="3" fontId="152" fillId="0" borderId="0" xfId="0" applyNumberFormat="1" applyFont="1" applyFill="1" applyBorder="1" applyAlignment="1" applyProtection="1">
      <alignment horizontal="right" vertical="center"/>
      <protection locked="0"/>
    </xf>
    <xf numFmtId="3" fontId="152" fillId="0" borderId="6" xfId="0" applyNumberFormat="1" applyFont="1" applyFill="1" applyBorder="1" applyAlignment="1" applyProtection="1">
      <alignment horizontal="right" vertical="center"/>
      <protection locked="0"/>
    </xf>
    <xf numFmtId="42" fontId="104" fillId="17" borderId="24" xfId="76" applyNumberFormat="1" applyFont="1" applyFill="1" applyBorder="1" applyAlignment="1" applyProtection="1">
      <alignment vertical="center"/>
    </xf>
    <xf numFmtId="42" fontId="104" fillId="17" borderId="36" xfId="76" applyNumberFormat="1" applyFont="1" applyFill="1" applyBorder="1" applyAlignment="1" applyProtection="1">
      <alignment vertical="center"/>
    </xf>
    <xf numFmtId="42" fontId="104" fillId="9" borderId="198" xfId="76" applyNumberFormat="1" applyFont="1" applyFill="1" applyBorder="1" applyAlignment="1" applyProtection="1">
      <alignment vertical="center"/>
    </xf>
    <xf numFmtId="42" fontId="104" fillId="0" borderId="321" xfId="76" applyNumberFormat="1" applyFont="1" applyFill="1" applyBorder="1" applyAlignment="1" applyProtection="1">
      <alignment vertical="center"/>
      <protection locked="0"/>
    </xf>
    <xf numFmtId="42" fontId="104" fillId="9" borderId="199" xfId="76" applyNumberFormat="1" applyFont="1" applyFill="1" applyBorder="1" applyAlignment="1" applyProtection="1">
      <alignment vertical="center"/>
    </xf>
    <xf numFmtId="42" fontId="104" fillId="9" borderId="21" xfId="76" applyNumberFormat="1" applyFont="1" applyFill="1" applyBorder="1" applyAlignment="1" applyProtection="1">
      <alignment vertical="center"/>
    </xf>
    <xf numFmtId="0" fontId="34" fillId="4" borderId="0" xfId="0" applyFont="1" applyFill="1" applyBorder="1" applyAlignment="1"/>
    <xf numFmtId="0" fontId="27" fillId="4" borderId="139" xfId="0" applyFont="1" applyFill="1" applyBorder="1" applyAlignment="1" applyProtection="1">
      <protection locked="0"/>
    </xf>
    <xf numFmtId="0" fontId="34" fillId="4" borderId="0" xfId="0" applyFont="1" applyFill="1" applyBorder="1" applyAlignment="1" applyProtection="1"/>
    <xf numFmtId="166" fontId="27" fillId="4" borderId="328" xfId="0" applyNumberFormat="1" applyFont="1" applyFill="1" applyBorder="1" applyAlignment="1" applyProtection="1">
      <protection locked="0"/>
    </xf>
    <xf numFmtId="166" fontId="27" fillId="4" borderId="0" xfId="0" applyNumberFormat="1" applyFont="1" applyFill="1" applyBorder="1" applyAlignment="1"/>
    <xf numFmtId="166" fontId="27" fillId="4" borderId="0" xfId="0" applyNumberFormat="1" applyFont="1" applyFill="1" applyBorder="1" applyAlignment="1">
      <alignment horizontal="left"/>
    </xf>
    <xf numFmtId="0" fontId="27" fillId="4" borderId="341" xfId="0" applyFont="1" applyFill="1" applyBorder="1" applyAlignment="1" applyProtection="1">
      <protection locked="0"/>
    </xf>
    <xf numFmtId="0" fontId="27" fillId="4" borderId="341" xfId="0" applyFont="1" applyFill="1" applyBorder="1" applyAlignment="1"/>
    <xf numFmtId="166" fontId="27" fillId="4" borderId="299" xfId="0" applyNumberFormat="1" applyFont="1" applyFill="1" applyBorder="1" applyAlignment="1" applyProtection="1">
      <protection locked="0"/>
    </xf>
    <xf numFmtId="42" fontId="31" fillId="7" borderId="32" xfId="0" applyNumberFormat="1" applyFont="1" applyFill="1" applyBorder="1" applyAlignment="1" applyProtection="1">
      <alignment vertical="center"/>
    </xf>
    <xf numFmtId="42" fontId="31" fillId="7" borderId="330" xfId="0" applyNumberFormat="1" applyFont="1" applyFill="1" applyBorder="1" applyAlignment="1" applyProtection="1">
      <alignment vertical="center"/>
    </xf>
    <xf numFmtId="0" fontId="20" fillId="4" borderId="0" xfId="0" applyFont="1" applyFill="1" applyBorder="1" applyAlignment="1"/>
    <xf numFmtId="0" fontId="27" fillId="4" borderId="0" xfId="0" applyFont="1" applyFill="1" applyBorder="1" applyProtection="1"/>
    <xf numFmtId="0" fontId="56" fillId="0" borderId="0" xfId="2" applyFont="1" applyFill="1" applyBorder="1" applyAlignment="1" applyProtection="1">
      <alignment wrapText="1"/>
    </xf>
    <xf numFmtId="0" fontId="31" fillId="0" borderId="0" xfId="2" applyFont="1" applyBorder="1"/>
    <xf numFmtId="0" fontId="20" fillId="0" borderId="0" xfId="2" applyBorder="1"/>
    <xf numFmtId="0" fontId="20" fillId="0" borderId="0" xfId="2"/>
    <xf numFmtId="0" fontId="20" fillId="0" borderId="0" xfId="2" applyBorder="1" applyAlignment="1"/>
    <xf numFmtId="0" fontId="9" fillId="8" borderId="0" xfId="99" applyFill="1" applyBorder="1" applyAlignment="1"/>
    <xf numFmtId="0" fontId="20" fillId="0" borderId="0" xfId="2" applyAlignment="1"/>
    <xf numFmtId="0" fontId="103" fillId="8" borderId="0" xfId="99" applyFont="1" applyFill="1" applyBorder="1" applyAlignment="1"/>
    <xf numFmtId="0" fontId="103" fillId="8" borderId="264" xfId="99" applyFont="1" applyFill="1" applyBorder="1" applyAlignment="1"/>
    <xf numFmtId="0" fontId="20" fillId="0" borderId="76" xfId="2" applyBorder="1" applyAlignment="1"/>
    <xf numFmtId="0" fontId="103" fillId="8" borderId="349" xfId="99" applyFont="1" applyFill="1" applyBorder="1" applyAlignment="1"/>
    <xf numFmtId="0" fontId="9" fillId="8" borderId="349" xfId="99" applyFill="1" applyBorder="1" applyAlignment="1"/>
    <xf numFmtId="0" fontId="20" fillId="0" borderId="348" xfId="2" applyBorder="1" applyAlignment="1"/>
    <xf numFmtId="0" fontId="20" fillId="0" borderId="349" xfId="2" applyBorder="1" applyAlignment="1"/>
    <xf numFmtId="0" fontId="27" fillId="66" borderId="151" xfId="0" applyFont="1" applyFill="1" applyBorder="1" applyAlignment="1">
      <alignment vertical="center" wrapText="1"/>
    </xf>
    <xf numFmtId="0" fontId="27" fillId="0" borderId="61" xfId="0" applyFont="1" applyBorder="1" applyAlignment="1">
      <alignment vertical="center"/>
    </xf>
    <xf numFmtId="0" fontId="44" fillId="4" borderId="63" xfId="0" applyFont="1" applyFill="1" applyBorder="1" applyProtection="1"/>
    <xf numFmtId="0" fontId="27" fillId="0" borderId="63" xfId="0" applyFont="1" applyBorder="1" applyAlignment="1">
      <alignment vertical="center" wrapText="1"/>
    </xf>
    <xf numFmtId="0" fontId="27" fillId="0" borderId="63" xfId="0" applyFont="1" applyBorder="1" applyAlignment="1">
      <alignment vertical="center"/>
    </xf>
    <xf numFmtId="0" fontId="27" fillId="0" borderId="62" xfId="0" applyFont="1" applyFill="1" applyBorder="1" applyAlignment="1">
      <alignment vertical="center"/>
    </xf>
    <xf numFmtId="0" fontId="27" fillId="0" borderId="63" xfId="0" applyFont="1" applyFill="1" applyBorder="1" applyAlignment="1">
      <alignment vertical="center"/>
    </xf>
    <xf numFmtId="0" fontId="27" fillId="0" borderId="64" xfId="0" applyFont="1" applyBorder="1" applyAlignment="1">
      <alignment vertical="center"/>
    </xf>
    <xf numFmtId="0" fontId="27" fillId="0" borderId="65" xfId="0" applyFont="1" applyBorder="1" applyAlignment="1">
      <alignment vertical="center"/>
    </xf>
    <xf numFmtId="0" fontId="27" fillId="0" borderId="65" xfId="0" applyFont="1" applyFill="1" applyBorder="1" applyAlignment="1">
      <alignment vertical="center"/>
    </xf>
    <xf numFmtId="0" fontId="27" fillId="0" borderId="66" xfId="0" applyFont="1" applyBorder="1" applyAlignment="1">
      <alignment vertical="center"/>
    </xf>
    <xf numFmtId="0" fontId="44" fillId="4" borderId="264" xfId="0" applyFont="1" applyFill="1" applyBorder="1" applyProtection="1"/>
    <xf numFmtId="5" fontId="148" fillId="0" borderId="0" xfId="2" applyNumberFormat="1" applyFont="1" applyFill="1" applyBorder="1" applyProtection="1"/>
    <xf numFmtId="0" fontId="148" fillId="0" borderId="0" xfId="2" applyNumberFormat="1" applyFont="1" applyFill="1" applyBorder="1" applyProtection="1"/>
    <xf numFmtId="3" fontId="167" fillId="0" borderId="0" xfId="2" applyNumberFormat="1" applyFont="1" applyFill="1" applyBorder="1" applyAlignment="1" applyProtection="1">
      <alignment horizontal="right" vertical="center"/>
    </xf>
    <xf numFmtId="42" fontId="114" fillId="0" borderId="0" xfId="3" applyNumberFormat="1" applyFont="1" applyFill="1" applyBorder="1" applyAlignment="1" applyProtection="1">
      <alignment vertical="center"/>
    </xf>
    <xf numFmtId="42" fontId="114" fillId="0" borderId="0" xfId="3" applyNumberFormat="1" applyFont="1" applyFill="1" applyBorder="1" applyAlignment="1" applyProtection="1">
      <alignment vertical="center"/>
      <protection locked="0"/>
    </xf>
    <xf numFmtId="42" fontId="158" fillId="0" borderId="0" xfId="3" applyNumberFormat="1" applyFont="1" applyFill="1" applyBorder="1" applyAlignment="1" applyProtection="1">
      <alignment vertical="center"/>
    </xf>
    <xf numFmtId="5" fontId="146" fillId="8" borderId="0" xfId="2" applyNumberFormat="1" applyFont="1" applyFill="1" applyBorder="1" applyAlignment="1" applyProtection="1">
      <alignment horizontal="left" vertical="center"/>
    </xf>
    <xf numFmtId="9" fontId="146" fillId="8" borderId="0" xfId="2" applyNumberFormat="1" applyFont="1" applyFill="1" applyBorder="1" applyAlignment="1" applyProtection="1">
      <alignment vertical="center"/>
    </xf>
    <xf numFmtId="0" fontId="146" fillId="0" borderId="0" xfId="2" applyNumberFormat="1" applyFont="1" applyFill="1" applyBorder="1" applyAlignment="1" applyProtection="1">
      <alignment vertical="center"/>
    </xf>
    <xf numFmtId="42" fontId="168" fillId="0" borderId="0" xfId="3" applyNumberFormat="1" applyFont="1" applyBorder="1" applyAlignment="1" applyProtection="1">
      <alignment vertical="center"/>
      <protection locked="0"/>
    </xf>
    <xf numFmtId="165" fontId="146" fillId="0" borderId="0" xfId="2" applyNumberFormat="1" applyFont="1" applyFill="1" applyBorder="1" applyAlignment="1" applyProtection="1">
      <alignment vertical="center"/>
    </xf>
    <xf numFmtId="9" fontId="146" fillId="0" borderId="0" xfId="2" applyNumberFormat="1" applyFont="1" applyFill="1" applyBorder="1" applyAlignment="1" applyProtection="1">
      <alignment horizontal="right" vertical="center"/>
    </xf>
    <xf numFmtId="5" fontId="146" fillId="0" borderId="0" xfId="2" applyNumberFormat="1" applyFont="1" applyFill="1" applyBorder="1" applyAlignment="1" applyProtection="1">
      <alignment horizontal="center" vertical="center"/>
    </xf>
    <xf numFmtId="164" fontId="146" fillId="0" borderId="0" xfId="2" applyNumberFormat="1" applyFont="1" applyFill="1" applyBorder="1" applyAlignment="1" applyProtection="1">
      <alignment horizontal="center" vertical="center"/>
    </xf>
    <xf numFmtId="0" fontId="151" fillId="15" borderId="21" xfId="2" applyFont="1" applyFill="1" applyBorder="1" applyProtection="1"/>
    <xf numFmtId="5" fontId="146" fillId="15" borderId="151" xfId="2" applyNumberFormat="1" applyFont="1" applyFill="1" applyBorder="1" applyProtection="1"/>
    <xf numFmtId="164" fontId="146" fillId="15" borderId="151" xfId="2" applyNumberFormat="1" applyFont="1" applyFill="1" applyBorder="1" applyProtection="1"/>
    <xf numFmtId="0" fontId="148" fillId="15" borderId="21" xfId="2" applyFont="1" applyFill="1" applyBorder="1" applyAlignment="1" applyProtection="1">
      <alignment vertical="center" wrapText="1"/>
    </xf>
    <xf numFmtId="42" fontId="114" fillId="0" borderId="361" xfId="3" applyNumberFormat="1" applyFont="1" applyFill="1" applyBorder="1" applyAlignment="1" applyProtection="1">
      <alignment vertical="center"/>
      <protection locked="0"/>
    </xf>
    <xf numFmtId="42" fontId="114" fillId="0" borderId="362" xfId="3" applyNumberFormat="1" applyFont="1" applyFill="1" applyBorder="1" applyAlignment="1" applyProtection="1">
      <alignment vertical="center"/>
      <protection locked="0"/>
    </xf>
    <xf numFmtId="42" fontId="114" fillId="0" borderId="363" xfId="3" applyNumberFormat="1" applyFont="1" applyFill="1" applyBorder="1" applyAlignment="1" applyProtection="1">
      <alignment vertical="center"/>
      <protection locked="0"/>
    </xf>
    <xf numFmtId="42" fontId="114" fillId="0" borderId="364" xfId="3" applyNumberFormat="1" applyFont="1" applyFill="1" applyBorder="1" applyAlignment="1" applyProtection="1">
      <alignment vertical="center"/>
      <protection locked="0"/>
    </xf>
    <xf numFmtId="42" fontId="114" fillId="0" borderId="371" xfId="3" applyNumberFormat="1" applyFont="1" applyFill="1" applyBorder="1" applyAlignment="1" applyProtection="1">
      <alignment vertical="center" wrapText="1"/>
      <protection locked="0"/>
    </xf>
    <xf numFmtId="42" fontId="114" fillId="0" borderId="370" xfId="3" applyNumberFormat="1" applyFont="1" applyFill="1" applyBorder="1" applyAlignment="1" applyProtection="1">
      <alignment vertical="center" wrapText="1"/>
      <protection locked="0"/>
    </xf>
    <xf numFmtId="42" fontId="114" fillId="17" borderId="201" xfId="3" applyNumberFormat="1" applyFont="1" applyFill="1" applyBorder="1" applyAlignment="1" applyProtection="1">
      <alignment vertical="center"/>
      <protection locked="0"/>
    </xf>
    <xf numFmtId="42" fontId="114" fillId="17" borderId="367" xfId="3" applyNumberFormat="1" applyFont="1" applyFill="1" applyBorder="1" applyAlignment="1" applyProtection="1">
      <alignment vertical="center"/>
      <protection locked="0"/>
    </xf>
    <xf numFmtId="42" fontId="114" fillId="0" borderId="371" xfId="3" applyNumberFormat="1" applyFont="1" applyBorder="1" applyAlignment="1" applyProtection="1">
      <alignment vertical="center" wrapText="1"/>
      <protection locked="0"/>
    </xf>
    <xf numFmtId="42" fontId="114" fillId="0" borderId="370" xfId="3" applyNumberFormat="1" applyFont="1" applyBorder="1" applyAlignment="1" applyProtection="1">
      <alignment vertical="center" wrapText="1"/>
      <protection locked="0"/>
    </xf>
    <xf numFmtId="42" fontId="114" fillId="0" borderId="363" xfId="3" applyNumberFormat="1" applyFont="1" applyFill="1" applyBorder="1" applyAlignment="1" applyProtection="1">
      <alignment vertical="center" wrapText="1"/>
      <protection locked="0"/>
    </xf>
    <xf numFmtId="42" fontId="114" fillId="0" borderId="364" xfId="3" applyNumberFormat="1" applyFont="1" applyFill="1" applyBorder="1" applyAlignment="1" applyProtection="1">
      <alignment vertical="center" wrapText="1"/>
      <protection locked="0"/>
    </xf>
    <xf numFmtId="42" fontId="114" fillId="0" borderId="371" xfId="3" applyNumberFormat="1" applyFont="1" applyFill="1" applyBorder="1" applyAlignment="1" applyProtection="1">
      <alignment vertical="center"/>
      <protection locked="0"/>
    </xf>
    <xf numFmtId="42" fontId="114" fillId="0" borderId="370" xfId="3" applyNumberFormat="1" applyFont="1" applyFill="1" applyBorder="1" applyAlignment="1" applyProtection="1">
      <alignment vertical="center"/>
      <protection locked="0"/>
    </xf>
    <xf numFmtId="42" fontId="114" fillId="0" borderId="145" xfId="3" applyNumberFormat="1" applyFont="1" applyFill="1" applyBorder="1" applyAlignment="1" applyProtection="1">
      <alignment vertical="center"/>
      <protection locked="0"/>
    </xf>
    <xf numFmtId="42" fontId="114" fillId="0" borderId="151" xfId="3" applyNumberFormat="1" applyFont="1" applyBorder="1" applyAlignment="1" applyProtection="1">
      <alignment vertical="center"/>
      <protection locked="0"/>
    </xf>
    <xf numFmtId="42" fontId="104" fillId="0" borderId="145" xfId="3" applyNumberFormat="1" applyFont="1" applyBorder="1" applyProtection="1">
      <protection locked="0"/>
    </xf>
    <xf numFmtId="5" fontId="148" fillId="0" borderId="151" xfId="2" applyNumberFormat="1" applyFont="1" applyFill="1" applyBorder="1" applyAlignment="1" applyProtection="1">
      <alignment horizontal="center" vertical="center" wrapText="1"/>
      <protection locked="0"/>
    </xf>
    <xf numFmtId="42" fontId="114" fillId="0" borderId="129" xfId="76" applyNumberFormat="1" applyFont="1" applyFill="1" applyBorder="1" applyAlignment="1" applyProtection="1">
      <alignment vertical="center"/>
      <protection locked="0"/>
    </xf>
    <xf numFmtId="42" fontId="114" fillId="9" borderId="211" xfId="76" applyNumberFormat="1" applyFont="1" applyFill="1" applyBorder="1" applyAlignment="1" applyProtection="1">
      <alignment vertical="center"/>
      <protection locked="0"/>
    </xf>
    <xf numFmtId="42" fontId="114" fillId="0" borderId="321" xfId="76" applyNumberFormat="1" applyFont="1" applyFill="1" applyBorder="1" applyAlignment="1" applyProtection="1">
      <alignment vertical="center"/>
      <protection locked="0"/>
    </xf>
    <xf numFmtId="42" fontId="114" fillId="0" borderId="122" xfId="76" applyNumberFormat="1" applyFont="1" applyFill="1" applyBorder="1" applyAlignment="1" applyProtection="1">
      <alignment vertical="center"/>
      <protection locked="0"/>
    </xf>
    <xf numFmtId="42" fontId="114" fillId="9" borderId="215" xfId="76" applyNumberFormat="1" applyFont="1" applyFill="1" applyBorder="1" applyAlignment="1" applyProtection="1">
      <alignment vertical="center"/>
      <protection locked="0"/>
    </xf>
    <xf numFmtId="42" fontId="114" fillId="0" borderId="336" xfId="76" applyNumberFormat="1" applyFont="1" applyFill="1" applyBorder="1" applyAlignment="1" applyProtection="1">
      <alignment vertical="center"/>
      <protection locked="0"/>
    </xf>
    <xf numFmtId="42" fontId="114" fillId="0" borderId="128" xfId="76" applyNumberFormat="1" applyFont="1" applyFill="1" applyBorder="1" applyAlignment="1" applyProtection="1">
      <alignment vertical="center" wrapText="1"/>
      <protection locked="0"/>
    </xf>
    <xf numFmtId="42" fontId="114" fillId="9" borderId="340" xfId="76" applyNumberFormat="1" applyFont="1" applyFill="1" applyBorder="1" applyAlignment="1" applyProtection="1">
      <alignment vertical="center" wrapText="1"/>
      <protection locked="0"/>
    </xf>
    <xf numFmtId="42" fontId="114" fillId="0" borderId="374" xfId="76" applyNumberFormat="1" applyFont="1" applyFill="1" applyBorder="1" applyAlignment="1" applyProtection="1">
      <alignment vertical="center" wrapText="1"/>
      <protection locked="0"/>
    </xf>
    <xf numFmtId="42" fontId="114" fillId="17" borderId="201" xfId="76" applyNumberFormat="1" applyFont="1" applyFill="1" applyBorder="1" applyAlignment="1" applyProtection="1">
      <alignment vertical="center"/>
      <protection locked="0"/>
    </xf>
    <xf numFmtId="42" fontId="114" fillId="17" borderId="367" xfId="76" applyNumberFormat="1" applyFont="1" applyFill="1" applyBorder="1" applyAlignment="1" applyProtection="1">
      <alignment vertical="center"/>
      <protection locked="0"/>
    </xf>
    <xf numFmtId="42" fontId="114" fillId="0" borderId="321" xfId="76" applyNumberFormat="1" applyFont="1" applyFill="1" applyBorder="1" applyAlignment="1" applyProtection="1">
      <alignment vertical="center"/>
    </xf>
    <xf numFmtId="42" fontId="114" fillId="0" borderId="336" xfId="76" applyNumberFormat="1" applyFont="1" applyFill="1" applyBorder="1" applyAlignment="1" applyProtection="1">
      <alignment vertical="center"/>
    </xf>
    <xf numFmtId="42" fontId="114" fillId="9" borderId="215" xfId="76" applyNumberFormat="1" applyFont="1" applyFill="1" applyBorder="1" applyAlignment="1" applyProtection="1">
      <alignment vertical="center"/>
    </xf>
    <xf numFmtId="42" fontId="114" fillId="0" borderId="374" xfId="76" applyNumberFormat="1" applyFont="1" applyFill="1" applyBorder="1" applyAlignment="1" applyProtection="1">
      <alignment vertical="center"/>
    </xf>
    <xf numFmtId="42" fontId="114" fillId="9" borderId="340" xfId="76" applyNumberFormat="1" applyFont="1" applyFill="1" applyBorder="1" applyAlignment="1" applyProtection="1">
      <alignment vertical="center"/>
    </xf>
    <xf numFmtId="42" fontId="114" fillId="0" borderId="336" xfId="76" applyNumberFormat="1" applyFont="1" applyFill="1" applyBorder="1" applyAlignment="1" applyProtection="1">
      <alignment vertical="center" wrapText="1"/>
      <protection locked="0"/>
    </xf>
    <xf numFmtId="42" fontId="114" fillId="0" borderId="374" xfId="76" applyNumberFormat="1" applyFont="1" applyFill="1" applyBorder="1" applyAlignment="1" applyProtection="1">
      <alignment vertical="center"/>
      <protection locked="0"/>
    </xf>
    <xf numFmtId="42" fontId="114" fillId="17" borderId="215" xfId="76" applyNumberFormat="1" applyFont="1" applyFill="1" applyBorder="1" applyAlignment="1" applyProtection="1">
      <alignment vertical="center"/>
    </xf>
    <xf numFmtId="42" fontId="114" fillId="17" borderId="340" xfId="76" applyNumberFormat="1" applyFont="1" applyFill="1" applyBorder="1" applyAlignment="1" applyProtection="1">
      <alignment vertical="center"/>
    </xf>
    <xf numFmtId="42" fontId="114" fillId="17" borderId="208" xfId="76" applyNumberFormat="1" applyFont="1" applyFill="1" applyBorder="1" applyAlignment="1" applyProtection="1">
      <alignment vertical="center"/>
    </xf>
    <xf numFmtId="42" fontId="114" fillId="17" borderId="24" xfId="76" applyNumberFormat="1" applyFont="1" applyFill="1" applyBorder="1" applyAlignment="1" applyProtection="1">
      <alignment vertical="center"/>
      <protection locked="0"/>
    </xf>
    <xf numFmtId="42" fontId="114" fillId="17" borderId="375" xfId="76" applyNumberFormat="1" applyFont="1" applyFill="1" applyBorder="1" applyAlignment="1" applyProtection="1">
      <alignment vertical="center"/>
      <protection locked="0"/>
    </xf>
    <xf numFmtId="42" fontId="114" fillId="17" borderId="378" xfId="76" applyNumberFormat="1" applyFont="1" applyFill="1" applyBorder="1" applyAlignment="1" applyProtection="1">
      <alignment vertical="center"/>
      <protection locked="0"/>
    </xf>
    <xf numFmtId="42" fontId="114" fillId="0" borderId="379" xfId="76" applyNumberFormat="1" applyFont="1" applyFill="1" applyBorder="1" applyAlignment="1" applyProtection="1">
      <alignment vertical="center"/>
      <protection locked="0"/>
    </xf>
    <xf numFmtId="42" fontId="114" fillId="17" borderId="142" xfId="76" applyNumberFormat="1" applyFont="1" applyFill="1" applyBorder="1" applyAlignment="1" applyProtection="1">
      <alignment vertical="center"/>
      <protection locked="0"/>
    </xf>
    <xf numFmtId="42" fontId="114" fillId="0" borderId="379" xfId="76" applyNumberFormat="1" applyFont="1" applyFill="1" applyBorder="1" applyAlignment="1" applyProtection="1">
      <alignment vertical="center" wrapText="1"/>
      <protection locked="0"/>
    </xf>
    <xf numFmtId="42" fontId="114" fillId="0" borderId="379" xfId="76" applyNumberFormat="1" applyFont="1" applyFill="1" applyBorder="1" applyAlignment="1" applyProtection="1">
      <alignment vertical="center"/>
    </xf>
    <xf numFmtId="42" fontId="114" fillId="17" borderId="145" xfId="3" applyNumberFormat="1" applyFont="1" applyFill="1" applyBorder="1" applyAlignment="1" applyProtection="1">
      <alignment vertical="center"/>
    </xf>
    <xf numFmtId="42" fontId="114" fillId="17" borderId="18" xfId="3" applyNumberFormat="1" applyFont="1" applyFill="1" applyBorder="1" applyAlignment="1" applyProtection="1">
      <alignment vertical="center"/>
    </xf>
    <xf numFmtId="42" fontId="114" fillId="17" borderId="209" xfId="3" applyNumberFormat="1" applyFont="1" applyFill="1" applyBorder="1" applyAlignment="1" applyProtection="1">
      <alignment vertical="center"/>
    </xf>
    <xf numFmtId="42" fontId="114" fillId="9" borderId="362" xfId="3" applyNumberFormat="1" applyFont="1" applyFill="1" applyBorder="1" applyAlignment="1" applyProtection="1">
      <alignment vertical="center"/>
      <protection locked="0"/>
    </xf>
    <xf numFmtId="42" fontId="114" fillId="9" borderId="364" xfId="3" applyNumberFormat="1" applyFont="1" applyFill="1" applyBorder="1" applyAlignment="1" applyProtection="1">
      <alignment vertical="center"/>
      <protection locked="0"/>
    </xf>
    <xf numFmtId="42" fontId="114" fillId="9" borderId="370" xfId="3" applyNumberFormat="1" applyFont="1" applyFill="1" applyBorder="1" applyAlignment="1" applyProtection="1">
      <alignment vertical="center" wrapText="1"/>
      <protection locked="0"/>
    </xf>
    <xf numFmtId="0" fontId="37" fillId="17" borderId="385" xfId="2" applyFont="1" applyFill="1" applyBorder="1" applyAlignment="1" applyProtection="1">
      <alignment vertical="center" wrapText="1"/>
    </xf>
    <xf numFmtId="0" fontId="37" fillId="10" borderId="386" xfId="2" applyFont="1" applyFill="1" applyBorder="1" applyProtection="1">
      <protection locked="0"/>
    </xf>
    <xf numFmtId="0" fontId="37" fillId="67" borderId="387" xfId="2" applyFont="1" applyFill="1" applyBorder="1" applyProtection="1">
      <protection locked="0"/>
    </xf>
    <xf numFmtId="166" fontId="27" fillId="4" borderId="199" xfId="0" applyNumberFormat="1" applyFont="1" applyFill="1" applyBorder="1" applyAlignment="1" applyProtection="1">
      <protection locked="0"/>
    </xf>
    <xf numFmtId="166" fontId="27" fillId="4" borderId="219" xfId="0" applyNumberFormat="1" applyFont="1" applyFill="1" applyBorder="1" applyAlignment="1" applyProtection="1">
      <protection locked="0"/>
    </xf>
    <xf numFmtId="0" fontId="27" fillId="4" borderId="388" xfId="0" applyFont="1" applyFill="1" applyBorder="1" applyAlignment="1" applyProtection="1">
      <protection locked="0"/>
    </xf>
    <xf numFmtId="0" fontId="27" fillId="4" borderId="388" xfId="0" applyFont="1" applyFill="1" applyBorder="1" applyAlignment="1"/>
    <xf numFmtId="166" fontId="27" fillId="4" borderId="145" xfId="0" applyNumberFormat="1" applyFont="1" applyFill="1" applyBorder="1" applyAlignment="1"/>
    <xf numFmtId="166" fontId="27" fillId="4" borderId="359" xfId="0" applyNumberFormat="1" applyFont="1" applyFill="1" applyBorder="1" applyAlignment="1" applyProtection="1">
      <protection locked="0"/>
    </xf>
    <xf numFmtId="0" fontId="27" fillId="4" borderId="359" xfId="0" applyFont="1" applyFill="1" applyBorder="1" applyAlignment="1" applyProtection="1">
      <protection locked="0"/>
    </xf>
    <xf numFmtId="0" fontId="27" fillId="4" borderId="359" xfId="0" applyFont="1" applyFill="1" applyBorder="1" applyAlignment="1"/>
    <xf numFmtId="166" fontId="27" fillId="4" borderId="205" xfId="0" applyNumberFormat="1" applyFont="1" applyFill="1" applyBorder="1" applyAlignment="1">
      <alignment horizontal="left"/>
    </xf>
    <xf numFmtId="0" fontId="27" fillId="4" borderId="392" xfId="0" applyFont="1" applyFill="1" applyBorder="1" applyAlignment="1" applyProtection="1">
      <protection locked="0"/>
    </xf>
    <xf numFmtId="0" fontId="27" fillId="4" borderId="393" xfId="0" applyFont="1" applyFill="1" applyBorder="1" applyAlignment="1" applyProtection="1">
      <protection locked="0"/>
    </xf>
    <xf numFmtId="166" fontId="169" fillId="4" borderId="0" xfId="0" applyNumberFormat="1" applyFont="1" applyFill="1" applyBorder="1" applyAlignment="1"/>
    <xf numFmtId="0" fontId="9" fillId="8" borderId="395" xfId="99" applyFill="1" applyBorder="1" applyAlignment="1"/>
    <xf numFmtId="0" fontId="9" fillId="8" borderId="396" xfId="99" applyFill="1" applyBorder="1" applyAlignment="1"/>
    <xf numFmtId="0" fontId="9" fillId="8" borderId="135" xfId="99" applyFill="1" applyBorder="1" applyAlignment="1"/>
    <xf numFmtId="0" fontId="9" fillId="8" borderId="136" xfId="99" applyFill="1" applyBorder="1" applyAlignment="1"/>
    <xf numFmtId="0" fontId="9" fillId="8" borderId="138" xfId="99" applyFill="1" applyBorder="1" applyAlignment="1"/>
    <xf numFmtId="0" fontId="9" fillId="8" borderId="139" xfId="99" applyFill="1" applyBorder="1" applyAlignment="1"/>
    <xf numFmtId="0" fontId="8" fillId="8" borderId="0" xfId="99" applyFont="1" applyFill="1" applyBorder="1" applyAlignment="1"/>
    <xf numFmtId="0" fontId="9" fillId="8" borderId="398" xfId="99" applyFill="1" applyBorder="1" applyAlignment="1"/>
    <xf numFmtId="1" fontId="36" fillId="4" borderId="314" xfId="0" applyNumberFormat="1" applyFont="1" applyFill="1" applyBorder="1" applyAlignment="1" applyProtection="1">
      <protection locked="0"/>
    </xf>
    <xf numFmtId="1" fontId="36" fillId="4" borderId="310" xfId="0" applyNumberFormat="1" applyFont="1" applyFill="1" applyBorder="1" applyAlignment="1" applyProtection="1">
      <protection locked="0"/>
    </xf>
    <xf numFmtId="1" fontId="36" fillId="4" borderId="311" xfId="0" applyNumberFormat="1" applyFont="1" applyFill="1" applyBorder="1" applyAlignment="1" applyProtection="1">
      <protection locked="0"/>
    </xf>
    <xf numFmtId="1" fontId="36" fillId="4" borderId="399" xfId="0" applyNumberFormat="1" applyFont="1" applyFill="1" applyBorder="1" applyAlignment="1" applyProtection="1">
      <protection locked="0"/>
    </xf>
    <xf numFmtId="37" fontId="31" fillId="2" borderId="45" xfId="0" applyNumberFormat="1" applyFont="1" applyFill="1" applyBorder="1" applyAlignment="1">
      <alignment wrapText="1"/>
    </xf>
    <xf numFmtId="1" fontId="36" fillId="4" borderId="359" xfId="0" applyNumberFormat="1" applyFont="1" applyFill="1" applyBorder="1" applyAlignment="1" applyProtection="1">
      <protection locked="0"/>
    </xf>
    <xf numFmtId="42" fontId="36" fillId="4" borderId="314" xfId="0" applyNumberFormat="1" applyFont="1" applyFill="1" applyBorder="1" applyAlignment="1" applyProtection="1">
      <protection locked="0"/>
    </xf>
    <xf numFmtId="42" fontId="31" fillId="2" borderId="314" xfId="0" applyNumberFormat="1" applyFont="1" applyFill="1" applyBorder="1" applyAlignment="1">
      <alignment wrapText="1"/>
    </xf>
    <xf numFmtId="42" fontId="36" fillId="4" borderId="310" xfId="0" applyNumberFormat="1" applyFont="1" applyFill="1" applyBorder="1" applyAlignment="1" applyProtection="1">
      <protection locked="0"/>
    </xf>
    <xf numFmtId="42" fontId="31" fillId="2" borderId="310" xfId="0" applyNumberFormat="1" applyFont="1" applyFill="1" applyBorder="1" applyAlignment="1">
      <alignment wrapText="1"/>
    </xf>
    <xf numFmtId="42" fontId="36" fillId="19" borderId="311" xfId="0" applyNumberFormat="1" applyFont="1" applyFill="1" applyBorder="1" applyAlignment="1" applyProtection="1"/>
    <xf numFmtId="42" fontId="36" fillId="19" borderId="294" xfId="0" applyNumberFormat="1" applyFont="1" applyFill="1" applyBorder="1" applyAlignment="1" applyProtection="1"/>
    <xf numFmtId="42" fontId="36" fillId="19" borderId="295" xfId="0" applyNumberFormat="1" applyFont="1" applyFill="1" applyBorder="1" applyAlignment="1" applyProtection="1"/>
    <xf numFmtId="42" fontId="36" fillId="4" borderId="359" xfId="0" applyNumberFormat="1" applyFont="1" applyFill="1" applyBorder="1" applyAlignment="1" applyProtection="1">
      <protection locked="0"/>
    </xf>
    <xf numFmtId="42" fontId="31" fillId="2" borderId="359" xfId="0" applyNumberFormat="1" applyFont="1" applyFill="1" applyBorder="1" applyAlignment="1">
      <alignment wrapText="1"/>
    </xf>
    <xf numFmtId="42" fontId="31" fillId="7" borderId="151" xfId="0" applyNumberFormat="1" applyFont="1" applyFill="1" applyBorder="1" applyAlignment="1" applyProtection="1">
      <alignment vertical="center"/>
    </xf>
    <xf numFmtId="42" fontId="31" fillId="2" borderId="151" xfId="0" applyNumberFormat="1" applyFont="1" applyFill="1" applyBorder="1" applyAlignment="1">
      <alignment wrapText="1"/>
    </xf>
    <xf numFmtId="42" fontId="31" fillId="2" borderId="24" xfId="0" applyNumberFormat="1" applyFont="1" applyFill="1" applyBorder="1" applyAlignment="1">
      <alignment wrapText="1"/>
    </xf>
    <xf numFmtId="9" fontId="32" fillId="4" borderId="198" xfId="0" applyNumberFormat="1" applyFont="1" applyFill="1" applyBorder="1" applyAlignment="1" applyProtection="1">
      <alignment vertical="center"/>
      <protection locked="0"/>
    </xf>
    <xf numFmtId="9" fontId="32" fillId="4" borderId="199" xfId="0" applyNumberFormat="1" applyFont="1" applyFill="1" applyBorder="1" applyAlignment="1" applyProtection="1">
      <alignment vertical="center"/>
      <protection locked="0"/>
    </xf>
    <xf numFmtId="42" fontId="31" fillId="2" borderId="255" xfId="0" applyNumberFormat="1" applyFont="1" applyFill="1" applyBorder="1" applyAlignment="1">
      <alignment wrapText="1"/>
    </xf>
    <xf numFmtId="42" fontId="31" fillId="2" borderId="136" xfId="0" applyNumberFormat="1" applyFont="1" applyFill="1" applyBorder="1" applyAlignment="1">
      <alignment wrapText="1"/>
    </xf>
    <xf numFmtId="42" fontId="31" fillId="2" borderId="401" xfId="0" applyNumberFormat="1" applyFont="1" applyFill="1" applyBorder="1" applyAlignment="1">
      <alignment wrapText="1"/>
    </xf>
    <xf numFmtId="42" fontId="31" fillId="2" borderId="402" xfId="0" applyNumberFormat="1" applyFont="1" applyFill="1" applyBorder="1" applyAlignment="1">
      <alignment wrapText="1"/>
    </xf>
    <xf numFmtId="0" fontId="0" fillId="0" borderId="193" xfId="0" applyBorder="1"/>
    <xf numFmtId="0" fontId="0" fillId="4" borderId="193" xfId="0" applyFill="1" applyBorder="1" applyAlignment="1" applyProtection="1">
      <alignment vertical="center"/>
    </xf>
    <xf numFmtId="0" fontId="31" fillId="3" borderId="31" xfId="0" applyFont="1" applyFill="1" applyBorder="1" applyAlignment="1" applyProtection="1">
      <alignment horizontal="center" vertical="center" wrapText="1"/>
    </xf>
    <xf numFmtId="0" fontId="0" fillId="0" borderId="350" xfId="0" applyBorder="1"/>
    <xf numFmtId="0" fontId="22" fillId="0" borderId="351" xfId="0" applyFont="1" applyBorder="1" applyAlignment="1">
      <alignment vertical="center"/>
    </xf>
    <xf numFmtId="0" fontId="22" fillId="0" borderId="15" xfId="0" applyFont="1" applyBorder="1" applyAlignment="1">
      <alignment vertical="center"/>
    </xf>
    <xf numFmtId="0" fontId="27" fillId="4" borderId="334" xfId="0" applyFont="1" applyFill="1" applyBorder="1" applyAlignment="1" applyProtection="1"/>
    <xf numFmtId="0" fontId="27" fillId="4" borderId="335" xfId="0" applyFont="1" applyFill="1" applyBorder="1" applyAlignment="1" applyProtection="1"/>
    <xf numFmtId="0" fontId="27" fillId="4" borderId="404" xfId="0" applyFont="1" applyFill="1" applyBorder="1" applyAlignment="1" applyProtection="1"/>
    <xf numFmtId="42" fontId="36" fillId="19" borderId="405" xfId="0" applyNumberFormat="1" applyFont="1" applyFill="1" applyBorder="1" applyAlignment="1" applyProtection="1"/>
    <xf numFmtId="42" fontId="36" fillId="19" borderId="202" xfId="0" applyNumberFormat="1" applyFont="1" applyFill="1" applyBorder="1" applyAlignment="1" applyProtection="1"/>
    <xf numFmtId="0" fontId="52" fillId="0" borderId="321" xfId="0" applyFont="1" applyBorder="1" applyAlignment="1"/>
    <xf numFmtId="0" fontId="52" fillId="0" borderId="336" xfId="0" applyFont="1" applyBorder="1" applyAlignment="1"/>
    <xf numFmtId="0" fontId="52" fillId="0" borderId="326" xfId="0" applyFont="1" applyBorder="1" applyAlignment="1"/>
    <xf numFmtId="0" fontId="52" fillId="0" borderId="331" xfId="0" applyFont="1" applyBorder="1" applyAlignment="1"/>
    <xf numFmtId="0" fontId="52" fillId="0" borderId="337" xfId="0" applyFont="1" applyBorder="1" applyAlignment="1"/>
    <xf numFmtId="0" fontId="52" fillId="0" borderId="406" xfId="0" applyFont="1" applyBorder="1" applyAlignment="1"/>
    <xf numFmtId="42" fontId="104" fillId="17" borderId="39" xfId="76" applyNumberFormat="1" applyFont="1" applyFill="1" applyBorder="1" applyAlignment="1" applyProtection="1">
      <alignment vertical="center"/>
    </xf>
    <xf numFmtId="42" fontId="104" fillId="0" borderId="408" xfId="76" applyNumberFormat="1" applyFont="1" applyFill="1" applyBorder="1" applyAlignment="1" applyProtection="1">
      <alignment vertical="center"/>
      <protection locked="0"/>
    </xf>
    <xf numFmtId="42" fontId="104" fillId="0" borderId="136" xfId="76" applyNumberFormat="1" applyFont="1" applyFill="1" applyBorder="1" applyAlignment="1" applyProtection="1">
      <alignment vertical="center"/>
      <protection locked="0"/>
    </xf>
    <xf numFmtId="42" fontId="104" fillId="0" borderId="136" xfId="76" applyNumberFormat="1" applyFont="1" applyFill="1" applyBorder="1" applyAlignment="1" applyProtection="1">
      <alignment vertical="center" wrapText="1"/>
      <protection locked="0"/>
    </xf>
    <xf numFmtId="42" fontId="104" fillId="17" borderId="409" xfId="76" applyNumberFormat="1" applyFont="1" applyFill="1" applyBorder="1" applyAlignment="1" applyProtection="1">
      <alignment vertical="center"/>
    </xf>
    <xf numFmtId="42" fontId="104" fillId="0" borderId="255" xfId="76" applyNumberFormat="1" applyFont="1" applyFill="1" applyBorder="1" applyAlignment="1" applyProtection="1">
      <alignment vertical="center"/>
      <protection locked="0"/>
    </xf>
    <xf numFmtId="42" fontId="104" fillId="17" borderId="23" xfId="76" applyNumberFormat="1" applyFont="1" applyFill="1" applyBorder="1" applyAlignment="1" applyProtection="1">
      <alignment vertical="center"/>
    </xf>
    <xf numFmtId="5" fontId="36" fillId="9" borderId="81" xfId="2" applyNumberFormat="1" applyFont="1" applyFill="1" applyBorder="1" applyAlignment="1" applyProtection="1">
      <alignment horizontal="right" vertical="center"/>
    </xf>
    <xf numFmtId="5" fontId="36" fillId="8" borderId="82" xfId="2" applyNumberFormat="1" applyFont="1" applyFill="1" applyBorder="1" applyAlignment="1" applyProtection="1">
      <alignment horizontal="right" vertical="center"/>
      <protection locked="0"/>
    </xf>
    <xf numFmtId="5" fontId="36" fillId="8" borderId="83" xfId="2" applyNumberFormat="1" applyFont="1" applyFill="1" applyBorder="1" applyAlignment="1" applyProtection="1">
      <alignment horizontal="right" vertical="center"/>
      <protection locked="0"/>
    </xf>
    <xf numFmtId="5" fontId="36" fillId="9" borderId="69" xfId="2" applyNumberFormat="1" applyFont="1" applyFill="1" applyBorder="1" applyAlignment="1" applyProtection="1">
      <alignment horizontal="right" vertical="center"/>
    </xf>
    <xf numFmtId="5" fontId="36" fillId="10" borderId="69" xfId="2" applyNumberFormat="1" applyFont="1" applyFill="1" applyBorder="1" applyAlignment="1" applyProtection="1">
      <alignment horizontal="right" vertical="center"/>
      <protection locked="0"/>
    </xf>
    <xf numFmtId="5" fontId="36" fillId="10" borderId="91" xfId="2" applyNumberFormat="1" applyFont="1" applyFill="1" applyBorder="1" applyAlignment="1" applyProtection="1">
      <alignment horizontal="right" vertical="center"/>
      <protection locked="0"/>
    </xf>
    <xf numFmtId="5" fontId="36" fillId="9" borderId="174" xfId="2" applyNumberFormat="1" applyFont="1" applyFill="1" applyBorder="1" applyAlignment="1" applyProtection="1">
      <alignment horizontal="right" vertical="center"/>
    </xf>
    <xf numFmtId="5" fontId="36" fillId="9" borderId="175" xfId="2" applyNumberFormat="1" applyFont="1" applyFill="1" applyBorder="1" applyAlignment="1" applyProtection="1">
      <alignment horizontal="right" vertical="center"/>
    </xf>
    <xf numFmtId="5" fontId="36" fillId="9" borderId="176" xfId="2" applyNumberFormat="1" applyFont="1" applyFill="1" applyBorder="1" applyAlignment="1" applyProtection="1">
      <alignment horizontal="right" vertical="center"/>
    </xf>
    <xf numFmtId="5" fontId="34" fillId="12" borderId="5" xfId="2" applyNumberFormat="1" applyFont="1" applyFill="1" applyBorder="1" applyAlignment="1" applyProtection="1">
      <alignment vertical="center"/>
    </xf>
    <xf numFmtId="5" fontId="34" fillId="12" borderId="0" xfId="2" applyNumberFormat="1" applyFont="1" applyFill="1" applyBorder="1" applyAlignment="1" applyProtection="1">
      <alignment vertical="center"/>
    </xf>
    <xf numFmtId="5" fontId="34" fillId="12" borderId="6" xfId="2" applyNumberFormat="1" applyFont="1" applyFill="1" applyBorder="1" applyAlignment="1" applyProtection="1">
      <alignment vertical="center"/>
    </xf>
    <xf numFmtId="5" fontId="36" fillId="10" borderId="89" xfId="2" applyNumberFormat="1" applyFont="1" applyFill="1" applyBorder="1" applyAlignment="1" applyProtection="1">
      <alignment vertical="center"/>
      <protection locked="0"/>
    </xf>
    <xf numFmtId="5" fontId="36" fillId="10" borderId="90" xfId="2" applyNumberFormat="1" applyFont="1" applyFill="1" applyBorder="1" applyAlignment="1" applyProtection="1">
      <alignment vertical="center"/>
      <protection locked="0"/>
    </xf>
    <xf numFmtId="5" fontId="36" fillId="10" borderId="98" xfId="2" applyNumberFormat="1" applyFont="1" applyFill="1" applyBorder="1" applyAlignment="1" applyProtection="1">
      <alignment vertical="center"/>
      <protection locked="0"/>
    </xf>
    <xf numFmtId="5" fontId="36" fillId="10" borderId="86" xfId="2" applyNumberFormat="1" applyFont="1" applyFill="1" applyBorder="1" applyAlignment="1" applyProtection="1">
      <alignment vertical="center"/>
      <protection locked="0"/>
    </xf>
    <xf numFmtId="5" fontId="36" fillId="10" borderId="87" xfId="2" applyNumberFormat="1" applyFont="1" applyFill="1" applyBorder="1" applyAlignment="1" applyProtection="1">
      <alignment vertical="center"/>
      <protection locked="0"/>
    </xf>
    <xf numFmtId="5" fontId="34" fillId="9" borderId="88" xfId="2" applyNumberFormat="1" applyFont="1" applyFill="1" applyBorder="1" applyAlignment="1" applyProtection="1">
      <alignment vertical="center"/>
    </xf>
    <xf numFmtId="5" fontId="34" fillId="9" borderId="89" xfId="2" applyNumberFormat="1" applyFont="1" applyFill="1" applyBorder="1" applyAlignment="1" applyProtection="1">
      <alignment vertical="center"/>
    </xf>
    <xf numFmtId="5" fontId="34" fillId="9" borderId="90" xfId="2" applyNumberFormat="1" applyFont="1" applyFill="1" applyBorder="1" applyAlignment="1" applyProtection="1">
      <alignment vertical="center"/>
    </xf>
    <xf numFmtId="5" fontId="89" fillId="9" borderId="226" xfId="2" applyNumberFormat="1" applyFont="1" applyFill="1" applyBorder="1" applyAlignment="1" applyProtection="1">
      <alignment vertical="center"/>
      <protection locked="0"/>
    </xf>
    <xf numFmtId="5" fontId="89" fillId="9" borderId="227" xfId="2" applyNumberFormat="1" applyFont="1" applyFill="1" applyBorder="1" applyAlignment="1" applyProtection="1">
      <alignment vertical="center"/>
      <protection locked="0"/>
    </xf>
    <xf numFmtId="5" fontId="89" fillId="9" borderId="228" xfId="2" applyNumberFormat="1" applyFont="1" applyFill="1" applyBorder="1" applyAlignment="1" applyProtection="1">
      <alignment vertical="center"/>
      <protection locked="0"/>
    </xf>
    <xf numFmtId="5" fontId="89" fillId="9" borderId="229" xfId="2" applyNumberFormat="1" applyFont="1" applyFill="1" applyBorder="1" applyAlignment="1" applyProtection="1">
      <alignment vertical="center"/>
      <protection locked="0"/>
    </xf>
    <xf numFmtId="5" fontId="89" fillId="9" borderId="230" xfId="2" applyNumberFormat="1" applyFont="1" applyFill="1" applyBorder="1" applyAlignment="1" applyProtection="1">
      <alignment vertical="center"/>
      <protection locked="0"/>
    </xf>
    <xf numFmtId="5" fontId="89" fillId="9" borderId="231" xfId="2" applyNumberFormat="1" applyFont="1" applyFill="1" applyBorder="1" applyAlignment="1" applyProtection="1">
      <alignment vertical="center"/>
      <protection locked="0"/>
    </xf>
    <xf numFmtId="5" fontId="34" fillId="9" borderId="49" xfId="2" applyNumberFormat="1" applyFont="1" applyFill="1" applyBorder="1" applyAlignment="1" applyProtection="1">
      <alignment vertical="center"/>
    </xf>
    <xf numFmtId="5" fontId="34" fillId="9" borderId="50" xfId="2" applyNumberFormat="1" applyFont="1" applyFill="1" applyBorder="1" applyAlignment="1" applyProtection="1">
      <alignment vertical="center"/>
    </xf>
    <xf numFmtId="5" fontId="34" fillId="9" borderId="51" xfId="2" applyNumberFormat="1" applyFont="1" applyFill="1" applyBorder="1" applyAlignment="1" applyProtection="1">
      <alignment vertical="center"/>
    </xf>
    <xf numFmtId="6" fontId="36" fillId="10" borderId="232" xfId="2" applyNumberFormat="1" applyFont="1" applyFill="1" applyBorder="1" applyAlignment="1" applyProtection="1">
      <alignment vertical="center"/>
      <protection locked="0"/>
    </xf>
    <xf numFmtId="6" fontId="36" fillId="8" borderId="233" xfId="2" applyNumberFormat="1" applyFont="1" applyFill="1" applyBorder="1" applyAlignment="1" applyProtection="1">
      <alignment vertical="center"/>
      <protection locked="0"/>
    </xf>
    <xf numFmtId="6" fontId="36" fillId="8" borderId="234" xfId="2" applyNumberFormat="1" applyFont="1" applyFill="1" applyBorder="1" applyAlignment="1" applyProtection="1">
      <alignment vertical="center"/>
      <protection locked="0"/>
    </xf>
    <xf numFmtId="6" fontId="36" fillId="10" borderId="235" xfId="2" applyNumberFormat="1" applyFont="1" applyFill="1" applyBorder="1" applyAlignment="1" applyProtection="1">
      <alignment vertical="center"/>
      <protection locked="0"/>
    </xf>
    <xf numFmtId="6" fontId="36" fillId="8" borderId="236" xfId="2" applyNumberFormat="1" applyFont="1" applyFill="1" applyBorder="1" applyAlignment="1" applyProtection="1">
      <alignment vertical="center"/>
      <protection locked="0"/>
    </xf>
    <xf numFmtId="6" fontId="36" fillId="8" borderId="237" xfId="2" applyNumberFormat="1" applyFont="1" applyFill="1" applyBorder="1" applyAlignment="1" applyProtection="1">
      <alignment vertical="center"/>
      <protection locked="0"/>
    </xf>
    <xf numFmtId="6" fontId="36" fillId="10" borderId="238" xfId="2" applyNumberFormat="1" applyFont="1" applyFill="1" applyBorder="1" applyAlignment="1" applyProtection="1">
      <alignment vertical="center"/>
      <protection locked="0"/>
    </xf>
    <xf numFmtId="6" fontId="36" fillId="8" borderId="239" xfId="2" applyNumberFormat="1" applyFont="1" applyFill="1" applyBorder="1" applyAlignment="1" applyProtection="1">
      <alignment vertical="center"/>
      <protection locked="0"/>
    </xf>
    <xf numFmtId="6" fontId="36" fillId="8" borderId="240" xfId="2" applyNumberFormat="1" applyFont="1" applyFill="1" applyBorder="1" applyAlignment="1" applyProtection="1">
      <alignment vertical="center"/>
      <protection locked="0"/>
    </xf>
    <xf numFmtId="6" fontId="36" fillId="9" borderId="174" xfId="2" applyNumberFormat="1" applyFont="1" applyFill="1" applyBorder="1" applyAlignment="1" applyProtection="1">
      <alignment horizontal="right" vertical="center"/>
    </xf>
    <xf numFmtId="6" fontId="36" fillId="9" borderId="175" xfId="2" applyNumberFormat="1" applyFont="1" applyFill="1" applyBorder="1" applyAlignment="1" applyProtection="1">
      <alignment horizontal="right" vertical="center"/>
    </xf>
    <xf numFmtId="6" fontId="36" fillId="9" borderId="176" xfId="2" applyNumberFormat="1" applyFont="1" applyFill="1" applyBorder="1" applyAlignment="1" applyProtection="1">
      <alignment horizontal="right" vertical="center"/>
    </xf>
    <xf numFmtId="6" fontId="36" fillId="12" borderId="5" xfId="2" applyNumberFormat="1" applyFont="1" applyFill="1" applyBorder="1" applyAlignment="1" applyProtection="1">
      <alignment horizontal="right" vertical="center"/>
    </xf>
    <xf numFmtId="6" fontId="36" fillId="12" borderId="0" xfId="2" applyNumberFormat="1" applyFont="1" applyFill="1" applyBorder="1" applyAlignment="1" applyProtection="1">
      <alignment horizontal="right" vertical="center"/>
    </xf>
    <xf numFmtId="6" fontId="36" fillId="12" borderId="6" xfId="2" applyNumberFormat="1" applyFont="1" applyFill="1" applyBorder="1" applyAlignment="1" applyProtection="1">
      <alignment horizontal="right" vertical="center"/>
    </xf>
    <xf numFmtId="6" fontId="36" fillId="10" borderId="81" xfId="2" applyNumberFormat="1" applyFont="1" applyFill="1" applyBorder="1" applyAlignment="1" applyProtection="1">
      <alignment horizontal="right" vertical="center"/>
      <protection locked="0"/>
    </xf>
    <xf numFmtId="6" fontId="36" fillId="10" borderId="91" xfId="2" applyNumberFormat="1" applyFont="1" applyFill="1" applyBorder="1" applyAlignment="1" applyProtection="1">
      <alignment horizontal="right" vertical="center"/>
      <protection locked="0"/>
    </xf>
    <xf numFmtId="6" fontId="36" fillId="10" borderId="89" xfId="2" applyNumberFormat="1" applyFont="1" applyFill="1" applyBorder="1" applyAlignment="1" applyProtection="1">
      <alignment horizontal="right" vertical="center"/>
      <protection locked="0"/>
    </xf>
    <xf numFmtId="6" fontId="36" fillId="10" borderId="90" xfId="2" applyNumberFormat="1" applyFont="1" applyFill="1" applyBorder="1" applyAlignment="1" applyProtection="1">
      <alignment horizontal="right" vertical="center"/>
      <protection locked="0"/>
    </xf>
    <xf numFmtId="6" fontId="36" fillId="10" borderId="98" xfId="2" applyNumberFormat="1" applyFont="1" applyFill="1" applyBorder="1" applyAlignment="1" applyProtection="1">
      <alignment horizontal="right" vertical="center"/>
      <protection locked="0"/>
    </xf>
    <xf numFmtId="6" fontId="36" fillId="10" borderId="86" xfId="2" applyNumberFormat="1" applyFont="1" applyFill="1" applyBorder="1" applyAlignment="1" applyProtection="1">
      <alignment horizontal="right" vertical="center"/>
      <protection locked="0"/>
    </xf>
    <xf numFmtId="6" fontId="36" fillId="10" borderId="87" xfId="2" applyNumberFormat="1" applyFont="1" applyFill="1" applyBorder="1" applyAlignment="1" applyProtection="1">
      <alignment horizontal="right" vertical="center"/>
      <protection locked="0"/>
    </xf>
    <xf numFmtId="6" fontId="36" fillId="9" borderId="92" xfId="2" applyNumberFormat="1" applyFont="1" applyFill="1" applyBorder="1" applyAlignment="1" applyProtection="1">
      <alignment horizontal="right" vertical="center"/>
    </xf>
    <xf numFmtId="6" fontId="36" fillId="9" borderId="93" xfId="2" applyNumberFormat="1" applyFont="1" applyFill="1" applyBorder="1" applyAlignment="1" applyProtection="1">
      <alignment horizontal="right" vertical="center"/>
    </xf>
    <xf numFmtId="6" fontId="36" fillId="9" borderId="94" xfId="2" applyNumberFormat="1" applyFont="1" applyFill="1" applyBorder="1" applyAlignment="1" applyProtection="1">
      <alignment horizontal="right" vertical="center"/>
    </xf>
    <xf numFmtId="6" fontId="34" fillId="8" borderId="151" xfId="2" applyNumberFormat="1" applyFont="1" applyFill="1" applyBorder="1" applyAlignment="1" applyProtection="1">
      <alignment vertical="center"/>
    </xf>
    <xf numFmtId="6" fontId="34" fillId="9" borderId="95" xfId="2" applyNumberFormat="1" applyFont="1" applyFill="1" applyBorder="1" applyAlignment="1" applyProtection="1">
      <alignment vertical="center"/>
    </xf>
    <xf numFmtId="6" fontId="34" fillId="9" borderId="96" xfId="2" applyNumberFormat="1" applyFont="1" applyFill="1" applyBorder="1" applyAlignment="1" applyProtection="1">
      <alignment vertical="center"/>
    </xf>
    <xf numFmtId="6" fontId="34" fillId="9" borderId="97" xfId="2" applyNumberFormat="1" applyFont="1" applyFill="1" applyBorder="1" applyAlignment="1" applyProtection="1">
      <alignment vertical="center"/>
    </xf>
    <xf numFmtId="6" fontId="36" fillId="10" borderId="241" xfId="2" applyNumberFormat="1" applyFont="1" applyFill="1" applyBorder="1" applyAlignment="1" applyProtection="1">
      <alignment horizontal="right" vertical="center"/>
      <protection locked="0"/>
    </xf>
    <xf numFmtId="6" fontId="36" fillId="10" borderId="242" xfId="2" applyNumberFormat="1" applyFont="1" applyFill="1" applyBorder="1" applyAlignment="1" applyProtection="1">
      <alignment horizontal="right" vertical="center"/>
      <protection locked="0"/>
    </xf>
    <xf numFmtId="6" fontId="36" fillId="10" borderId="243" xfId="2" applyNumberFormat="1" applyFont="1" applyFill="1" applyBorder="1" applyAlignment="1" applyProtection="1">
      <alignment horizontal="right" vertical="center"/>
      <protection locked="0"/>
    </xf>
    <xf numFmtId="6" fontId="36" fillId="10" borderId="166" xfId="2" applyNumberFormat="1" applyFont="1" applyFill="1" applyBorder="1" applyAlignment="1" applyProtection="1">
      <alignment horizontal="right" vertical="center"/>
      <protection locked="0"/>
    </xf>
    <xf numFmtId="6" fontId="36" fillId="10" borderId="149" xfId="2" applyNumberFormat="1" applyFont="1" applyFill="1" applyBorder="1" applyAlignment="1" applyProtection="1">
      <alignment horizontal="right" vertical="center"/>
      <protection locked="0"/>
    </xf>
    <xf numFmtId="6" fontId="36" fillId="10" borderId="167" xfId="2" applyNumberFormat="1" applyFont="1" applyFill="1" applyBorder="1" applyAlignment="1" applyProtection="1">
      <alignment horizontal="right" vertical="center"/>
      <protection locked="0"/>
    </xf>
    <xf numFmtId="6" fontId="36" fillId="10" borderId="168" xfId="2" applyNumberFormat="1" applyFont="1" applyFill="1" applyBorder="1" applyAlignment="1" applyProtection="1">
      <alignment horizontal="right" vertical="center"/>
      <protection locked="0"/>
    </xf>
    <xf numFmtId="6" fontId="36" fillId="10" borderId="169" xfId="2" applyNumberFormat="1" applyFont="1" applyFill="1" applyBorder="1" applyAlignment="1" applyProtection="1">
      <alignment horizontal="right" vertical="center"/>
      <protection locked="0"/>
    </xf>
    <xf numFmtId="6" fontId="36" fillId="10" borderId="140" xfId="2" applyNumberFormat="1" applyFont="1" applyFill="1" applyBorder="1" applyAlignment="1" applyProtection="1">
      <alignment horizontal="right" vertical="center"/>
      <protection locked="0"/>
    </xf>
    <xf numFmtId="6" fontId="36" fillId="10" borderId="170" xfId="2" applyNumberFormat="1" applyFont="1" applyFill="1" applyBorder="1" applyAlignment="1" applyProtection="1">
      <alignment horizontal="right" vertical="center"/>
      <protection locked="0"/>
    </xf>
    <xf numFmtId="6" fontId="36" fillId="10" borderId="171" xfId="2" applyNumberFormat="1" applyFont="1" applyFill="1" applyBorder="1" applyAlignment="1" applyProtection="1">
      <alignment horizontal="right" vertical="center"/>
      <protection locked="0"/>
    </xf>
    <xf numFmtId="6" fontId="36" fillId="10" borderId="172" xfId="2" applyNumberFormat="1" applyFont="1" applyFill="1" applyBorder="1" applyAlignment="1" applyProtection="1">
      <alignment horizontal="right" vertical="center"/>
      <protection locked="0"/>
    </xf>
    <xf numFmtId="6" fontId="36" fillId="9" borderId="52" xfId="2" applyNumberFormat="1" applyFont="1" applyFill="1" applyBorder="1" applyAlignment="1" applyProtection="1">
      <alignment horizontal="right" vertical="center"/>
    </xf>
    <xf numFmtId="6" fontId="36" fillId="9" borderId="53" xfId="2" applyNumberFormat="1" applyFont="1" applyFill="1" applyBorder="1" applyAlignment="1" applyProtection="1">
      <alignment horizontal="right" vertical="center"/>
    </xf>
    <xf numFmtId="6" fontId="36" fillId="9" borderId="173" xfId="2" applyNumberFormat="1" applyFont="1" applyFill="1" applyBorder="1" applyAlignment="1" applyProtection="1">
      <alignment horizontal="right" vertical="center"/>
    </xf>
    <xf numFmtId="6" fontId="36" fillId="8" borderId="81" xfId="2" applyNumberFormat="1" applyFont="1" applyFill="1" applyBorder="1" applyAlignment="1" applyProtection="1">
      <alignment horizontal="right" vertical="center"/>
      <protection locked="0"/>
    </xf>
    <xf numFmtId="6" fontId="36" fillId="8" borderId="82" xfId="2" applyNumberFormat="1" applyFont="1" applyFill="1" applyBorder="1" applyAlignment="1" applyProtection="1">
      <alignment horizontal="right" vertical="center"/>
      <protection locked="0"/>
    </xf>
    <xf numFmtId="6" fontId="36" fillId="8" borderId="83" xfId="2" applyNumberFormat="1" applyFont="1" applyFill="1" applyBorder="1" applyAlignment="1" applyProtection="1">
      <alignment horizontal="right" vertical="center"/>
      <protection locked="0"/>
    </xf>
    <xf numFmtId="6" fontId="34" fillId="9" borderId="174" xfId="2" applyNumberFormat="1" applyFont="1" applyFill="1" applyBorder="1" applyAlignment="1" applyProtection="1">
      <alignment vertical="center"/>
    </xf>
    <xf numFmtId="6" fontId="34" fillId="9" borderId="175" xfId="2" applyNumberFormat="1" applyFont="1" applyFill="1" applyBorder="1" applyAlignment="1" applyProtection="1">
      <alignment vertical="center"/>
    </xf>
    <xf numFmtId="6" fontId="34" fillId="9" borderId="176" xfId="2" applyNumberFormat="1" applyFont="1" applyFill="1" applyBorder="1" applyAlignment="1" applyProtection="1">
      <alignment vertical="center"/>
    </xf>
    <xf numFmtId="6" fontId="34" fillId="12" borderId="5" xfId="2" applyNumberFormat="1" applyFont="1" applyFill="1" applyBorder="1" applyAlignment="1" applyProtection="1">
      <alignment vertical="center"/>
    </xf>
    <xf numFmtId="6" fontId="34" fillId="12" borderId="0" xfId="2" applyNumberFormat="1" applyFont="1" applyFill="1" applyBorder="1" applyAlignment="1" applyProtection="1">
      <alignment vertical="center"/>
    </xf>
    <xf numFmtId="6" fontId="34" fillId="12" borderId="6" xfId="2" applyNumberFormat="1" applyFont="1" applyFill="1" applyBorder="1" applyAlignment="1" applyProtection="1">
      <alignment vertical="center"/>
    </xf>
    <xf numFmtId="6" fontId="36" fillId="10" borderId="88" xfId="2" applyNumberFormat="1" applyFont="1" applyFill="1" applyBorder="1" applyAlignment="1" applyProtection="1">
      <alignment vertical="center"/>
      <protection locked="0"/>
    </xf>
    <xf numFmtId="6" fontId="36" fillId="10" borderId="89" xfId="2" applyNumberFormat="1" applyFont="1" applyFill="1" applyBorder="1" applyAlignment="1" applyProtection="1">
      <alignment vertical="center"/>
      <protection locked="0"/>
    </xf>
    <xf numFmtId="6" fontId="36" fillId="10" borderId="90" xfId="2" applyNumberFormat="1" applyFont="1" applyFill="1" applyBorder="1" applyAlignment="1" applyProtection="1">
      <alignment vertical="center"/>
      <protection locked="0"/>
    </xf>
    <xf numFmtId="6" fontId="36" fillId="10" borderId="98" xfId="2" quotePrefix="1" applyNumberFormat="1" applyFont="1" applyFill="1" applyBorder="1" applyAlignment="1" applyProtection="1">
      <alignment horizontal="center" vertical="center"/>
      <protection locked="0"/>
    </xf>
    <xf numFmtId="6" fontId="36" fillId="10" borderId="86" xfId="2" applyNumberFormat="1" applyFont="1" applyFill="1" applyBorder="1" applyAlignment="1" applyProtection="1">
      <alignment vertical="center"/>
      <protection locked="0"/>
    </xf>
    <xf numFmtId="6" fontId="36" fillId="10" borderId="87" xfId="2" applyNumberFormat="1" applyFont="1" applyFill="1" applyBorder="1" applyAlignment="1" applyProtection="1">
      <alignment vertical="center"/>
      <protection locked="0"/>
    </xf>
    <xf numFmtId="6" fontId="36" fillId="9" borderId="88" xfId="2" applyNumberFormat="1" applyFont="1" applyFill="1" applyBorder="1" applyAlignment="1" applyProtection="1">
      <alignment vertical="center"/>
    </xf>
    <xf numFmtId="6" fontId="34" fillId="9" borderId="89" xfId="2" applyNumberFormat="1" applyFont="1" applyFill="1" applyBorder="1" applyAlignment="1" applyProtection="1">
      <alignment vertical="center"/>
    </xf>
    <xf numFmtId="6" fontId="34" fillId="9" borderId="90" xfId="2" applyNumberFormat="1" applyFont="1" applyFill="1" applyBorder="1" applyAlignment="1" applyProtection="1">
      <alignment vertical="center"/>
    </xf>
    <xf numFmtId="6" fontId="89" fillId="9" borderId="226" xfId="2" applyNumberFormat="1" applyFont="1" applyFill="1" applyBorder="1" applyAlignment="1" applyProtection="1">
      <alignment vertical="center"/>
      <protection locked="0"/>
    </xf>
    <xf numFmtId="6" fontId="89" fillId="9" borderId="227" xfId="2" applyNumberFormat="1" applyFont="1" applyFill="1" applyBorder="1" applyAlignment="1" applyProtection="1">
      <alignment vertical="center"/>
      <protection locked="0"/>
    </xf>
    <xf numFmtId="6" fontId="89" fillId="9" borderId="228" xfId="2" applyNumberFormat="1" applyFont="1" applyFill="1" applyBorder="1" applyAlignment="1" applyProtection="1">
      <alignment vertical="center"/>
      <protection locked="0"/>
    </xf>
    <xf numFmtId="6" fontId="89" fillId="9" borderId="229" xfId="2" applyNumberFormat="1" applyFont="1" applyFill="1" applyBorder="1" applyAlignment="1" applyProtection="1">
      <alignment vertical="center"/>
      <protection locked="0"/>
    </xf>
    <xf numFmtId="6" fontId="89" fillId="9" borderId="230" xfId="2" applyNumberFormat="1" applyFont="1" applyFill="1" applyBorder="1" applyAlignment="1" applyProtection="1">
      <alignment vertical="center"/>
      <protection locked="0"/>
    </xf>
    <xf numFmtId="6" fontId="89" fillId="9" borderId="231" xfId="2" applyNumberFormat="1" applyFont="1" applyFill="1" applyBorder="1" applyAlignment="1" applyProtection="1">
      <alignment vertical="center"/>
      <protection locked="0"/>
    </xf>
    <xf numFmtId="6" fontId="34" fillId="9" borderId="49" xfId="2" applyNumberFormat="1" applyFont="1" applyFill="1" applyBorder="1" applyAlignment="1" applyProtection="1">
      <alignment vertical="center"/>
    </xf>
    <xf numFmtId="6" fontId="34" fillId="9" borderId="54" xfId="2" applyNumberFormat="1" applyFont="1" applyFill="1" applyBorder="1" applyAlignment="1" applyProtection="1">
      <alignment vertical="center"/>
    </xf>
    <xf numFmtId="6" fontId="34" fillId="9" borderId="50" xfId="2" applyNumberFormat="1" applyFont="1" applyFill="1" applyBorder="1" applyAlignment="1" applyProtection="1">
      <alignment vertical="center"/>
    </xf>
    <xf numFmtId="6" fontId="34" fillId="9" borderId="51" xfId="2" applyNumberFormat="1" applyFont="1" applyFill="1" applyBorder="1" applyAlignment="1" applyProtection="1">
      <alignment vertical="center"/>
    </xf>
    <xf numFmtId="6" fontId="36" fillId="8" borderId="232" xfId="2" applyNumberFormat="1" applyFont="1" applyFill="1" applyBorder="1" applyAlignment="1" applyProtection="1">
      <alignment vertical="center"/>
      <protection locked="0"/>
    </xf>
    <xf numFmtId="6" fontId="36" fillId="8" borderId="235" xfId="2" applyNumberFormat="1" applyFont="1" applyFill="1" applyBorder="1" applyAlignment="1" applyProtection="1">
      <alignment vertical="center"/>
      <protection locked="0"/>
    </xf>
    <xf numFmtId="6" fontId="36" fillId="8" borderId="238" xfId="2" applyNumberFormat="1" applyFont="1" applyFill="1" applyBorder="1" applyAlignment="1" applyProtection="1">
      <alignment vertical="center"/>
      <protection locked="0"/>
    </xf>
    <xf numFmtId="6" fontId="36" fillId="9" borderId="180" xfId="2" applyNumberFormat="1" applyFont="1" applyFill="1" applyBorder="1" applyAlignment="1" applyProtection="1">
      <alignment horizontal="right" vertical="center"/>
    </xf>
    <xf numFmtId="6" fontId="36" fillId="10" borderId="88" xfId="2" applyNumberFormat="1" applyFont="1" applyFill="1" applyBorder="1" applyAlignment="1" applyProtection="1">
      <alignment horizontal="right" vertical="center"/>
      <protection locked="0"/>
    </xf>
    <xf numFmtId="6" fontId="36" fillId="10" borderId="244" xfId="2" applyNumberFormat="1" applyFont="1" applyFill="1" applyBorder="1" applyAlignment="1" applyProtection="1">
      <alignment vertical="center"/>
      <protection locked="0"/>
    </xf>
    <xf numFmtId="6" fontId="36" fillId="10" borderId="245" xfId="2" applyNumberFormat="1" applyFont="1" applyFill="1" applyBorder="1" applyAlignment="1" applyProtection="1">
      <alignment vertical="center"/>
      <protection locked="0"/>
    </xf>
    <xf numFmtId="6" fontId="36" fillId="10" borderId="84" xfId="2" applyNumberFormat="1" applyFont="1" applyFill="1" applyBorder="1" applyAlignment="1" applyProtection="1">
      <alignment vertical="center"/>
      <protection locked="0"/>
    </xf>
    <xf numFmtId="6" fontId="36" fillId="10" borderId="70" xfId="2" applyNumberFormat="1" applyFont="1" applyFill="1" applyBorder="1" applyAlignment="1" applyProtection="1">
      <alignment vertical="center"/>
      <protection locked="0"/>
    </xf>
    <xf numFmtId="0" fontId="34" fillId="8" borderId="0" xfId="0" applyFont="1" applyFill="1" applyBorder="1" applyAlignment="1" applyProtection="1">
      <alignment vertical="center" wrapText="1"/>
    </xf>
    <xf numFmtId="44" fontId="27" fillId="8" borderId="0" xfId="0" applyNumberFormat="1" applyFont="1" applyFill="1" applyBorder="1" applyAlignment="1" applyProtection="1"/>
    <xf numFmtId="44" fontId="27" fillId="8" borderId="0" xfId="76" applyFont="1" applyFill="1" applyBorder="1" applyAlignment="1" applyProtection="1"/>
    <xf numFmtId="42" fontId="36" fillId="8" borderId="0" xfId="0" applyNumberFormat="1" applyFont="1" applyFill="1" applyBorder="1" applyAlignment="1" applyProtection="1"/>
    <xf numFmtId="0" fontId="110" fillId="4" borderId="0" xfId="0" applyFont="1" applyFill="1" applyBorder="1" applyAlignment="1" applyProtection="1">
      <alignment horizontal="right" vertical="center"/>
    </xf>
    <xf numFmtId="0" fontId="0" fillId="8" borderId="62" xfId="0" applyFill="1" applyBorder="1" applyAlignment="1" applyProtection="1">
      <alignment vertical="center"/>
    </xf>
    <xf numFmtId="0" fontId="0" fillId="8" borderId="63" xfId="0" applyFill="1" applyBorder="1" applyAlignment="1" applyProtection="1">
      <alignment vertical="center"/>
    </xf>
    <xf numFmtId="0" fontId="0" fillId="8" borderId="0" xfId="0" applyFill="1" applyAlignment="1" applyProtection="1">
      <alignment vertical="center"/>
    </xf>
    <xf numFmtId="5" fontId="27" fillId="4" borderId="321" xfId="76" applyNumberFormat="1" applyFont="1" applyFill="1" applyBorder="1" applyAlignment="1" applyProtection="1"/>
    <xf numFmtId="5" fontId="27" fillId="9" borderId="321" xfId="76" applyNumberFormat="1" applyFont="1" applyFill="1" applyBorder="1" applyAlignment="1" applyProtection="1"/>
    <xf numFmtId="5" fontId="27" fillId="4" borderId="336" xfId="76" applyNumberFormat="1" applyFont="1" applyFill="1" applyBorder="1" applyAlignment="1" applyProtection="1"/>
    <xf numFmtId="5" fontId="27" fillId="9" borderId="336" xfId="76" applyNumberFormat="1" applyFont="1" applyFill="1" applyBorder="1" applyAlignment="1" applyProtection="1"/>
    <xf numFmtId="5" fontId="27" fillId="4" borderId="374" xfId="76" applyNumberFormat="1" applyFont="1" applyFill="1" applyBorder="1" applyAlignment="1" applyProtection="1"/>
    <xf numFmtId="5" fontId="27" fillId="9" borderId="201" xfId="76" applyNumberFormat="1" applyFont="1" applyFill="1" applyBorder="1" applyAlignment="1" applyProtection="1"/>
    <xf numFmtId="6" fontId="27" fillId="4" borderId="321" xfId="76" applyNumberFormat="1" applyFont="1" applyFill="1" applyBorder="1" applyAlignment="1" applyProtection="1"/>
    <xf numFmtId="6" fontId="27" fillId="9" borderId="321" xfId="0" applyNumberFormat="1" applyFont="1" applyFill="1" applyBorder="1" applyAlignment="1" applyProtection="1"/>
    <xf numFmtId="6" fontId="27" fillId="4" borderId="336" xfId="76" applyNumberFormat="1" applyFont="1" applyFill="1" applyBorder="1" applyAlignment="1" applyProtection="1"/>
    <xf numFmtId="6" fontId="27" fillId="9" borderId="336" xfId="0" applyNumberFormat="1" applyFont="1" applyFill="1" applyBorder="1" applyAlignment="1" applyProtection="1"/>
    <xf numFmtId="6" fontId="27" fillId="4" borderId="374" xfId="76" applyNumberFormat="1" applyFont="1" applyFill="1" applyBorder="1" applyAlignment="1" applyProtection="1"/>
    <xf numFmtId="6" fontId="27" fillId="9" borderId="403" xfId="0" applyNumberFormat="1" applyFont="1" applyFill="1" applyBorder="1" applyAlignment="1" applyProtection="1"/>
    <xf numFmtId="6" fontId="27" fillId="9" borderId="201" xfId="0" applyNumberFormat="1" applyFont="1" applyFill="1" applyBorder="1" applyAlignment="1" applyProtection="1"/>
    <xf numFmtId="6" fontId="27" fillId="9" borderId="402" xfId="76" applyNumberFormat="1" applyFont="1" applyFill="1" applyBorder="1" applyAlignment="1" applyProtection="1"/>
    <xf numFmtId="6" fontId="27" fillId="9" borderId="321" xfId="76" applyNumberFormat="1" applyFont="1" applyFill="1" applyBorder="1" applyAlignment="1" applyProtection="1"/>
    <xf numFmtId="6" fontId="36" fillId="9" borderId="69" xfId="2" applyNumberFormat="1" applyFont="1" applyFill="1" applyBorder="1" applyAlignment="1" applyProtection="1">
      <alignment horizontal="right" vertical="center"/>
    </xf>
    <xf numFmtId="5" fontId="36" fillId="10" borderId="82" xfId="2" applyNumberFormat="1" applyFont="1" applyFill="1" applyBorder="1" applyAlignment="1" applyProtection="1">
      <alignment horizontal="right" vertical="center"/>
      <protection locked="0"/>
    </xf>
    <xf numFmtId="5" fontId="36" fillId="10" borderId="83" xfId="2" applyNumberFormat="1" applyFont="1" applyFill="1" applyBorder="1" applyAlignment="1" applyProtection="1">
      <alignment horizontal="right" vertical="center"/>
      <protection locked="0"/>
    </xf>
    <xf numFmtId="6" fontId="36" fillId="9" borderId="88" xfId="2" applyNumberFormat="1" applyFont="1" applyFill="1" applyBorder="1" applyAlignment="1" applyProtection="1">
      <alignment horizontal="right" vertical="center"/>
    </xf>
    <xf numFmtId="166" fontId="105" fillId="9" borderId="28" xfId="0" applyNumberFormat="1" applyFont="1" applyFill="1" applyBorder="1" applyAlignment="1" applyProtection="1">
      <alignment horizontal="right"/>
    </xf>
    <xf numFmtId="166" fontId="105" fillId="9" borderId="22" xfId="0" applyNumberFormat="1" applyFont="1" applyFill="1" applyBorder="1" applyAlignment="1" applyProtection="1">
      <alignment horizontal="right"/>
    </xf>
    <xf numFmtId="166" fontId="105" fillId="9" borderId="23" xfId="0" applyNumberFormat="1" applyFont="1" applyFill="1" applyBorder="1" applyAlignment="1" applyProtection="1">
      <alignment horizontal="right"/>
    </xf>
    <xf numFmtId="6" fontId="104" fillId="0" borderId="69" xfId="0" applyNumberFormat="1" applyFont="1" applyBorder="1" applyAlignment="1" applyProtection="1">
      <alignment horizontal="right"/>
      <protection locked="0"/>
    </xf>
    <xf numFmtId="6" fontId="104" fillId="0" borderId="84" xfId="0" applyNumberFormat="1" applyFont="1" applyBorder="1" applyAlignment="1" applyProtection="1">
      <alignment horizontal="right"/>
      <protection locked="0"/>
    </xf>
    <xf numFmtId="6" fontId="104" fillId="8" borderId="70" xfId="0" applyNumberFormat="1" applyFont="1" applyFill="1" applyBorder="1" applyAlignment="1" applyProtection="1">
      <alignment horizontal="right"/>
      <protection locked="0"/>
    </xf>
    <xf numFmtId="6" fontId="104" fillId="0" borderId="102" xfId="0" applyNumberFormat="1" applyFont="1" applyBorder="1" applyAlignment="1" applyProtection="1">
      <alignment horizontal="right"/>
      <protection locked="0"/>
    </xf>
    <xf numFmtId="6" fontId="104" fillId="0" borderId="103" xfId="0" applyNumberFormat="1" applyFont="1" applyBorder="1" applyAlignment="1" applyProtection="1">
      <alignment horizontal="right"/>
      <protection locked="0"/>
    </xf>
    <xf numFmtId="6" fontId="104" fillId="8" borderId="105" xfId="0" applyNumberFormat="1" applyFont="1" applyFill="1" applyBorder="1" applyAlignment="1" applyProtection="1">
      <alignment horizontal="right"/>
      <protection locked="0"/>
    </xf>
    <xf numFmtId="6" fontId="104" fillId="0" borderId="100" xfId="0" applyNumberFormat="1" applyFont="1" applyBorder="1" applyAlignment="1" applyProtection="1">
      <alignment horizontal="right"/>
      <protection locked="0"/>
    </xf>
    <xf numFmtId="6" fontId="104" fillId="0" borderId="101" xfId="0" applyNumberFormat="1" applyFont="1" applyBorder="1" applyAlignment="1" applyProtection="1">
      <alignment horizontal="right"/>
      <protection locked="0"/>
    </xf>
    <xf numFmtId="6" fontId="104" fillId="8" borderId="104" xfId="0" applyNumberFormat="1" applyFont="1" applyFill="1" applyBorder="1" applyAlignment="1" applyProtection="1">
      <alignment horizontal="right"/>
      <protection locked="0"/>
    </xf>
    <xf numFmtId="166" fontId="102" fillId="8" borderId="0" xfId="0" applyNumberFormat="1" applyFont="1" applyFill="1" applyBorder="1" applyProtection="1"/>
    <xf numFmtId="6" fontId="104" fillId="8" borderId="106" xfId="0" applyNumberFormat="1" applyFont="1" applyFill="1" applyBorder="1" applyAlignment="1" applyProtection="1">
      <alignment horizontal="right"/>
      <protection locked="0"/>
    </xf>
    <xf numFmtId="6" fontId="104" fillId="8" borderId="99" xfId="0" applyNumberFormat="1" applyFont="1" applyFill="1" applyBorder="1" applyAlignment="1" applyProtection="1">
      <alignment horizontal="right"/>
      <protection locked="0"/>
    </xf>
    <xf numFmtId="6" fontId="104" fillId="8" borderId="107" xfId="0" applyNumberFormat="1" applyFont="1" applyFill="1" applyBorder="1" applyAlignment="1" applyProtection="1">
      <alignment horizontal="right"/>
      <protection locked="0"/>
    </xf>
    <xf numFmtId="6" fontId="104" fillId="8" borderId="108" xfId="0" applyNumberFormat="1" applyFont="1" applyFill="1" applyBorder="1" applyAlignment="1" applyProtection="1">
      <alignment horizontal="right"/>
      <protection locked="0"/>
    </xf>
    <xf numFmtId="6" fontId="104" fillId="8" borderId="84" xfId="0" applyNumberFormat="1" applyFont="1" applyFill="1" applyBorder="1" applyAlignment="1" applyProtection="1">
      <alignment horizontal="right"/>
      <protection locked="0"/>
    </xf>
    <xf numFmtId="6" fontId="104" fillId="8" borderId="109" xfId="0" applyNumberFormat="1" applyFont="1" applyFill="1" applyBorder="1" applyAlignment="1" applyProtection="1">
      <alignment horizontal="right"/>
      <protection locked="0"/>
    </xf>
    <xf numFmtId="6" fontId="104" fillId="8" borderId="110" xfId="0" applyNumberFormat="1" applyFont="1" applyFill="1" applyBorder="1" applyAlignment="1" applyProtection="1">
      <alignment horizontal="right"/>
      <protection locked="0"/>
    </xf>
    <xf numFmtId="6" fontId="104" fillId="8" borderId="85" xfId="0" applyNumberFormat="1" applyFont="1" applyFill="1" applyBorder="1" applyAlignment="1" applyProtection="1">
      <alignment horizontal="right"/>
      <protection locked="0"/>
    </xf>
    <xf numFmtId="6" fontId="104" fillId="8" borderId="111" xfId="0" applyNumberFormat="1" applyFont="1" applyFill="1" applyBorder="1" applyAlignment="1" applyProtection="1">
      <alignment horizontal="right"/>
      <protection locked="0"/>
    </xf>
    <xf numFmtId="6" fontId="36" fillId="8" borderId="411" xfId="2" applyNumberFormat="1" applyFont="1" applyFill="1" applyBorder="1" applyAlignment="1" applyProtection="1">
      <alignment vertical="center"/>
      <protection locked="0"/>
    </xf>
    <xf numFmtId="6" fontId="36" fillId="8" borderId="410" xfId="2" applyNumberFormat="1" applyFont="1" applyFill="1" applyBorder="1" applyAlignment="1" applyProtection="1">
      <alignment vertical="center"/>
      <protection locked="0"/>
    </xf>
    <xf numFmtId="0" fontId="27" fillId="66" borderId="24" xfId="0" applyFont="1" applyFill="1" applyBorder="1" applyAlignment="1">
      <alignment vertical="center" wrapText="1"/>
    </xf>
    <xf numFmtId="0" fontId="27" fillId="66" borderId="25" xfId="0" applyFont="1" applyFill="1" applyBorder="1" applyAlignment="1">
      <alignment vertical="center" wrapText="1"/>
    </xf>
    <xf numFmtId="0" fontId="19" fillId="4" borderId="0" xfId="101" applyFont="1" applyFill="1" applyBorder="1"/>
    <xf numFmtId="0" fontId="19" fillId="4" borderId="0" xfId="101" applyFont="1" applyFill="1" applyBorder="1" applyAlignment="1"/>
    <xf numFmtId="0" fontId="87" fillId="4" borderId="0" xfId="101" applyFont="1" applyFill="1" applyBorder="1"/>
    <xf numFmtId="0" fontId="87" fillId="4" borderId="18" xfId="101" applyFont="1" applyFill="1" applyBorder="1" applyAlignment="1"/>
    <xf numFmtId="0" fontId="19" fillId="4" borderId="18" xfId="101" applyFont="1" applyFill="1" applyBorder="1"/>
    <xf numFmtId="0" fontId="87" fillId="4" borderId="18" xfId="101" applyFont="1" applyFill="1" applyBorder="1"/>
    <xf numFmtId="0" fontId="88" fillId="8" borderId="18" xfId="101" applyFont="1" applyFill="1" applyBorder="1" applyAlignment="1">
      <alignment horizontal="center"/>
    </xf>
    <xf numFmtId="0" fontId="87" fillId="4" borderId="0" xfId="101" applyFont="1" applyFill="1" applyBorder="1" applyAlignment="1"/>
    <xf numFmtId="0" fontId="87" fillId="8" borderId="0" xfId="101" applyFont="1" applyFill="1" applyBorder="1"/>
    <xf numFmtId="0" fontId="88" fillId="8" borderId="0" xfId="101" applyFont="1" applyFill="1" applyBorder="1"/>
    <xf numFmtId="0" fontId="19" fillId="8" borderId="0" xfId="101" applyFont="1" applyFill="1" applyBorder="1" applyAlignment="1"/>
    <xf numFmtId="0" fontId="19" fillId="8" borderId="0" xfId="101" applyFont="1" applyFill="1" applyBorder="1" applyAlignment="1">
      <alignment horizontal="left" indent="2"/>
    </xf>
    <xf numFmtId="0" fontId="19" fillId="4" borderId="0" xfId="101" applyFont="1" applyFill="1" applyBorder="1" applyAlignment="1">
      <alignment horizontal="center"/>
    </xf>
    <xf numFmtId="1" fontId="19" fillId="4" borderId="0" xfId="101" applyNumberFormat="1" applyFont="1" applyFill="1" applyBorder="1"/>
    <xf numFmtId="0" fontId="87" fillId="8" borderId="0" xfId="101" applyFont="1" applyFill="1" applyBorder="1" applyAlignment="1">
      <alignment horizontal="center"/>
    </xf>
    <xf numFmtId="0" fontId="19" fillId="4" borderId="0" xfId="101" quotePrefix="1" applyFont="1" applyFill="1" applyBorder="1" applyAlignment="1">
      <alignment horizontal="center"/>
    </xf>
    <xf numFmtId="0" fontId="19" fillId="8" borderId="0" xfId="101" applyFont="1" applyFill="1" applyBorder="1" applyAlignment="1">
      <alignment horizontal="left"/>
    </xf>
    <xf numFmtId="0" fontId="68" fillId="4" borderId="0" xfId="101" applyFont="1" applyFill="1" applyBorder="1"/>
    <xf numFmtId="0" fontId="68" fillId="4" borderId="0" xfId="101" applyFont="1" applyFill="1" applyBorder="1" applyAlignment="1"/>
    <xf numFmtId="1" fontId="19" fillId="8" borderId="0" xfId="101" applyNumberFormat="1" applyFont="1" applyFill="1" applyBorder="1" applyAlignment="1">
      <alignment horizontal="right"/>
    </xf>
    <xf numFmtId="0" fontId="69" fillId="4" borderId="0" xfId="101" applyFont="1" applyFill="1" applyBorder="1"/>
    <xf numFmtId="44" fontId="68" fillId="8" borderId="0" xfId="101" applyNumberFormat="1" applyFont="1" applyFill="1" applyBorder="1" applyAlignment="1">
      <alignment horizontal="left"/>
    </xf>
    <xf numFmtId="44" fontId="19" fillId="8" borderId="0" xfId="101" applyNumberFormat="1" applyFont="1" applyFill="1" applyBorder="1" applyAlignment="1">
      <alignment horizontal="left"/>
    </xf>
    <xf numFmtId="171" fontId="19" fillId="8" borderId="0" xfId="101" applyNumberFormat="1" applyFont="1" applyFill="1" applyBorder="1" applyAlignment="1">
      <alignment horizontal="left"/>
    </xf>
    <xf numFmtId="0" fontId="19" fillId="8" borderId="0" xfId="101" applyFont="1" applyFill="1" applyBorder="1"/>
    <xf numFmtId="0" fontId="94" fillId="8" borderId="0" xfId="101" applyFont="1" applyFill="1" applyBorder="1" applyAlignment="1">
      <alignment horizontal="left"/>
    </xf>
    <xf numFmtId="0" fontId="97" fillId="4" borderId="0" xfId="101" applyFont="1" applyFill="1" applyBorder="1"/>
    <xf numFmtId="0" fontId="94" fillId="4" borderId="0" xfId="101" applyFont="1" applyFill="1" applyBorder="1" applyAlignment="1"/>
    <xf numFmtId="0" fontId="88" fillId="8" borderId="0" xfId="101" applyFont="1" applyFill="1" applyBorder="1" applyAlignment="1">
      <alignment horizontal="center"/>
    </xf>
    <xf numFmtId="0" fontId="87" fillId="8" borderId="0" xfId="101" applyFont="1" applyFill="1" applyBorder="1" applyAlignment="1">
      <alignment horizontal="left"/>
    </xf>
    <xf numFmtId="0" fontId="105" fillId="0" borderId="0" xfId="51" applyFont="1" applyFill="1"/>
    <xf numFmtId="0" fontId="102" fillId="0" borderId="0" xfId="51" applyFont="1" applyFill="1"/>
    <xf numFmtId="9" fontId="102" fillId="0" borderId="0" xfId="51" applyNumberFormat="1" applyFont="1" applyFill="1" applyAlignment="1">
      <alignment horizontal="left"/>
    </xf>
    <xf numFmtId="0" fontId="111" fillId="0" borderId="0" xfId="101" applyFont="1" applyFill="1" applyBorder="1"/>
    <xf numFmtId="0" fontId="111" fillId="0" borderId="0" xfId="101" applyFont="1" applyFill="1" applyBorder="1" applyAlignment="1"/>
    <xf numFmtId="0" fontId="111" fillId="0" borderId="0" xfId="101" applyFont="1" applyFill="1" applyBorder="1" applyAlignment="1">
      <alignment horizontal="left"/>
    </xf>
    <xf numFmtId="0" fontId="0" fillId="0" borderId="42" xfId="0" applyBorder="1"/>
    <xf numFmtId="0" fontId="102" fillId="8" borderId="0" xfId="2" applyFont="1" applyFill="1" applyBorder="1" applyAlignment="1">
      <alignment horizontal="right"/>
    </xf>
    <xf numFmtId="0" fontId="27" fillId="0" borderId="148" xfId="0" applyFont="1" applyBorder="1" applyAlignment="1"/>
    <xf numFmtId="0" fontId="104" fillId="8" borderId="118" xfId="0" applyFont="1" applyFill="1" applyBorder="1" applyProtection="1">
      <protection locked="0"/>
    </xf>
    <xf numFmtId="0" fontId="104" fillId="8" borderId="112" xfId="0" applyFont="1" applyFill="1" applyBorder="1" applyProtection="1">
      <protection locked="0"/>
    </xf>
    <xf numFmtId="0" fontId="104" fillId="8" borderId="119" xfId="0" applyFont="1" applyFill="1" applyBorder="1" applyProtection="1">
      <protection locked="0"/>
    </xf>
    <xf numFmtId="0" fontId="104" fillId="8" borderId="417" xfId="0" applyFont="1" applyFill="1" applyBorder="1" applyProtection="1">
      <protection locked="0"/>
    </xf>
    <xf numFmtId="0" fontId="27" fillId="8" borderId="0" xfId="0" applyFont="1" applyFill="1" applyBorder="1" applyAlignment="1">
      <alignment vertical="top"/>
    </xf>
    <xf numFmtId="0" fontId="56" fillId="0" borderId="0" xfId="2" applyFont="1" applyFill="1" applyBorder="1" applyAlignment="1" applyProtection="1"/>
    <xf numFmtId="0" fontId="20" fillId="0" borderId="0" xfId="2" applyFont="1" applyAlignment="1" applyProtection="1"/>
    <xf numFmtId="0" fontId="20" fillId="0" borderId="0" xfId="2" applyFont="1" applyBorder="1" applyAlignment="1" applyProtection="1"/>
    <xf numFmtId="0" fontId="20" fillId="0" borderId="148" xfId="2" applyFont="1" applyFill="1" applyBorder="1" applyAlignment="1" applyProtection="1"/>
    <xf numFmtId="0" fontId="36" fillId="0" borderId="0" xfId="2" applyFont="1" applyFill="1" applyBorder="1" applyAlignment="1" applyProtection="1"/>
    <xf numFmtId="0" fontId="31" fillId="0" borderId="0" xfId="2" applyFont="1" applyBorder="1" applyAlignment="1" applyProtection="1"/>
    <xf numFmtId="0" fontId="31" fillId="0" borderId="148" xfId="2" applyFont="1" applyBorder="1" applyAlignment="1" applyProtection="1"/>
    <xf numFmtId="0" fontId="31" fillId="0" borderId="12" xfId="2" applyFont="1" applyBorder="1" applyAlignment="1" applyProtection="1"/>
    <xf numFmtId="9" fontId="38" fillId="0" borderId="0" xfId="2" applyNumberFormat="1" applyFont="1" applyFill="1" applyBorder="1" applyAlignment="1" applyProtection="1">
      <alignment horizontal="center" vertical="top"/>
    </xf>
    <xf numFmtId="0" fontId="34" fillId="0" borderId="0" xfId="2" applyFont="1" applyFill="1" applyBorder="1" applyAlignment="1" applyProtection="1">
      <alignment vertical="top"/>
    </xf>
    <xf numFmtId="0" fontId="23" fillId="0" borderId="0" xfId="2" applyFont="1" applyFill="1" applyBorder="1" applyAlignment="1" applyProtection="1">
      <alignment horizontal="left"/>
    </xf>
    <xf numFmtId="0" fontId="29" fillId="0" borderId="0" xfId="2" applyFont="1" applyFill="1" applyBorder="1" applyAlignment="1" applyProtection="1">
      <alignment vertical="top"/>
    </xf>
    <xf numFmtId="0" fontId="55" fillId="0" borderId="0" xfId="2" applyFont="1" applyFill="1" applyBorder="1" applyAlignment="1" applyProtection="1">
      <alignment horizontal="left" vertical="top"/>
    </xf>
    <xf numFmtId="0" fontId="20" fillId="0" borderId="0" xfId="2" applyFont="1" applyFill="1" applyBorder="1" applyAlignment="1" applyProtection="1"/>
    <xf numFmtId="0" fontId="23" fillId="0" borderId="0" xfId="2" applyFont="1" applyFill="1" applyBorder="1" applyAlignment="1" applyProtection="1"/>
    <xf numFmtId="0" fontId="41" fillId="0" borderId="0" xfId="2" applyFont="1" applyFill="1" applyBorder="1" applyAlignment="1" applyProtection="1">
      <alignment horizontal="center" vertical="top"/>
    </xf>
    <xf numFmtId="0" fontId="42" fillId="0" borderId="0" xfId="2" applyFont="1" applyFill="1" applyBorder="1" applyAlignment="1" applyProtection="1">
      <alignment horizontal="center" vertical="top"/>
    </xf>
    <xf numFmtId="0" fontId="35" fillId="0" borderId="0" xfId="2" applyFont="1" applyFill="1" applyBorder="1" applyAlignment="1" applyProtection="1">
      <alignment vertical="top"/>
    </xf>
    <xf numFmtId="0" fontId="29" fillId="0" borderId="0" xfId="2" applyFont="1" applyFill="1" applyBorder="1" applyAlignment="1" applyProtection="1">
      <alignment horizontal="left"/>
    </xf>
    <xf numFmtId="0" fontId="31" fillId="0" borderId="0" xfId="2" applyFont="1" applyFill="1" applyBorder="1" applyAlignment="1" applyProtection="1">
      <alignment horizontal="center" vertical="top"/>
    </xf>
    <xf numFmtId="0" fontId="34" fillId="0" borderId="0" xfId="2" applyFont="1" applyFill="1" applyBorder="1" applyAlignment="1" applyProtection="1">
      <alignment horizontal="center" vertical="center"/>
    </xf>
    <xf numFmtId="0" fontId="20" fillId="0" borderId="0" xfId="2" applyFont="1" applyFill="1" applyBorder="1" applyAlignment="1" applyProtection="1">
      <alignment vertical="top"/>
    </xf>
    <xf numFmtId="0" fontId="21" fillId="0" borderId="0" xfId="2" applyFont="1" applyFill="1" applyBorder="1" applyAlignment="1" applyProtection="1">
      <alignment vertical="top"/>
    </xf>
    <xf numFmtId="0" fontId="31" fillId="0" borderId="0" xfId="2" applyFont="1" applyFill="1" applyBorder="1" applyAlignment="1" applyProtection="1">
      <alignment vertical="top"/>
    </xf>
    <xf numFmtId="0" fontId="21" fillId="0" borderId="0" xfId="2" applyFont="1" applyFill="1" applyBorder="1" applyAlignment="1" applyProtection="1">
      <alignment horizontal="left"/>
    </xf>
    <xf numFmtId="0" fontId="34" fillId="0" borderId="0" xfId="2" applyFont="1" applyFill="1" applyBorder="1" applyAlignment="1" applyProtection="1">
      <alignment horizontal="center" vertical="top"/>
    </xf>
    <xf numFmtId="0" fontId="34" fillId="0" borderId="0" xfId="2" applyFont="1" applyFill="1" applyBorder="1" applyAlignment="1" applyProtection="1">
      <alignment horizontal="center"/>
    </xf>
    <xf numFmtId="0" fontId="36" fillId="0" borderId="0" xfId="2" applyFont="1" applyFill="1" applyBorder="1" applyAlignment="1" applyProtection="1">
      <alignment vertical="top"/>
    </xf>
    <xf numFmtId="0" fontId="20" fillId="0" borderId="0" xfId="2" applyFont="1" applyFill="1" applyBorder="1" applyAlignment="1" applyProtection="1">
      <alignment horizontal="left" vertical="top"/>
    </xf>
    <xf numFmtId="0" fontId="29" fillId="0" borderId="0" xfId="2" applyFont="1" applyFill="1" applyBorder="1" applyAlignment="1" applyProtection="1"/>
    <xf numFmtId="0" fontId="20" fillId="0" borderId="0" xfId="2" applyNumberFormat="1" applyFont="1" applyFill="1" applyBorder="1" applyAlignment="1" applyProtection="1"/>
    <xf numFmtId="0" fontId="28" fillId="0" borderId="0" xfId="2" applyFont="1" applyFill="1" applyBorder="1" applyAlignment="1" applyProtection="1">
      <alignment horizontal="center"/>
    </xf>
    <xf numFmtId="0" fontId="30" fillId="0" borderId="0" xfId="2" applyFont="1" applyFill="1" applyBorder="1" applyAlignment="1" applyProtection="1">
      <alignment vertical="top"/>
    </xf>
    <xf numFmtId="0" fontId="29" fillId="0" borderId="0" xfId="2" applyFont="1" applyFill="1" applyBorder="1" applyAlignment="1" applyProtection="1">
      <alignment horizontal="center"/>
    </xf>
    <xf numFmtId="0" fontId="20" fillId="0" borderId="360" xfId="2" applyFont="1" applyBorder="1" applyAlignment="1" applyProtection="1">
      <alignment wrapText="1"/>
      <protection locked="0"/>
    </xf>
    <xf numFmtId="0" fontId="20" fillId="0" borderId="199" xfId="2" applyFont="1" applyBorder="1" applyAlignment="1" applyProtection="1">
      <alignment wrapText="1"/>
      <protection locked="0"/>
    </xf>
    <xf numFmtId="0" fontId="20" fillId="0" borderId="199" xfId="2" applyFont="1" applyFill="1" applyBorder="1" applyAlignment="1" applyProtection="1">
      <alignment wrapText="1"/>
      <protection locked="0"/>
    </xf>
    <xf numFmtId="0" fontId="20" fillId="0" borderId="216" xfId="2" applyFont="1" applyFill="1" applyBorder="1" applyAlignment="1" applyProtection="1">
      <alignment wrapText="1"/>
      <protection locked="0"/>
    </xf>
    <xf numFmtId="0" fontId="20" fillId="0" borderId="219" xfId="2" applyFont="1" applyFill="1" applyBorder="1" applyAlignment="1" applyProtection="1">
      <alignment wrapText="1"/>
      <protection locked="0"/>
    </xf>
    <xf numFmtId="0" fontId="20" fillId="0" borderId="221" xfId="2" applyFont="1" applyFill="1" applyBorder="1" applyAlignment="1" applyProtection="1">
      <alignment wrapText="1"/>
      <protection locked="0"/>
    </xf>
    <xf numFmtId="0" fontId="96" fillId="8" borderId="0" xfId="101" applyFont="1" applyFill="1" applyBorder="1" applyAlignment="1"/>
    <xf numFmtId="0" fontId="171" fillId="8" borderId="0" xfId="101" applyFont="1" applyFill="1" applyBorder="1" applyAlignment="1">
      <alignment horizontal="center"/>
    </xf>
    <xf numFmtId="0" fontId="19" fillId="8" borderId="0" xfId="101" applyFill="1" applyBorder="1" applyAlignment="1">
      <alignment wrapText="1"/>
    </xf>
    <xf numFmtId="0" fontId="19" fillId="8" borderId="0" xfId="101" applyFont="1" applyFill="1" applyBorder="1" applyAlignment="1">
      <alignment wrapText="1"/>
    </xf>
    <xf numFmtId="0" fontId="31" fillId="0" borderId="0" xfId="2" applyFont="1" applyBorder="1" applyAlignment="1"/>
    <xf numFmtId="0" fontId="0" fillId="0" borderId="76" xfId="0" applyBorder="1"/>
    <xf numFmtId="0" fontId="20" fillId="0" borderId="0" xfId="2"/>
    <xf numFmtId="0" fontId="20" fillId="0" borderId="0" xfId="2" applyFont="1" applyBorder="1"/>
    <xf numFmtId="0" fontId="20" fillId="0" borderId="0" xfId="2"/>
    <xf numFmtId="0" fontId="20" fillId="0" borderId="0" xfId="2" applyBorder="1"/>
    <xf numFmtId="0" fontId="20" fillId="0" borderId="346" xfId="2" applyBorder="1"/>
    <xf numFmtId="0" fontId="20" fillId="0" borderId="0" xfId="2" applyFont="1" applyBorder="1" applyAlignment="1"/>
    <xf numFmtId="0" fontId="20" fillId="0" borderId="194" xfId="2" applyBorder="1" applyAlignment="1">
      <alignment horizontal="center" vertical="center"/>
    </xf>
    <xf numFmtId="0" fontId="20" fillId="0" borderId="0" xfId="2" applyFont="1" applyBorder="1" applyAlignment="1">
      <alignment vertical="center"/>
    </xf>
    <xf numFmtId="0" fontId="20" fillId="0" borderId="0" xfId="2" applyBorder="1" applyAlignment="1">
      <alignment vertical="center"/>
    </xf>
    <xf numFmtId="0" fontId="20" fillId="0" borderId="191" xfId="2" applyBorder="1" applyAlignment="1">
      <alignment vertical="center"/>
    </xf>
    <xf numFmtId="0" fontId="20" fillId="0" borderId="194" xfId="2" applyBorder="1" applyAlignment="1">
      <alignment horizontal="left" vertical="center"/>
    </xf>
    <xf numFmtId="0" fontId="20" fillId="0" borderId="42" xfId="2" applyFont="1" applyBorder="1" applyAlignment="1">
      <alignment horizontal="right" vertical="center"/>
    </xf>
    <xf numFmtId="0" fontId="20" fillId="0" borderId="0" xfId="2" applyFont="1" applyBorder="1" applyAlignment="1">
      <alignment horizontal="right" vertical="center"/>
    </xf>
    <xf numFmtId="0" fontId="20" fillId="0" borderId="43" xfId="2" applyFont="1" applyBorder="1" applyAlignment="1">
      <alignment horizontal="right" vertical="center"/>
    </xf>
    <xf numFmtId="0" fontId="20" fillId="0" borderId="0" xfId="2" applyBorder="1" applyAlignment="1">
      <alignment horizontal="right" vertical="center"/>
    </xf>
    <xf numFmtId="0" fontId="20" fillId="0" borderId="0" xfId="2" applyBorder="1" applyAlignment="1">
      <alignment horizontal="center" vertical="center"/>
    </xf>
    <xf numFmtId="0" fontId="20" fillId="0" borderId="0" xfId="2" applyBorder="1" applyAlignment="1">
      <alignment horizontal="left" vertical="center"/>
    </xf>
    <xf numFmtId="0" fontId="20" fillId="0" borderId="0" xfId="2"/>
    <xf numFmtId="0" fontId="20" fillId="0" borderId="0" xfId="2" applyFont="1" applyFill="1" applyBorder="1"/>
    <xf numFmtId="0" fontId="20" fillId="0" borderId="0" xfId="2" applyFont="1" applyBorder="1"/>
    <xf numFmtId="0" fontId="20" fillId="0" borderId="0" xfId="2"/>
    <xf numFmtId="0" fontId="20" fillId="0" borderId="73" xfId="2" applyBorder="1"/>
    <xf numFmtId="0" fontId="20" fillId="0" borderId="74" xfId="2" applyBorder="1"/>
    <xf numFmtId="0" fontId="20" fillId="0" borderId="76" xfId="2" applyBorder="1"/>
    <xf numFmtId="0" fontId="20" fillId="0" borderId="0" xfId="2" applyBorder="1"/>
    <xf numFmtId="0" fontId="31" fillId="0" borderId="0" xfId="2" applyFont="1" applyBorder="1"/>
    <xf numFmtId="0" fontId="20" fillId="0" borderId="77" xfId="2" applyBorder="1"/>
    <xf numFmtId="0" fontId="20" fillId="0" borderId="345" xfId="2" applyBorder="1"/>
    <xf numFmtId="0" fontId="20" fillId="0" borderId="346" xfId="2" applyBorder="1"/>
    <xf numFmtId="0" fontId="20" fillId="0" borderId="347" xfId="2" applyBorder="1"/>
    <xf numFmtId="0" fontId="20" fillId="0" borderId="348" xfId="2" applyBorder="1"/>
    <xf numFmtId="0" fontId="20" fillId="0" borderId="349" xfId="2" applyBorder="1"/>
    <xf numFmtId="0" fontId="20" fillId="0" borderId="0" xfId="2" applyFont="1" applyBorder="1" applyAlignment="1"/>
    <xf numFmtId="0" fontId="20" fillId="0" borderId="194" xfId="2" applyBorder="1" applyAlignment="1">
      <alignment horizontal="center" vertical="center"/>
    </xf>
    <xf numFmtId="0" fontId="20" fillId="0" borderId="0" xfId="2" applyFont="1" applyBorder="1" applyAlignment="1">
      <alignment vertical="center"/>
    </xf>
    <xf numFmtId="0" fontId="20" fillId="0" borderId="0" xfId="2" applyBorder="1" applyAlignment="1">
      <alignment vertical="center"/>
    </xf>
    <xf numFmtId="0" fontId="20" fillId="0" borderId="191" xfId="2" applyBorder="1" applyAlignment="1">
      <alignment vertical="center"/>
    </xf>
    <xf numFmtId="0" fontId="20" fillId="0" borderId="354" xfId="2" applyBorder="1"/>
    <xf numFmtId="0" fontId="20" fillId="0" borderId="355" xfId="2" applyBorder="1"/>
    <xf numFmtId="0" fontId="20" fillId="0" borderId="78" xfId="2" applyBorder="1"/>
    <xf numFmtId="0" fontId="20" fillId="0" borderId="79" xfId="2" applyBorder="1"/>
    <xf numFmtId="0" fontId="20" fillId="0" borderId="0" xfId="2" applyBorder="1" applyAlignment="1"/>
    <xf numFmtId="0" fontId="20" fillId="0" borderId="0" xfId="2" applyAlignment="1"/>
    <xf numFmtId="0" fontId="20" fillId="0" borderId="76" xfId="2" applyBorder="1" applyAlignment="1"/>
    <xf numFmtId="0" fontId="20" fillId="0" borderId="348" xfId="2" applyBorder="1" applyAlignment="1"/>
    <xf numFmtId="0" fontId="20" fillId="0" borderId="193" xfId="2" applyBorder="1"/>
    <xf numFmtId="0" fontId="20" fillId="0" borderId="191" xfId="2" applyBorder="1"/>
    <xf numFmtId="0" fontId="20" fillId="0" borderId="0" xfId="2" applyBorder="1" applyAlignment="1">
      <alignment horizontal="right" vertical="center"/>
    </xf>
    <xf numFmtId="0" fontId="20" fillId="0" borderId="0" xfId="2" applyBorder="1" applyAlignment="1">
      <alignment horizontal="center" vertical="center"/>
    </xf>
    <xf numFmtId="0" fontId="20" fillId="0" borderId="0" xfId="2" applyBorder="1" applyAlignment="1">
      <alignment horizontal="left" vertical="center"/>
    </xf>
    <xf numFmtId="3" fontId="106" fillId="8" borderId="145" xfId="0" applyNumberFormat="1" applyFont="1" applyFill="1" applyBorder="1" applyAlignment="1" applyProtection="1">
      <alignment horizontal="center"/>
    </xf>
    <xf numFmtId="0" fontId="20" fillId="8" borderId="145" xfId="0" applyFont="1" applyFill="1" applyBorder="1" applyProtection="1"/>
    <xf numFmtId="0" fontId="20" fillId="68" borderId="191" xfId="0" applyFont="1" applyFill="1" applyBorder="1" applyAlignment="1">
      <alignment vertical="center"/>
    </xf>
    <xf numFmtId="0" fontId="27" fillId="68" borderId="191" xfId="0" applyFont="1" applyFill="1" applyBorder="1" applyAlignment="1">
      <alignment vertical="center"/>
    </xf>
    <xf numFmtId="0" fontId="31" fillId="68" borderId="194" xfId="0" applyFont="1" applyFill="1" applyBorder="1" applyAlignment="1">
      <alignment horizontal="center" wrapText="1"/>
    </xf>
    <xf numFmtId="0" fontId="20" fillId="68" borderId="27" xfId="85" applyFont="1" applyFill="1" applyBorder="1" applyAlignment="1" applyProtection="1">
      <alignment horizontal="center"/>
    </xf>
    <xf numFmtId="5" fontId="148" fillId="68" borderId="195" xfId="2" applyNumberFormat="1" applyFont="1" applyFill="1" applyBorder="1" applyAlignment="1" applyProtection="1">
      <alignment vertical="center" wrapText="1"/>
      <protection locked="0"/>
    </xf>
    <xf numFmtId="5" fontId="148" fillId="68" borderId="289" xfId="2" applyNumberFormat="1" applyFont="1" applyFill="1" applyBorder="1" applyAlignment="1" applyProtection="1">
      <alignment vertical="center" wrapText="1"/>
      <protection locked="0"/>
    </xf>
    <xf numFmtId="42" fontId="114" fillId="69" borderId="249" xfId="76" applyNumberFormat="1" applyFont="1" applyFill="1" applyBorder="1" applyAlignment="1" applyProtection="1">
      <alignment vertical="center"/>
    </xf>
    <xf numFmtId="42" fontId="114" fillId="69" borderId="118" xfId="76" applyNumberFormat="1" applyFont="1" applyFill="1" applyBorder="1" applyAlignment="1" applyProtection="1">
      <alignment vertical="center"/>
    </xf>
    <xf numFmtId="42" fontId="114" fillId="69" borderId="368" xfId="76" applyNumberFormat="1" applyFont="1" applyFill="1" applyBorder="1" applyAlignment="1" applyProtection="1">
      <alignment vertical="center"/>
    </xf>
    <xf numFmtId="42" fontId="114" fillId="69" borderId="324" xfId="76" applyNumberFormat="1" applyFont="1" applyFill="1" applyBorder="1" applyAlignment="1" applyProtection="1">
      <alignment vertical="center"/>
    </xf>
    <xf numFmtId="42" fontId="114" fillId="69" borderId="198" xfId="76" applyNumberFormat="1" applyFont="1" applyFill="1" applyBorder="1" applyAlignment="1" applyProtection="1">
      <alignment vertical="center"/>
    </xf>
    <xf numFmtId="42" fontId="114" fillId="69" borderId="199" xfId="76" applyNumberFormat="1" applyFont="1" applyFill="1" applyBorder="1" applyAlignment="1" applyProtection="1">
      <alignment vertical="center"/>
    </xf>
    <xf numFmtId="42" fontId="114" fillId="69" borderId="336" xfId="76" applyNumberFormat="1" applyFont="1" applyFill="1" applyBorder="1" applyAlignment="1" applyProtection="1">
      <alignment vertical="center"/>
    </xf>
    <xf numFmtId="42" fontId="114" fillId="69" borderId="377" xfId="76" applyNumberFormat="1" applyFont="1" applyFill="1" applyBorder="1" applyAlignment="1" applyProtection="1">
      <alignment vertical="center"/>
    </xf>
    <xf numFmtId="42" fontId="114" fillId="69" borderId="325" xfId="76" applyNumberFormat="1" applyFont="1" applyFill="1" applyBorder="1" applyAlignment="1" applyProtection="1">
      <alignment vertical="center"/>
    </xf>
    <xf numFmtId="42" fontId="114" fillId="69" borderId="249" xfId="3" applyNumberFormat="1" applyFont="1" applyFill="1" applyBorder="1" applyAlignment="1" applyProtection="1">
      <alignment vertical="center"/>
    </xf>
    <xf numFmtId="42" fontId="114" fillId="69" borderId="118" xfId="3" applyNumberFormat="1" applyFont="1" applyFill="1" applyBorder="1" applyAlignment="1" applyProtection="1">
      <alignment vertical="center"/>
    </xf>
    <xf numFmtId="42" fontId="114" fillId="69" borderId="324" xfId="3" applyNumberFormat="1" applyFont="1" applyFill="1" applyBorder="1" applyAlignment="1" applyProtection="1">
      <alignment vertical="center"/>
    </xf>
    <xf numFmtId="42" fontId="149" fillId="68" borderId="21" xfId="0" applyNumberFormat="1" applyFont="1" applyFill="1" applyBorder="1" applyAlignment="1" applyProtection="1">
      <alignment vertical="center"/>
    </xf>
    <xf numFmtId="42" fontId="153" fillId="68" borderId="151" xfId="0" applyNumberFormat="1" applyFont="1" applyFill="1" applyBorder="1" applyAlignment="1" applyProtection="1">
      <alignment vertical="center"/>
    </xf>
    <xf numFmtId="10" fontId="36" fillId="68" borderId="315" xfId="0" applyNumberFormat="1" applyFont="1" applyFill="1" applyBorder="1" applyAlignment="1" applyProtection="1">
      <alignment horizontal="center" vertical="center" wrapText="1"/>
      <protection locked="0"/>
    </xf>
    <xf numFmtId="10" fontId="36" fillId="68" borderId="219" xfId="0" applyNumberFormat="1" applyFont="1" applyFill="1" applyBorder="1" applyAlignment="1" applyProtection="1">
      <alignment horizontal="center" vertical="center"/>
      <protection locked="0"/>
    </xf>
    <xf numFmtId="0" fontId="34" fillId="68" borderId="28" xfId="2" applyFont="1" applyFill="1" applyBorder="1" applyAlignment="1" applyProtection="1">
      <alignment horizontal="center" vertical="center"/>
    </xf>
    <xf numFmtId="0" fontId="34" fillId="68" borderId="22" xfId="2" applyFont="1" applyFill="1" applyBorder="1" applyAlignment="1" applyProtection="1">
      <alignment horizontal="center" vertical="center"/>
    </xf>
    <xf numFmtId="0" fontId="34" fillId="68" borderId="23" xfId="2" applyFont="1" applyFill="1" applyBorder="1" applyAlignment="1" applyProtection="1">
      <alignment horizontal="center" vertical="center"/>
    </xf>
    <xf numFmtId="0" fontId="34" fillId="68" borderId="27" xfId="2" applyFont="1" applyFill="1" applyBorder="1" applyAlignment="1" applyProtection="1">
      <alignment horizontal="center" vertical="center" wrapText="1"/>
    </xf>
    <xf numFmtId="0" fontId="34" fillId="68" borderId="27" xfId="2" applyFont="1" applyFill="1" applyBorder="1" applyAlignment="1" applyProtection="1">
      <alignment horizontal="center" vertical="center"/>
    </xf>
    <xf numFmtId="0" fontId="34" fillId="68" borderId="25" xfId="2" applyFont="1" applyFill="1" applyBorder="1" applyAlignment="1" applyProtection="1">
      <alignment horizontal="center" vertical="center"/>
    </xf>
    <xf numFmtId="0" fontId="34" fillId="68" borderId="246" xfId="2" applyFont="1" applyFill="1" applyBorder="1" applyAlignment="1" applyProtection="1">
      <alignment horizontal="center" vertical="center"/>
    </xf>
    <xf numFmtId="0" fontId="34" fillId="68" borderId="247" xfId="2" applyFont="1" applyFill="1" applyBorder="1" applyAlignment="1" applyProtection="1">
      <alignment horizontal="center" vertical="center"/>
    </xf>
    <xf numFmtId="0" fontId="34" fillId="68" borderId="248" xfId="2" applyFont="1" applyFill="1" applyBorder="1" applyAlignment="1" applyProtection="1">
      <alignment horizontal="center" vertical="center"/>
    </xf>
    <xf numFmtId="166" fontId="105" fillId="9" borderId="419" xfId="0" applyNumberFormat="1" applyFont="1" applyFill="1" applyBorder="1" applyProtection="1"/>
    <xf numFmtId="166" fontId="105" fillId="68" borderId="19" xfId="0" applyNumberFormat="1" applyFont="1" applyFill="1" applyBorder="1" applyAlignment="1" applyProtection="1">
      <alignment horizontal="right"/>
    </xf>
    <xf numFmtId="166" fontId="105" fillId="68" borderId="19" xfId="0" applyNumberFormat="1" applyFont="1" applyFill="1" applyBorder="1" applyProtection="1"/>
    <xf numFmtId="0" fontId="27" fillId="68" borderId="0" xfId="0" applyFont="1" applyFill="1" applyBorder="1" applyAlignment="1">
      <alignment vertical="top"/>
    </xf>
    <xf numFmtId="0" fontId="27" fillId="68" borderId="0" xfId="0" applyFont="1" applyFill="1" applyBorder="1" applyAlignment="1">
      <alignment vertical="top" wrapText="1"/>
    </xf>
    <xf numFmtId="0" fontId="27" fillId="68" borderId="37" xfId="0" applyFont="1" applyFill="1" applyBorder="1" applyAlignment="1" applyProtection="1">
      <alignment horizontal="center" vertical="center" wrapText="1"/>
      <protection locked="0"/>
    </xf>
    <xf numFmtId="0" fontId="27" fillId="68" borderId="57" xfId="0" applyFont="1" applyFill="1" applyBorder="1" applyAlignment="1" applyProtection="1">
      <alignment horizontal="center" vertical="center" wrapText="1"/>
      <protection locked="0"/>
    </xf>
    <xf numFmtId="0" fontId="34" fillId="68" borderId="22" xfId="2" applyFont="1" applyFill="1" applyBorder="1" applyAlignment="1" applyProtection="1">
      <alignment horizontal="center" vertical="center" wrapText="1"/>
    </xf>
    <xf numFmtId="0" fontId="34" fillId="68" borderId="23" xfId="2" applyFont="1" applyFill="1" applyBorder="1" applyAlignment="1" applyProtection="1">
      <alignment horizontal="center" vertical="center" wrapText="1"/>
    </xf>
    <xf numFmtId="0" fontId="30" fillId="25" borderId="194" xfId="2" applyFont="1" applyFill="1" applyBorder="1" applyAlignment="1" applyProtection="1">
      <alignment horizontal="center" wrapText="1"/>
    </xf>
    <xf numFmtId="0" fontId="30" fillId="25" borderId="15" xfId="2" applyFont="1" applyFill="1" applyBorder="1" applyAlignment="1" applyProtection="1">
      <alignment horizontal="left" wrapText="1"/>
    </xf>
    <xf numFmtId="49" fontId="30" fillId="25" borderId="15" xfId="2" applyNumberFormat="1" applyFont="1" applyFill="1" applyBorder="1" applyAlignment="1" applyProtection="1">
      <alignment horizontal="center" wrapText="1"/>
    </xf>
    <xf numFmtId="49" fontId="30" fillId="25" borderId="30" xfId="2" applyNumberFormat="1" applyFont="1" applyFill="1" applyBorder="1" applyAlignment="1" applyProtection="1">
      <alignment horizontal="center" wrapText="1"/>
    </xf>
    <xf numFmtId="0" fontId="30" fillId="25" borderId="194" xfId="2" applyFont="1" applyFill="1" applyBorder="1" applyAlignment="1" applyProtection="1">
      <alignment wrapText="1"/>
    </xf>
    <xf numFmtId="0" fontId="31" fillId="25" borderId="265" xfId="2" applyFont="1" applyFill="1" applyBorder="1" applyAlignment="1" applyProtection="1"/>
    <xf numFmtId="0" fontId="31" fillId="25" borderId="196" xfId="2" applyFont="1" applyFill="1" applyBorder="1" applyAlignment="1" applyProtection="1">
      <alignment wrapText="1"/>
    </xf>
    <xf numFmtId="0" fontId="34" fillId="68" borderId="25" xfId="2" applyFont="1" applyFill="1" applyBorder="1" applyAlignment="1" applyProtection="1">
      <alignment horizontal="center" vertical="center" wrapText="1"/>
    </xf>
    <xf numFmtId="0" fontId="30" fillId="25" borderId="15" xfId="2" applyFont="1" applyFill="1" applyBorder="1" applyAlignment="1" applyProtection="1">
      <alignment horizontal="center" wrapText="1"/>
    </xf>
    <xf numFmtId="166" fontId="105" fillId="68" borderId="32" xfId="0" applyNumberFormat="1" applyFont="1" applyFill="1" applyBorder="1" applyAlignment="1" applyProtection="1">
      <alignment horizontal="right"/>
    </xf>
    <xf numFmtId="166" fontId="105" fillId="68" borderId="32" xfId="0" applyNumberFormat="1" applyFont="1" applyFill="1" applyBorder="1" applyProtection="1"/>
    <xf numFmtId="166" fontId="104" fillId="68" borderId="29" xfId="0" applyNumberFormat="1" applyFont="1" applyFill="1" applyBorder="1" applyAlignment="1" applyProtection="1">
      <alignment horizontal="center" vertical="center"/>
    </xf>
    <xf numFmtId="166" fontId="104" fillId="68" borderId="14" xfId="0" applyNumberFormat="1" applyFont="1" applyFill="1" applyBorder="1" applyAlignment="1" applyProtection="1">
      <alignment horizontal="center" vertical="center"/>
    </xf>
    <xf numFmtId="166" fontId="104" fillId="68" borderId="44" xfId="0" applyNumberFormat="1" applyFont="1" applyFill="1" applyBorder="1" applyAlignment="1" applyProtection="1">
      <alignment horizontal="center" vertical="center"/>
    </xf>
    <xf numFmtId="166" fontId="104" fillId="68" borderId="29" xfId="0" applyNumberFormat="1" applyFont="1" applyFill="1" applyBorder="1" applyAlignment="1" applyProtection="1">
      <alignment horizontal="center" vertical="center" wrapText="1"/>
    </xf>
    <xf numFmtId="166" fontId="104" fillId="68" borderId="14" xfId="0" applyNumberFormat="1" applyFont="1" applyFill="1" applyBorder="1" applyAlignment="1" applyProtection="1">
      <alignment horizontal="center" vertical="center" wrapText="1"/>
    </xf>
    <xf numFmtId="166" fontId="104" fillId="68" borderId="44" xfId="0" applyNumberFormat="1" applyFont="1" applyFill="1" applyBorder="1" applyAlignment="1" applyProtection="1">
      <alignment horizontal="center" vertical="center" wrapText="1"/>
    </xf>
    <xf numFmtId="0" fontId="170" fillId="9" borderId="29" xfId="0" applyNumberFormat="1" applyFont="1" applyFill="1" applyBorder="1" applyAlignment="1" applyProtection="1">
      <alignment horizontal="center" vertical="center" wrapText="1"/>
      <protection locked="0"/>
    </xf>
    <xf numFmtId="9" fontId="108" fillId="9" borderId="29" xfId="100" applyFont="1" applyFill="1" applyBorder="1" applyAlignment="1" applyProtection="1">
      <alignment horizontal="center" vertical="center"/>
      <protection locked="0"/>
    </xf>
    <xf numFmtId="9" fontId="108" fillId="9" borderId="14" xfId="100" applyFont="1" applyFill="1" applyBorder="1" applyAlignment="1" applyProtection="1">
      <alignment horizontal="center" vertical="center"/>
      <protection locked="0"/>
    </xf>
    <xf numFmtId="9" fontId="108" fillId="9" borderId="44" xfId="100" applyFont="1" applyFill="1" applyBorder="1" applyAlignment="1" applyProtection="1">
      <alignment horizontal="center" vertical="center"/>
      <protection locked="0"/>
    </xf>
    <xf numFmtId="166" fontId="104" fillId="12" borderId="420" xfId="0" applyNumberFormat="1" applyFont="1" applyFill="1" applyBorder="1" applyAlignment="1" applyProtection="1">
      <alignment horizontal="right" wrapText="1"/>
    </xf>
    <xf numFmtId="0" fontId="47" fillId="0" borderId="0" xfId="0" applyFont="1"/>
    <xf numFmtId="0" fontId="102" fillId="0" borderId="42" xfId="0" applyFont="1" applyBorder="1" applyAlignment="1"/>
    <xf numFmtId="42" fontId="82" fillId="9" borderId="419" xfId="0" applyNumberFormat="1" applyFont="1" applyFill="1" applyBorder="1" applyProtection="1"/>
    <xf numFmtId="42" fontId="104" fillId="71" borderId="321" xfId="76" applyNumberFormat="1" applyFont="1" applyFill="1" applyBorder="1" applyAlignment="1" applyProtection="1">
      <alignment vertical="center"/>
    </xf>
    <xf numFmtId="42" fontId="104" fillId="70" borderId="407" xfId="76" applyNumberFormat="1" applyFont="1" applyFill="1" applyBorder="1" applyAlignment="1" applyProtection="1">
      <alignment vertical="center"/>
    </xf>
    <xf numFmtId="42" fontId="104" fillId="70" borderId="400" xfId="76" applyNumberFormat="1" applyFont="1" applyFill="1" applyBorder="1" applyAlignment="1" applyProtection="1">
      <alignment vertical="center"/>
    </xf>
    <xf numFmtId="42" fontId="104" fillId="70" borderId="336" xfId="76" applyNumberFormat="1" applyFont="1" applyFill="1" applyBorder="1" applyAlignment="1" applyProtection="1">
      <alignment vertical="center"/>
    </xf>
    <xf numFmtId="42" fontId="104" fillId="70" borderId="218" xfId="76" applyNumberFormat="1" applyFont="1" applyFill="1" applyBorder="1" applyAlignment="1" applyProtection="1">
      <alignment vertical="center"/>
    </xf>
    <xf numFmtId="42" fontId="104" fillId="70" borderId="321" xfId="76" applyNumberFormat="1" applyFont="1" applyFill="1" applyBorder="1" applyAlignment="1" applyProtection="1">
      <alignment vertical="center"/>
    </xf>
    <xf numFmtId="42" fontId="104" fillId="70" borderId="214" xfId="76" applyNumberFormat="1" applyFont="1" applyFill="1" applyBorder="1" applyAlignment="1" applyProtection="1">
      <alignment vertical="center"/>
    </xf>
    <xf numFmtId="42" fontId="104" fillId="70" borderId="257" xfId="76" applyNumberFormat="1" applyFont="1" applyFill="1" applyBorder="1" applyAlignment="1" applyProtection="1">
      <alignment vertical="center"/>
    </xf>
    <xf numFmtId="42" fontId="104" fillId="70" borderId="207" xfId="76" applyNumberFormat="1" applyFont="1" applyFill="1" applyBorder="1" applyAlignment="1" applyProtection="1">
      <alignment vertical="center"/>
    </xf>
    <xf numFmtId="42" fontId="104" fillId="70" borderId="42" xfId="76" applyNumberFormat="1" applyFont="1" applyFill="1" applyBorder="1" applyAlignment="1" applyProtection="1">
      <alignment vertical="center"/>
    </xf>
    <xf numFmtId="42" fontId="104" fillId="70" borderId="6" xfId="76" applyNumberFormat="1" applyFont="1" applyFill="1" applyBorder="1" applyAlignment="1" applyProtection="1">
      <alignment vertical="center"/>
    </xf>
    <xf numFmtId="42" fontId="104" fillId="70" borderId="333" xfId="76" applyNumberFormat="1" applyFont="1" applyFill="1" applyBorder="1" applyAlignment="1" applyProtection="1">
      <alignment vertical="center"/>
    </xf>
    <xf numFmtId="42" fontId="104" fillId="70" borderId="295" xfId="76" applyNumberFormat="1" applyFont="1" applyFill="1" applyBorder="1" applyAlignment="1" applyProtection="1">
      <alignment vertical="center"/>
    </xf>
    <xf numFmtId="165" fontId="36" fillId="10" borderId="185" xfId="4" applyNumberFormat="1" applyFont="1" applyFill="1" applyBorder="1" applyAlignment="1" applyProtection="1">
      <alignment vertical="center"/>
      <protection locked="0"/>
    </xf>
    <xf numFmtId="165" fontId="36" fillId="10" borderId="17" xfId="4" applyNumberFormat="1" applyFont="1" applyFill="1" applyBorder="1" applyAlignment="1" applyProtection="1">
      <alignment vertical="center"/>
      <protection locked="0"/>
    </xf>
    <xf numFmtId="165" fontId="36" fillId="10" borderId="186" xfId="4" applyNumberFormat="1" applyFont="1" applyFill="1" applyBorder="1" applyAlignment="1" applyProtection="1">
      <alignment vertical="center"/>
      <protection locked="0"/>
    </xf>
    <xf numFmtId="165" fontId="36" fillId="10" borderId="27" xfId="4" applyNumberFormat="1" applyFont="1" applyFill="1" applyBorder="1" applyAlignment="1" applyProtection="1">
      <alignment vertical="center"/>
      <protection locked="0"/>
    </xf>
    <xf numFmtId="165" fontId="36" fillId="10" borderId="187" xfId="4" applyNumberFormat="1" applyFont="1" applyFill="1" applyBorder="1" applyAlignment="1" applyProtection="1">
      <alignment vertical="center"/>
      <protection locked="0"/>
    </xf>
    <xf numFmtId="0" fontId="9" fillId="8" borderId="32" xfId="99" applyFill="1" applyBorder="1" applyAlignment="1"/>
    <xf numFmtId="0" fontId="9" fillId="8" borderId="348" xfId="99" applyFill="1" applyBorder="1" applyAlignment="1"/>
    <xf numFmtId="0" fontId="9" fillId="8" borderId="76" xfId="99" applyFill="1" applyBorder="1" applyAlignment="1"/>
    <xf numFmtId="0" fontId="31" fillId="0" borderId="264" xfId="2" applyFont="1" applyBorder="1" applyAlignment="1"/>
    <xf numFmtId="0" fontId="102" fillId="9" borderId="21" xfId="0" applyNumberFormat="1" applyFont="1" applyFill="1" applyBorder="1" applyAlignment="1"/>
    <xf numFmtId="0" fontId="102" fillId="9" borderId="151" xfId="0" applyNumberFormat="1" applyFont="1" applyFill="1" applyBorder="1" applyAlignment="1"/>
    <xf numFmtId="0" fontId="102" fillId="9" borderId="20" xfId="0" applyNumberFormat="1" applyFont="1" applyFill="1" applyBorder="1" applyAlignment="1"/>
    <xf numFmtId="0" fontId="20" fillId="68" borderId="351" xfId="0" applyFont="1" applyFill="1" applyBorder="1" applyAlignment="1">
      <alignment horizontal="center" vertical="center" wrapText="1"/>
    </xf>
    <xf numFmtId="0" fontId="6" fillId="8" borderId="0" xfId="135" applyFill="1"/>
    <xf numFmtId="165" fontId="68" fillId="8" borderId="0" xfId="136" applyNumberFormat="1" applyFont="1" applyFill="1" applyBorder="1" applyAlignment="1">
      <alignment horizontal="right"/>
    </xf>
    <xf numFmtId="0" fontId="80" fillId="0" borderId="0" xfId="137" applyFont="1" applyBorder="1"/>
    <xf numFmtId="0" fontId="171" fillId="4" borderId="0" xfId="101" applyFont="1" applyFill="1" applyBorder="1" applyAlignment="1">
      <alignment horizontal="center"/>
    </xf>
    <xf numFmtId="0" fontId="94" fillId="0" borderId="427" xfId="101" applyFont="1" applyFill="1" applyBorder="1"/>
    <xf numFmtId="0" fontId="19" fillId="0" borderId="0" xfId="101" applyFont="1" applyFill="1" applyBorder="1" applyAlignment="1">
      <alignment horizontal="left" indent="2"/>
    </xf>
    <xf numFmtId="0" fontId="19" fillId="0" borderId="0" xfId="101" applyFont="1" applyFill="1" applyBorder="1" applyAlignment="1">
      <alignment wrapText="1"/>
    </xf>
    <xf numFmtId="0" fontId="19" fillId="0" borderId="427" xfId="101" applyFont="1" applyFill="1" applyBorder="1" applyAlignment="1" applyProtection="1">
      <alignment horizontal="left"/>
      <protection locked="0"/>
    </xf>
    <xf numFmtId="0" fontId="19" fillId="8" borderId="427" xfId="101" applyFont="1" applyFill="1" applyBorder="1" applyAlignment="1">
      <alignment horizontal="center"/>
    </xf>
    <xf numFmtId="0" fontId="19" fillId="0" borderId="0" xfId="101" applyFont="1" applyFill="1" applyBorder="1"/>
    <xf numFmtId="0" fontId="19" fillId="0" borderId="0" xfId="101" applyFont="1" applyFill="1" applyBorder="1" applyAlignment="1">
      <alignment horizontal="left"/>
    </xf>
    <xf numFmtId="1" fontId="19" fillId="0" borderId="0" xfId="101" applyNumberFormat="1" applyFont="1" applyFill="1" applyBorder="1" applyAlignment="1">
      <alignment horizontal="right"/>
    </xf>
    <xf numFmtId="0" fontId="19" fillId="0" borderId="427" xfId="101" applyFont="1" applyFill="1" applyBorder="1" applyAlignment="1">
      <alignment horizontal="left"/>
    </xf>
    <xf numFmtId="0" fontId="69" fillId="0" borderId="0" xfId="101" applyFont="1" applyFill="1" applyBorder="1"/>
    <xf numFmtId="0" fontId="69" fillId="8" borderId="0" xfId="101" applyFont="1" applyFill="1" applyBorder="1" applyAlignment="1">
      <alignment horizontal="left"/>
    </xf>
    <xf numFmtId="0" fontId="19" fillId="0" borderId="427" xfId="101" applyFont="1" applyFill="1" applyBorder="1" applyAlignment="1">
      <alignment horizontal="left" vertical="top"/>
    </xf>
    <xf numFmtId="0" fontId="19" fillId="0" borderId="0" xfId="101" applyFont="1" applyFill="1" applyBorder="1" applyAlignment="1">
      <alignment horizontal="left" vertical="top"/>
    </xf>
    <xf numFmtId="37" fontId="68" fillId="0" borderId="427" xfId="101" applyNumberFormat="1" applyFont="1" applyFill="1" applyBorder="1" applyAlignment="1">
      <alignment horizontal="right"/>
    </xf>
    <xf numFmtId="37" fontId="68" fillId="0" borderId="0" xfId="101" applyNumberFormat="1" applyFont="1" applyFill="1" applyBorder="1" applyAlignment="1">
      <alignment horizontal="right"/>
    </xf>
    <xf numFmtId="37" fontId="68" fillId="0" borderId="0" xfId="101" applyNumberFormat="1" applyFont="1" applyFill="1" applyBorder="1" applyAlignment="1"/>
    <xf numFmtId="0" fontId="19" fillId="4" borderId="429" xfId="101" applyFont="1" applyFill="1" applyBorder="1"/>
    <xf numFmtId="44" fontId="19" fillId="8" borderId="429" xfId="101" applyNumberFormat="1" applyFont="1" applyFill="1" applyBorder="1" applyAlignment="1">
      <alignment horizontal="left"/>
    </xf>
    <xf numFmtId="44" fontId="68" fillId="8" borderId="429" xfId="101" applyNumberFormat="1" applyFont="1" applyFill="1" applyBorder="1" applyAlignment="1">
      <alignment horizontal="left"/>
    </xf>
    <xf numFmtId="0" fontId="19" fillId="4" borderId="430" xfId="101" applyFont="1" applyFill="1" applyBorder="1"/>
    <xf numFmtId="37" fontId="68" fillId="8" borderId="427" xfId="101" applyNumberFormat="1" applyFont="1" applyFill="1" applyBorder="1" applyAlignment="1">
      <alignment horizontal="right"/>
    </xf>
    <xf numFmtId="37" fontId="68" fillId="8" borderId="0" xfId="101" applyNumberFormat="1" applyFont="1" applyFill="1" applyBorder="1" applyAlignment="1">
      <alignment horizontal="right"/>
    </xf>
    <xf numFmtId="165" fontId="68" fillId="8" borderId="427" xfId="138" applyNumberFormat="1" applyFont="1" applyFill="1" applyBorder="1" applyAlignment="1">
      <alignment horizontal="right"/>
    </xf>
    <xf numFmtId="165" fontId="68" fillId="8" borderId="0" xfId="138" applyNumberFormat="1" applyFont="1" applyFill="1" applyBorder="1" applyAlignment="1">
      <alignment horizontal="right"/>
    </xf>
    <xf numFmtId="165" fontId="68" fillId="0" borderId="0" xfId="138" applyNumberFormat="1" applyFont="1" applyFill="1" applyBorder="1" applyAlignment="1"/>
    <xf numFmtId="171" fontId="68" fillId="0" borderId="427" xfId="101" applyNumberFormat="1" applyFont="1" applyFill="1" applyBorder="1" applyAlignment="1">
      <alignment horizontal="left"/>
    </xf>
    <xf numFmtId="171" fontId="68" fillId="0" borderId="0" xfId="101" applyNumberFormat="1" applyFont="1" applyFill="1" applyBorder="1" applyAlignment="1">
      <alignment horizontal="left"/>
    </xf>
    <xf numFmtId="44" fontId="68" fillId="8" borderId="430" xfId="101" applyNumberFormat="1" applyFont="1" applyFill="1" applyBorder="1" applyAlignment="1">
      <alignment horizontal="left"/>
    </xf>
    <xf numFmtId="165" fontId="68" fillId="0" borderId="427" xfId="138" applyNumberFormat="1" applyFont="1" applyFill="1" applyBorder="1" applyAlignment="1">
      <alignment horizontal="right"/>
    </xf>
    <xf numFmtId="165" fontId="68" fillId="0" borderId="0" xfId="138" applyNumberFormat="1" applyFont="1" applyFill="1" applyBorder="1" applyAlignment="1">
      <alignment horizontal="right"/>
    </xf>
    <xf numFmtId="0" fontId="68" fillId="8" borderId="0" xfId="138" applyNumberFormat="1" applyFont="1" applyFill="1" applyBorder="1" applyAlignment="1">
      <alignment horizontal="right"/>
    </xf>
    <xf numFmtId="0" fontId="94" fillId="0" borderId="0" xfId="101" applyFont="1" applyFill="1" applyBorder="1" applyAlignment="1"/>
    <xf numFmtId="0" fontId="19" fillId="4" borderId="433" xfId="101" applyFont="1" applyFill="1" applyBorder="1"/>
    <xf numFmtId="42" fontId="68" fillId="8" borderId="0" xfId="138" applyNumberFormat="1" applyFont="1" applyFill="1" applyBorder="1" applyAlignment="1">
      <alignment horizontal="right"/>
    </xf>
    <xf numFmtId="0" fontId="19" fillId="0" borderId="0" xfId="101" applyFont="1" applyFill="1" applyBorder="1" applyAlignment="1"/>
    <xf numFmtId="0" fontId="87" fillId="0" borderId="0" xfId="101" applyFont="1" applyFill="1" applyBorder="1" applyAlignment="1">
      <alignment horizontal="left"/>
    </xf>
    <xf numFmtId="0" fontId="69" fillId="0" borderId="0" xfId="101" applyFont="1" applyFill="1" applyBorder="1" applyAlignment="1">
      <alignment horizontal="left" vertical="top"/>
    </xf>
    <xf numFmtId="0" fontId="105" fillId="0" borderId="0" xfId="105" applyFont="1" applyFill="1"/>
    <xf numFmtId="0" fontId="102" fillId="0" borderId="0" xfId="105" applyFont="1" applyFill="1"/>
    <xf numFmtId="9" fontId="102" fillId="0" borderId="0" xfId="105" applyNumberFormat="1" applyFont="1" applyFill="1" applyAlignment="1">
      <alignment horizontal="left"/>
    </xf>
    <xf numFmtId="9" fontId="102" fillId="0" borderId="0" xfId="105" applyNumberFormat="1" applyFont="1" applyFill="1"/>
    <xf numFmtId="6" fontId="111" fillId="0" borderId="0" xfId="139" applyNumberFormat="1" applyFont="1" applyFill="1" applyBorder="1" applyAlignment="1">
      <alignment horizontal="left"/>
    </xf>
    <xf numFmtId="0" fontId="20" fillId="4" borderId="0" xfId="2" applyFill="1"/>
    <xf numFmtId="0" fontId="20" fillId="4" borderId="0" xfId="2" applyFill="1" applyBorder="1"/>
    <xf numFmtId="0" fontId="20" fillId="4" borderId="0" xfId="2" applyFont="1" applyFill="1" applyBorder="1" applyAlignment="1"/>
    <xf numFmtId="5" fontId="52" fillId="4" borderId="0" xfId="2" applyNumberFormat="1" applyFont="1" applyFill="1" applyBorder="1" applyAlignment="1" applyProtection="1">
      <protection locked="0"/>
    </xf>
    <xf numFmtId="0" fontId="20" fillId="4" borderId="0" xfId="2" applyFont="1" applyFill="1" applyAlignment="1"/>
    <xf numFmtId="0" fontId="20" fillId="4" borderId="0" xfId="2" applyFill="1" applyBorder="1" applyProtection="1"/>
    <xf numFmtId="0" fontId="20" fillId="4" borderId="5" xfId="2" applyFill="1" applyBorder="1" applyProtection="1"/>
    <xf numFmtId="0" fontId="20" fillId="4" borderId="18" xfId="2" applyFont="1" applyFill="1" applyBorder="1" applyAlignment="1" applyProtection="1">
      <protection locked="0"/>
    </xf>
    <xf numFmtId="0" fontId="20" fillId="4" borderId="0" xfId="2" applyFont="1" applyFill="1" applyBorder="1" applyProtection="1"/>
    <xf numFmtId="0" fontId="20" fillId="4" borderId="18" xfId="2" applyFill="1" applyBorder="1" applyProtection="1">
      <protection locked="0"/>
    </xf>
    <xf numFmtId="0" fontId="20" fillId="4" borderId="56" xfId="2" applyFill="1" applyBorder="1" applyProtection="1">
      <protection locked="0"/>
    </xf>
    <xf numFmtId="0" fontId="36" fillId="4" borderId="5" xfId="2" applyFont="1" applyFill="1" applyBorder="1" applyProtection="1"/>
    <xf numFmtId="0" fontId="20" fillId="4" borderId="191" xfId="2" applyFont="1" applyFill="1" applyBorder="1" applyAlignment="1" applyProtection="1">
      <protection locked="0"/>
    </xf>
    <xf numFmtId="0" fontId="20" fillId="4" borderId="191" xfId="2" applyFont="1" applyFill="1" applyBorder="1" applyProtection="1">
      <protection locked="0"/>
    </xf>
    <xf numFmtId="0" fontId="20" fillId="4" borderId="191" xfId="2" applyFill="1" applyBorder="1" applyProtection="1">
      <protection locked="0"/>
    </xf>
    <xf numFmtId="0" fontId="20" fillId="4" borderId="141" xfId="2" applyFill="1" applyBorder="1" applyProtection="1">
      <protection locked="0"/>
    </xf>
    <xf numFmtId="0" fontId="36" fillId="73" borderId="5" xfId="2" applyFont="1" applyFill="1" applyBorder="1" applyProtection="1"/>
    <xf numFmtId="0" fontId="20" fillId="73" borderId="0" xfId="2" applyFont="1" applyFill="1" applyBorder="1" applyAlignment="1" applyProtection="1"/>
    <xf numFmtId="0" fontId="20" fillId="73" borderId="0" xfId="2" applyFont="1" applyFill="1" applyBorder="1" applyProtection="1"/>
    <xf numFmtId="0" fontId="20" fillId="73" borderId="0" xfId="2" applyFill="1" applyBorder="1" applyProtection="1"/>
    <xf numFmtId="0" fontId="20" fillId="73" borderId="6" xfId="2" applyFill="1" applyBorder="1" applyProtection="1"/>
    <xf numFmtId="0" fontId="20" fillId="4" borderId="5" xfId="2" applyFont="1" applyFill="1" applyBorder="1" applyAlignment="1" applyProtection="1">
      <alignment wrapText="1"/>
    </xf>
    <xf numFmtId="0" fontId="20" fillId="4" borderId="0" xfId="2" applyFill="1" applyBorder="1" applyAlignment="1" applyProtection="1">
      <alignment horizontal="center"/>
    </xf>
    <xf numFmtId="0" fontId="20" fillId="4" borderId="5" xfId="2" applyFill="1" applyBorder="1" applyAlignment="1" applyProtection="1"/>
    <xf numFmtId="0" fontId="20" fillId="4" borderId="31" xfId="2" applyFill="1" applyBorder="1" applyProtection="1"/>
    <xf numFmtId="0" fontId="20" fillId="4" borderId="342" xfId="2" applyFill="1" applyBorder="1" applyProtection="1">
      <protection locked="0"/>
    </xf>
    <xf numFmtId="0" fontId="20" fillId="4" borderId="33" xfId="2" applyFill="1" applyBorder="1" applyProtection="1">
      <protection locked="0"/>
    </xf>
    <xf numFmtId="0" fontId="20" fillId="4" borderId="342" xfId="2" applyFill="1" applyBorder="1" applyProtection="1"/>
    <xf numFmtId="0" fontId="20" fillId="4" borderId="33" xfId="2" applyFill="1" applyBorder="1" applyProtection="1"/>
    <xf numFmtId="0" fontId="73" fillId="4" borderId="145" xfId="2" applyFont="1" applyFill="1" applyBorder="1" applyAlignment="1" applyProtection="1"/>
    <xf numFmtId="0" fontId="20" fillId="4" borderId="56" xfId="2" applyFont="1" applyFill="1" applyBorder="1" applyAlignment="1" applyProtection="1">
      <protection locked="0"/>
    </xf>
    <xf numFmtId="0" fontId="31" fillId="4" borderId="0" xfId="2" applyFont="1" applyFill="1" applyBorder="1" applyProtection="1"/>
    <xf numFmtId="0" fontId="20" fillId="4" borderId="0" xfId="2" applyFill="1" applyBorder="1" applyAlignment="1" applyProtection="1"/>
    <xf numFmtId="0" fontId="20" fillId="4" borderId="1" xfId="2" applyFill="1" applyBorder="1"/>
    <xf numFmtId="0" fontId="20" fillId="0" borderId="0" xfId="2" applyBorder="1" applyAlignment="1">
      <alignment horizontal="left"/>
    </xf>
    <xf numFmtId="0" fontId="20" fillId="0" borderId="193" xfId="2" applyBorder="1" applyAlignment="1">
      <alignment horizontal="left"/>
    </xf>
    <xf numFmtId="0" fontId="20" fillId="0" borderId="0" xfId="2" applyFont="1" applyBorder="1" applyAlignment="1">
      <alignment horizontal="left"/>
    </xf>
    <xf numFmtId="0" fontId="20" fillId="0" borderId="0" xfId="2" applyFont="1" applyBorder="1" applyAlignment="1">
      <alignment horizontal="left" indent="1"/>
    </xf>
    <xf numFmtId="0" fontId="20" fillId="0" borderId="193" xfId="2" applyFont="1" applyBorder="1" applyAlignment="1">
      <alignment horizontal="left"/>
    </xf>
    <xf numFmtId="0" fontId="102" fillId="0" borderId="205" xfId="2" applyFont="1" applyBorder="1"/>
    <xf numFmtId="0" fontId="102" fillId="0" borderId="254" xfId="2" applyFont="1" applyBorder="1" applyAlignment="1">
      <alignment horizontal="center"/>
    </xf>
    <xf numFmtId="0" fontId="20" fillId="8" borderId="254" xfId="2" applyFill="1" applyBorder="1" applyAlignment="1">
      <alignment horizontal="center"/>
    </xf>
    <xf numFmtId="0" fontId="20" fillId="0" borderId="254" xfId="2" applyBorder="1" applyAlignment="1">
      <alignment horizontal="center"/>
    </xf>
    <xf numFmtId="0" fontId="102" fillId="0" borderId="199" xfId="2" applyFont="1" applyFill="1" applyBorder="1"/>
    <xf numFmtId="0" fontId="102" fillId="0" borderId="135" xfId="2" applyFont="1" applyFill="1" applyBorder="1" applyAlignment="1">
      <alignment horizontal="center"/>
    </xf>
    <xf numFmtId="0" fontId="20" fillId="8" borderId="135" xfId="2" applyFill="1" applyBorder="1" applyAlignment="1">
      <alignment horizontal="center"/>
    </xf>
    <xf numFmtId="0" fontId="20" fillId="0" borderId="135" xfId="2" applyBorder="1" applyAlignment="1">
      <alignment horizontal="center"/>
    </xf>
    <xf numFmtId="0" fontId="5" fillId="0" borderId="199" xfId="140" applyFont="1" applyFill="1" applyBorder="1"/>
    <xf numFmtId="0" fontId="5" fillId="0" borderId="135" xfId="140" applyFont="1" applyFill="1" applyBorder="1" applyAlignment="1">
      <alignment horizontal="center"/>
    </xf>
    <xf numFmtId="0" fontId="5" fillId="8" borderId="135" xfId="140" applyFill="1" applyBorder="1" applyAlignment="1">
      <alignment horizontal="center"/>
    </xf>
    <xf numFmtId="0" fontId="102" fillId="0" borderId="377" xfId="2" applyFont="1" applyFill="1" applyBorder="1" applyAlignment="1"/>
    <xf numFmtId="0" fontId="102" fillId="0" borderId="435" xfId="2" applyFont="1" applyFill="1" applyBorder="1" applyAlignment="1">
      <alignment horizontal="center"/>
    </xf>
    <xf numFmtId="0" fontId="20" fillId="8" borderId="435" xfId="2" applyFill="1" applyBorder="1" applyAlignment="1">
      <alignment horizontal="center"/>
    </xf>
    <xf numFmtId="0" fontId="5" fillId="8" borderId="435" xfId="140" applyFill="1" applyBorder="1" applyAlignment="1">
      <alignment horizontal="center"/>
    </xf>
    <xf numFmtId="0" fontId="103" fillId="9" borderId="31" xfId="140" applyFont="1" applyFill="1" applyBorder="1"/>
    <xf numFmtId="0" fontId="20" fillId="9" borderId="436" xfId="2" applyFill="1" applyBorder="1" applyAlignment="1">
      <alignment horizontal="center"/>
    </xf>
    <xf numFmtId="3" fontId="31" fillId="0" borderId="397" xfId="0" applyNumberFormat="1" applyFont="1" applyBorder="1" applyAlignment="1" applyProtection="1">
      <alignment vertical="center"/>
      <protection locked="0"/>
    </xf>
    <xf numFmtId="3" fontId="31" fillId="0" borderId="395" xfId="0" applyNumberFormat="1" applyFont="1" applyBorder="1" applyAlignment="1" applyProtection="1">
      <alignment vertical="center"/>
      <protection locked="0"/>
    </xf>
    <xf numFmtId="3" fontId="27" fillId="0" borderId="395" xfId="0" applyNumberFormat="1" applyFont="1" applyBorder="1" applyAlignment="1">
      <alignment vertical="center"/>
    </xf>
    <xf numFmtId="3" fontId="27" fillId="0" borderId="358" xfId="0" applyNumberFormat="1" applyFont="1" applyBorder="1" applyAlignment="1">
      <alignment vertical="center"/>
    </xf>
    <xf numFmtId="3" fontId="27" fillId="9" borderId="331" xfId="0" applyNumberFormat="1" applyFont="1" applyFill="1" applyBorder="1" applyAlignment="1">
      <alignment vertical="center"/>
    </xf>
    <xf numFmtId="3" fontId="36" fillId="0" borderId="200" xfId="0" applyNumberFormat="1" applyFont="1" applyFill="1" applyBorder="1" applyAlignment="1" applyProtection="1">
      <alignment vertical="center" wrapText="1"/>
      <protection locked="0"/>
    </xf>
    <xf numFmtId="3" fontId="36" fillId="0" borderId="135" xfId="0" applyNumberFormat="1" applyFont="1" applyFill="1" applyBorder="1" applyAlignment="1" applyProtection="1">
      <alignment vertical="center" wrapText="1"/>
      <protection locked="0"/>
    </xf>
    <xf numFmtId="3" fontId="27" fillId="0" borderId="135" xfId="0" applyNumberFormat="1" applyFont="1" applyBorder="1" applyAlignment="1">
      <alignment vertical="center"/>
    </xf>
    <xf numFmtId="3" fontId="27" fillId="0" borderId="310" xfId="0" applyNumberFormat="1" applyFont="1" applyBorder="1" applyAlignment="1">
      <alignment vertical="center"/>
    </xf>
    <xf numFmtId="3" fontId="27" fillId="9" borderId="337" xfId="0" applyNumberFormat="1" applyFont="1" applyFill="1" applyBorder="1" applyAlignment="1">
      <alignment vertical="center"/>
    </xf>
    <xf numFmtId="3" fontId="27" fillId="0" borderId="200" xfId="0" applyNumberFormat="1" applyFont="1" applyBorder="1" applyAlignment="1">
      <alignment vertical="center"/>
    </xf>
    <xf numFmtId="3" fontId="36" fillId="0" borderId="256" xfId="0" applyNumberFormat="1" applyFont="1" applyFill="1" applyBorder="1" applyAlignment="1" applyProtection="1">
      <alignment vertical="center" wrapText="1"/>
      <protection locked="0"/>
    </xf>
    <xf numFmtId="3" fontId="36" fillId="0" borderId="150" xfId="0" applyNumberFormat="1" applyFont="1" applyFill="1" applyBorder="1" applyAlignment="1" applyProtection="1">
      <alignment vertical="center" wrapText="1"/>
      <protection locked="0"/>
    </xf>
    <xf numFmtId="3" fontId="27" fillId="0" borderId="150" xfId="0" applyNumberFormat="1" applyFont="1" applyBorder="1" applyAlignment="1">
      <alignment vertical="center"/>
    </xf>
    <xf numFmtId="3" fontId="27" fillId="0" borderId="311" xfId="0" applyNumberFormat="1" applyFont="1" applyBorder="1" applyAlignment="1">
      <alignment vertical="center"/>
    </xf>
    <xf numFmtId="3" fontId="27" fillId="66" borderId="151" xfId="0" applyNumberFormat="1" applyFont="1" applyFill="1" applyBorder="1" applyAlignment="1">
      <alignment vertical="center" wrapText="1"/>
    </xf>
    <xf numFmtId="3" fontId="31" fillId="9" borderId="191" xfId="0" applyNumberFormat="1" applyFont="1" applyFill="1" applyBorder="1" applyAlignment="1">
      <alignment vertical="center"/>
    </xf>
    <xf numFmtId="3" fontId="31" fillId="9" borderId="194" xfId="0" applyNumberFormat="1" applyFont="1" applyFill="1" applyBorder="1" applyAlignment="1">
      <alignment vertical="center"/>
    </xf>
    <xf numFmtId="3" fontId="27" fillId="0" borderId="0" xfId="0" applyNumberFormat="1" applyFont="1" applyFill="1" applyBorder="1" applyAlignment="1">
      <alignment vertical="center" wrapText="1"/>
    </xf>
    <xf numFmtId="3" fontId="27" fillId="0" borderId="0" xfId="0" applyNumberFormat="1" applyFont="1" applyFill="1" applyBorder="1" applyAlignment="1">
      <alignment vertical="center"/>
    </xf>
    <xf numFmtId="3" fontId="27" fillId="9" borderId="151" xfId="0" applyNumberFormat="1" applyFont="1" applyFill="1" applyBorder="1" applyAlignment="1">
      <alignment vertical="center" wrapText="1"/>
    </xf>
    <xf numFmtId="3" fontId="68" fillId="9" borderId="151" xfId="23" applyNumberFormat="1" applyFill="1" applyBorder="1" applyAlignment="1">
      <alignment vertical="center" wrapText="1"/>
    </xf>
    <xf numFmtId="3" fontId="27" fillId="9" borderId="20" xfId="0" applyNumberFormat="1" applyFont="1" applyFill="1" applyBorder="1" applyAlignment="1">
      <alignment vertical="center" wrapText="1"/>
    </xf>
    <xf numFmtId="0" fontId="20" fillId="9" borderId="191" xfId="2" applyFont="1" applyFill="1" applyBorder="1" applyAlignment="1" applyProtection="1">
      <protection locked="0"/>
    </xf>
    <xf numFmtId="0" fontId="20" fillId="9" borderId="141" xfId="2" applyFont="1" applyFill="1" applyBorder="1" applyAlignment="1" applyProtection="1">
      <protection locked="0"/>
    </xf>
    <xf numFmtId="0" fontId="20" fillId="9" borderId="18" xfId="2" applyFont="1" applyFill="1" applyBorder="1" applyProtection="1">
      <protection locked="0"/>
    </xf>
    <xf numFmtId="0" fontId="20" fillId="9" borderId="18" xfId="2" applyFont="1" applyFill="1" applyBorder="1" applyAlignment="1" applyProtection="1">
      <protection locked="0"/>
    </xf>
    <xf numFmtId="0" fontId="20" fillId="9" borderId="56" xfId="2" applyFont="1" applyFill="1" applyBorder="1" applyAlignment="1" applyProtection="1">
      <protection locked="0"/>
    </xf>
    <xf numFmtId="0" fontId="20" fillId="4" borderId="56" xfId="2" applyFill="1" applyBorder="1" applyAlignment="1" applyProtection="1">
      <protection locked="0"/>
    </xf>
    <xf numFmtId="0" fontId="20" fillId="9" borderId="18" xfId="2" applyFont="1" applyFill="1" applyBorder="1" applyProtection="1"/>
    <xf numFmtId="0" fontId="20" fillId="0" borderId="194" xfId="2" applyBorder="1"/>
    <xf numFmtId="0" fontId="20" fillId="0" borderId="0" xfId="2" applyFont="1" applyBorder="1" applyAlignment="1">
      <alignment horizontal="right"/>
    </xf>
    <xf numFmtId="0" fontId="179" fillId="0" borderId="18" xfId="2" applyFont="1" applyBorder="1" applyAlignment="1">
      <alignment horizontal="left"/>
    </xf>
    <xf numFmtId="0" fontId="31" fillId="9" borderId="436" xfId="2" applyFont="1" applyFill="1" applyBorder="1" applyAlignment="1">
      <alignment horizontal="center"/>
    </xf>
    <xf numFmtId="0" fontId="31" fillId="0" borderId="0" xfId="2" applyFont="1" applyBorder="1" applyAlignment="1">
      <alignment horizontal="left" indent="1"/>
    </xf>
    <xf numFmtId="0" fontId="20" fillId="0" borderId="42" xfId="2" applyBorder="1" applyAlignment="1">
      <alignment horizontal="center" vertical="center"/>
    </xf>
    <xf numFmtId="0" fontId="125" fillId="0" borderId="0" xfId="0" applyFont="1" applyFill="1" applyBorder="1" applyAlignment="1">
      <alignment vertical="center"/>
    </xf>
    <xf numFmtId="9" fontId="0" fillId="0" borderId="0" xfId="100" applyFont="1" applyFill="1" applyBorder="1"/>
    <xf numFmtId="0" fontId="20" fillId="9" borderId="0" xfId="2" applyFill="1" applyBorder="1"/>
    <xf numFmtId="0" fontId="103" fillId="0" borderId="0" xfId="140" applyFont="1" applyFill="1" applyBorder="1"/>
    <xf numFmtId="0" fontId="20" fillId="0" borderId="0" xfId="2" applyFill="1" applyBorder="1" applyAlignment="1">
      <alignment horizontal="center"/>
    </xf>
    <xf numFmtId="0" fontId="31" fillId="0" borderId="0" xfId="2" applyFont="1" applyFill="1" applyBorder="1" applyAlignment="1">
      <alignment horizontal="center"/>
    </xf>
    <xf numFmtId="0" fontId="20" fillId="9" borderId="201" xfId="2" applyFill="1" applyBorder="1" applyAlignment="1">
      <alignment horizontal="center"/>
    </xf>
    <xf numFmtId="0" fontId="20" fillId="9" borderId="438" xfId="2" applyFill="1" applyBorder="1" applyAlignment="1">
      <alignment horizontal="center"/>
    </xf>
    <xf numFmtId="0" fontId="103" fillId="68" borderId="21" xfId="140" applyFont="1" applyFill="1" applyBorder="1" applyAlignment="1"/>
    <xf numFmtId="0" fontId="20" fillId="9" borderId="335" xfId="2" applyFill="1" applyBorder="1" applyAlignment="1">
      <alignment horizontal="center"/>
    </xf>
    <xf numFmtId="0" fontId="5" fillId="9" borderId="335" xfId="140" applyFill="1" applyBorder="1" applyAlignment="1">
      <alignment horizontal="center"/>
    </xf>
    <xf numFmtId="0" fontId="5" fillId="9" borderId="439" xfId="140" applyFill="1" applyBorder="1" applyAlignment="1">
      <alignment horizontal="center"/>
    </xf>
    <xf numFmtId="0" fontId="103" fillId="68" borderId="20" xfId="89" applyFont="1" applyFill="1" applyBorder="1" applyAlignment="1">
      <alignment horizontal="center" vertical="center"/>
    </xf>
    <xf numFmtId="9" fontId="178" fillId="74" borderId="210" xfId="140" applyNumberFormat="1" applyFont="1" applyFill="1" applyBorder="1" applyAlignment="1">
      <alignment horizontal="center" vertical="center" wrapText="1"/>
    </xf>
    <xf numFmtId="0" fontId="20" fillId="0" borderId="136" xfId="2" applyBorder="1" applyAlignment="1">
      <alignment horizontal="center"/>
    </xf>
    <xf numFmtId="0" fontId="20" fillId="9" borderId="440" xfId="2" applyFill="1" applyBorder="1" applyAlignment="1">
      <alignment horizontal="center"/>
    </xf>
    <xf numFmtId="0" fontId="20" fillId="0" borderId="200" xfId="2" applyBorder="1" applyAlignment="1">
      <alignment horizontal="center"/>
    </xf>
    <xf numFmtId="0" fontId="20" fillId="74" borderId="357" xfId="2" applyFill="1" applyBorder="1" applyAlignment="1">
      <alignment horizontal="center"/>
    </xf>
    <xf numFmtId="0" fontId="5" fillId="74" borderId="357" xfId="140" applyFill="1" applyBorder="1" applyAlignment="1">
      <alignment horizontal="center"/>
    </xf>
    <xf numFmtId="0" fontId="20" fillId="0" borderId="211" xfId="2" applyFill="1" applyBorder="1" applyAlignment="1">
      <alignment horizontal="center"/>
    </xf>
    <xf numFmtId="0" fontId="20" fillId="0" borderId="215" xfId="2" applyFill="1" applyBorder="1" applyAlignment="1">
      <alignment horizontal="center"/>
    </xf>
    <xf numFmtId="0" fontId="5" fillId="0" borderId="215" xfId="140" applyFill="1" applyBorder="1" applyAlignment="1">
      <alignment horizontal="center"/>
    </xf>
    <xf numFmtId="0" fontId="5" fillId="0" borderId="340" xfId="140" applyFill="1" applyBorder="1" applyAlignment="1">
      <alignment horizontal="center"/>
    </xf>
    <xf numFmtId="0" fontId="20" fillId="9" borderId="209" xfId="2" applyFill="1" applyBorder="1" applyAlignment="1">
      <alignment horizontal="center"/>
    </xf>
    <xf numFmtId="0" fontId="20" fillId="0" borderId="314" xfId="2" applyBorder="1" applyAlignment="1">
      <alignment horizontal="center"/>
    </xf>
    <xf numFmtId="0" fontId="20" fillId="0" borderId="310" xfId="2" applyBorder="1" applyAlignment="1">
      <alignment horizontal="center"/>
    </xf>
    <xf numFmtId="0" fontId="5" fillId="8" borderId="310" xfId="140" applyFill="1" applyBorder="1" applyAlignment="1">
      <alignment horizontal="center"/>
    </xf>
    <xf numFmtId="0" fontId="5" fillId="8" borderId="339" xfId="140" applyFill="1" applyBorder="1" applyAlignment="1">
      <alignment horizontal="center"/>
    </xf>
    <xf numFmtId="9" fontId="178" fillId="68" borderId="22" xfId="140" applyNumberFormat="1" applyFont="1" applyFill="1" applyBorder="1" applyAlignment="1">
      <alignment horizontal="center" vertical="center" wrapText="1"/>
    </xf>
    <xf numFmtId="0" fontId="20" fillId="9" borderId="331" xfId="2" applyFill="1" applyBorder="1" applyAlignment="1">
      <alignment horizontal="center"/>
    </xf>
    <xf numFmtId="0" fontId="20" fillId="9" borderId="337" xfId="2" applyFill="1" applyBorder="1" applyAlignment="1">
      <alignment horizontal="center"/>
    </xf>
    <xf numFmtId="0" fontId="5" fillId="9" borderId="337" xfId="140" applyFill="1" applyBorder="1" applyAlignment="1">
      <alignment horizontal="center"/>
    </xf>
    <xf numFmtId="0" fontId="5" fillId="9" borderId="414" xfId="140" applyFill="1" applyBorder="1" applyAlignment="1">
      <alignment horizontal="center"/>
    </xf>
    <xf numFmtId="9" fontId="178" fillId="68" borderId="23" xfId="140" applyNumberFormat="1" applyFont="1" applyFill="1" applyBorder="1" applyAlignment="1">
      <alignment horizontal="center" vertical="center" wrapText="1"/>
    </xf>
    <xf numFmtId="0" fontId="20" fillId="9" borderId="334" xfId="2" applyFill="1" applyBorder="1" applyAlignment="1">
      <alignment horizontal="center"/>
    </xf>
    <xf numFmtId="9" fontId="178" fillId="68" borderId="254" xfId="140" applyNumberFormat="1" applyFont="1" applyFill="1" applyBorder="1" applyAlignment="1">
      <alignment horizontal="center" vertical="center" wrapText="1"/>
    </xf>
    <xf numFmtId="0" fontId="20" fillId="0" borderId="135" xfId="2" applyFill="1" applyBorder="1" applyAlignment="1">
      <alignment horizontal="center"/>
    </xf>
    <xf numFmtId="0" fontId="5" fillId="0" borderId="135" xfId="140" applyFill="1" applyBorder="1" applyAlignment="1">
      <alignment horizontal="center"/>
    </xf>
    <xf numFmtId="0" fontId="5" fillId="0" borderId="435" xfId="140" applyFill="1" applyBorder="1" applyAlignment="1">
      <alignment horizontal="center"/>
    </xf>
    <xf numFmtId="9" fontId="178" fillId="68" borderId="314" xfId="140" applyNumberFormat="1" applyFont="1" applyFill="1" applyBorder="1" applyAlignment="1">
      <alignment horizontal="center" vertical="center" wrapText="1"/>
    </xf>
    <xf numFmtId="9" fontId="178" fillId="68" borderId="214" xfId="140" applyNumberFormat="1" applyFont="1" applyFill="1" applyBorder="1" applyAlignment="1">
      <alignment horizontal="center" vertical="center" wrapText="1"/>
    </xf>
    <xf numFmtId="0" fontId="20" fillId="0" borderId="218" xfId="2" applyBorder="1" applyAlignment="1">
      <alignment horizontal="center"/>
    </xf>
    <xf numFmtId="0" fontId="20" fillId="0" borderId="442" xfId="2" applyBorder="1" applyAlignment="1">
      <alignment horizontal="center"/>
    </xf>
    <xf numFmtId="0" fontId="20" fillId="9" borderId="33" xfId="2" applyFill="1" applyBorder="1" applyAlignment="1">
      <alignment horizontal="center"/>
    </xf>
    <xf numFmtId="9" fontId="178" fillId="68" borderId="331" xfId="140" applyNumberFormat="1" applyFont="1" applyFill="1" applyBorder="1" applyAlignment="1">
      <alignment horizontal="center" vertical="center" wrapText="1"/>
    </xf>
    <xf numFmtId="0" fontId="102" fillId="0" borderId="134" xfId="2" applyFont="1" applyBorder="1" applyAlignment="1"/>
    <xf numFmtId="0" fontId="102" fillId="0" borderId="134" xfId="2" applyFont="1" applyFill="1" applyBorder="1" applyAlignment="1"/>
    <xf numFmtId="42" fontId="104" fillId="9" borderId="31" xfId="76" applyNumberFormat="1" applyFont="1" applyFill="1" applyBorder="1" applyAlignment="1" applyProtection="1">
      <alignment vertical="center"/>
    </xf>
    <xf numFmtId="42" fontId="104" fillId="9" borderId="377" xfId="76" applyNumberFormat="1" applyFont="1" applyFill="1" applyBorder="1" applyAlignment="1" applyProtection="1">
      <alignment vertical="center"/>
    </xf>
    <xf numFmtId="42" fontId="104" fillId="0" borderId="374" xfId="76" applyNumberFormat="1" applyFont="1" applyFill="1" applyBorder="1" applyAlignment="1" applyProtection="1">
      <alignment vertical="center" wrapText="1"/>
      <protection locked="0"/>
    </xf>
    <xf numFmtId="42" fontId="104" fillId="70" borderId="30" xfId="76" applyNumberFormat="1" applyFont="1" applyFill="1" applyBorder="1" applyAlignment="1" applyProtection="1">
      <alignment vertical="center"/>
    </xf>
    <xf numFmtId="42" fontId="104" fillId="0" borderId="374" xfId="76" applyNumberFormat="1" applyFont="1" applyFill="1" applyBorder="1" applyAlignment="1" applyProtection="1">
      <alignment vertical="center"/>
      <protection locked="0"/>
    </xf>
    <xf numFmtId="42" fontId="104" fillId="0" borderId="379" xfId="76" applyNumberFormat="1" applyFont="1" applyBorder="1" applyAlignment="1" applyProtection="1">
      <alignment vertical="center" wrapText="1"/>
      <protection locked="0"/>
    </xf>
    <xf numFmtId="42" fontId="104" fillId="0" borderId="379" xfId="76" applyNumberFormat="1" applyFont="1" applyFill="1" applyBorder="1" applyAlignment="1" applyProtection="1">
      <alignment vertical="center" wrapText="1"/>
      <protection locked="0"/>
    </xf>
    <xf numFmtId="42" fontId="104" fillId="70" borderId="34" xfId="76" applyNumberFormat="1" applyFont="1" applyFill="1" applyBorder="1" applyAlignment="1" applyProtection="1">
      <alignment vertical="center"/>
    </xf>
    <xf numFmtId="42" fontId="104" fillId="70" borderId="56" xfId="76" applyNumberFormat="1" applyFont="1" applyFill="1" applyBorder="1" applyAlignment="1" applyProtection="1">
      <alignment vertical="center"/>
    </xf>
    <xf numFmtId="42" fontId="104" fillId="70" borderId="374" xfId="76" applyNumberFormat="1" applyFont="1" applyFill="1" applyBorder="1" applyAlignment="1" applyProtection="1">
      <alignment vertical="center"/>
    </xf>
    <xf numFmtId="42" fontId="104" fillId="70" borderId="442" xfId="76" applyNumberFormat="1" applyFont="1" applyFill="1" applyBorder="1" applyAlignment="1" applyProtection="1">
      <alignment vertical="center"/>
    </xf>
    <xf numFmtId="0" fontId="20" fillId="0" borderId="0" xfId="2" applyBorder="1" applyAlignment="1">
      <alignment horizontal="right"/>
    </xf>
    <xf numFmtId="0" fontId="20" fillId="14" borderId="254" xfId="2" applyFill="1" applyBorder="1" applyAlignment="1">
      <alignment horizontal="center"/>
    </xf>
    <xf numFmtId="0" fontId="20" fillId="14" borderId="135" xfId="2" applyFill="1" applyBorder="1" applyAlignment="1">
      <alignment horizontal="center"/>
    </xf>
    <xf numFmtId="0" fontId="5" fillId="14" borderId="135" xfId="140" applyFill="1" applyBorder="1" applyAlignment="1">
      <alignment horizontal="center"/>
    </xf>
    <xf numFmtId="0" fontId="5" fillId="14" borderId="435" xfId="140" applyFill="1" applyBorder="1" applyAlignment="1">
      <alignment horizontal="center"/>
    </xf>
    <xf numFmtId="0" fontId="31" fillId="14" borderId="436" xfId="2" applyFont="1" applyFill="1" applyBorder="1" applyAlignment="1">
      <alignment horizontal="center"/>
    </xf>
    <xf numFmtId="0" fontId="103" fillId="14" borderId="31" xfId="140" applyFont="1" applyFill="1" applyBorder="1"/>
    <xf numFmtId="0" fontId="102" fillId="9" borderId="254" xfId="2" applyFont="1" applyFill="1" applyBorder="1" applyAlignment="1">
      <alignment horizontal="center"/>
    </xf>
    <xf numFmtId="0" fontId="102" fillId="9" borderId="135" xfId="2" applyFont="1" applyFill="1" applyBorder="1" applyAlignment="1">
      <alignment horizontal="center"/>
    </xf>
    <xf numFmtId="0" fontId="5" fillId="9" borderId="135" xfId="140" applyFont="1" applyFill="1" applyBorder="1" applyAlignment="1">
      <alignment horizontal="center"/>
    </xf>
    <xf numFmtId="0" fontId="102" fillId="9" borderId="435" xfId="2" applyFont="1" applyFill="1" applyBorder="1" applyAlignment="1">
      <alignment horizontal="center"/>
    </xf>
    <xf numFmtId="0" fontId="31" fillId="0" borderId="264" xfId="2" applyFont="1" applyBorder="1"/>
    <xf numFmtId="0" fontId="20" fillId="0" borderId="0" xfId="2" applyFont="1" applyBorder="1" applyAlignment="1">
      <alignment horizontal="right" vertical="center"/>
    </xf>
    <xf numFmtId="0" fontId="20" fillId="0" borderId="43" xfId="2" applyFont="1" applyBorder="1" applyAlignment="1">
      <alignment horizontal="right" vertical="center"/>
    </xf>
    <xf numFmtId="0" fontId="20" fillId="0" borderId="18" xfId="2" applyBorder="1" applyAlignment="1">
      <alignment horizontal="left"/>
    </xf>
    <xf numFmtId="0" fontId="20" fillId="0" borderId="18" xfId="2" applyBorder="1"/>
    <xf numFmtId="0" fontId="20" fillId="14" borderId="436" xfId="2" applyFill="1" applyBorder="1" applyAlignment="1">
      <alignment horizontal="center"/>
    </xf>
    <xf numFmtId="0" fontId="20" fillId="0" borderId="0" xfId="2" applyBorder="1" applyAlignment="1">
      <alignment horizontal="left"/>
    </xf>
    <xf numFmtId="9" fontId="178" fillId="68" borderId="375" xfId="140" applyNumberFormat="1" applyFont="1" applyFill="1" applyBorder="1" applyAlignment="1">
      <alignment horizontal="center" vertical="center" wrapText="1"/>
    </xf>
    <xf numFmtId="9" fontId="178" fillId="68" borderId="437" xfId="140" applyNumberFormat="1" applyFont="1" applyFill="1" applyBorder="1" applyAlignment="1">
      <alignment horizontal="center" vertical="center" wrapText="1"/>
    </xf>
    <xf numFmtId="9" fontId="178" fillId="68" borderId="434" xfId="140" applyNumberFormat="1" applyFont="1" applyFill="1" applyBorder="1" applyAlignment="1">
      <alignment horizontal="center" vertical="center" wrapText="1"/>
    </xf>
    <xf numFmtId="9" fontId="178" fillId="68" borderId="151" xfId="140" applyNumberFormat="1" applyFont="1" applyFill="1" applyBorder="1" applyAlignment="1">
      <alignment horizontal="center" vertical="center" wrapText="1"/>
    </xf>
    <xf numFmtId="0" fontId="20" fillId="0" borderId="0" xfId="0" applyFont="1" applyBorder="1" applyAlignment="1">
      <alignment horizontal="left" vertical="center" indent="1"/>
    </xf>
    <xf numFmtId="0" fontId="15" fillId="8" borderId="65" xfId="2" applyFont="1" applyFill="1" applyBorder="1" applyAlignment="1">
      <alignment horizontal="center"/>
    </xf>
    <xf numFmtId="5" fontId="148" fillId="0" borderId="0" xfId="2" applyNumberFormat="1" applyFont="1" applyFill="1" applyBorder="1" applyAlignment="1" applyProtection="1">
      <alignment horizontal="right" vertical="center"/>
    </xf>
    <xf numFmtId="5" fontId="146" fillId="0" borderId="0" xfId="2" applyNumberFormat="1" applyFont="1" applyFill="1" applyBorder="1" applyAlignment="1" applyProtection="1">
      <alignment horizontal="left" vertical="center"/>
    </xf>
    <xf numFmtId="0" fontId="146" fillId="0" borderId="0" xfId="2" applyFont="1" applyFill="1" applyBorder="1" applyAlignment="1" applyProtection="1">
      <alignment horizontal="left" vertical="center"/>
    </xf>
    <xf numFmtId="0" fontId="146" fillId="0" borderId="0" xfId="2" applyFont="1" applyBorder="1" applyAlignment="1" applyProtection="1">
      <alignment horizontal="left" vertical="center"/>
    </xf>
    <xf numFmtId="0" fontId="56" fillId="0" borderId="0" xfId="2" applyFont="1" applyFill="1" applyBorder="1" applyAlignment="1" applyProtection="1">
      <alignment wrapText="1"/>
    </xf>
    <xf numFmtId="0" fontId="87" fillId="4" borderId="0" xfId="101" applyFont="1" applyFill="1" applyBorder="1" applyAlignment="1">
      <alignment wrapText="1"/>
    </xf>
    <xf numFmtId="0" fontId="0" fillId="14" borderId="419" xfId="0" applyFill="1" applyBorder="1"/>
    <xf numFmtId="9" fontId="178" fillId="68" borderId="375" xfId="140" applyNumberFormat="1" applyFont="1" applyFill="1" applyBorder="1" applyAlignment="1">
      <alignment vertical="center" wrapText="1"/>
    </xf>
    <xf numFmtId="0" fontId="20" fillId="9" borderId="314" xfId="2" applyFill="1" applyBorder="1" applyAlignment="1"/>
    <xf numFmtId="0" fontId="20" fillId="9" borderId="310" xfId="2" applyFill="1" applyBorder="1" applyAlignment="1"/>
    <xf numFmtId="0" fontId="5" fillId="9" borderId="310" xfId="140" applyFill="1" applyBorder="1" applyAlignment="1"/>
    <xf numFmtId="0" fontId="5" fillId="9" borderId="339" xfId="140" applyFill="1" applyBorder="1" applyAlignment="1"/>
    <xf numFmtId="0" fontId="20" fillId="14" borderId="201" xfId="2" applyFill="1" applyBorder="1" applyAlignment="1"/>
    <xf numFmtId="0" fontId="31" fillId="74" borderId="33" xfId="2" applyFont="1" applyFill="1" applyBorder="1" applyAlignment="1">
      <alignment horizontal="center"/>
    </xf>
    <xf numFmtId="0" fontId="31" fillId="9" borderId="419" xfId="2" applyFont="1" applyFill="1" applyBorder="1" applyAlignment="1">
      <alignment horizontal="center"/>
    </xf>
    <xf numFmtId="0" fontId="5" fillId="14" borderId="150" xfId="140" applyFill="1" applyBorder="1" applyAlignment="1">
      <alignment horizontal="center"/>
    </xf>
    <xf numFmtId="0" fontId="31" fillId="14" borderId="419" xfId="2" applyFont="1" applyFill="1" applyBorder="1" applyAlignment="1">
      <alignment horizontal="center"/>
    </xf>
    <xf numFmtId="0" fontId="5" fillId="9" borderId="311" xfId="140" applyFill="1" applyBorder="1" applyAlignment="1"/>
    <xf numFmtId="0" fontId="31" fillId="14" borderId="202" xfId="2" applyFont="1" applyFill="1" applyBorder="1" applyAlignment="1"/>
    <xf numFmtId="0" fontId="20" fillId="9" borderId="255" xfId="2" applyFill="1" applyBorder="1" applyAlignment="1"/>
    <xf numFmtId="0" fontId="20" fillId="9" borderId="136" xfId="2" applyFill="1" applyBorder="1" applyAlignment="1"/>
    <xf numFmtId="0" fontId="5" fillId="9" borderId="136" xfId="140" applyFill="1" applyBorder="1" applyAlignment="1"/>
    <xf numFmtId="0" fontId="5" fillId="9" borderId="443" xfId="140" applyFill="1" applyBorder="1" applyAlignment="1"/>
    <xf numFmtId="0" fontId="20" fillId="14" borderId="324" xfId="2" applyFill="1" applyBorder="1"/>
    <xf numFmtId="0" fontId="182" fillId="0" borderId="135" xfId="2" applyFont="1" applyBorder="1" applyAlignment="1">
      <alignment horizontal="center"/>
    </xf>
    <xf numFmtId="0" fontId="182" fillId="0" borderId="135" xfId="2" applyFont="1" applyFill="1" applyBorder="1" applyAlignment="1">
      <alignment horizontal="center"/>
    </xf>
    <xf numFmtId="0" fontId="183" fillId="0" borderId="135" xfId="140" applyFont="1" applyFill="1" applyBorder="1" applyAlignment="1">
      <alignment horizontal="center"/>
    </xf>
    <xf numFmtId="0" fontId="20" fillId="0" borderId="0" xfId="2" applyFill="1" applyBorder="1"/>
    <xf numFmtId="0" fontId="20" fillId="0" borderId="0" xfId="2" applyFill="1"/>
    <xf numFmtId="0" fontId="20" fillId="0" borderId="0" xfId="2" applyFont="1" applyFill="1" applyBorder="1" applyAlignment="1">
      <alignment horizontal="left"/>
    </xf>
    <xf numFmtId="0" fontId="20" fillId="0" borderId="0" xfId="2" applyFill="1" applyBorder="1" applyAlignment="1">
      <alignment horizontal="left"/>
    </xf>
    <xf numFmtId="0" fontId="20" fillId="8" borderId="0" xfId="2" applyFont="1" applyFill="1" applyBorder="1" applyAlignment="1">
      <alignment horizontal="right"/>
    </xf>
    <xf numFmtId="0" fontId="20" fillId="9" borderId="18" xfId="2" applyFill="1" applyBorder="1" applyAlignment="1"/>
    <xf numFmtId="9" fontId="184" fillId="68" borderId="254" xfId="140" applyNumberFormat="1" applyFont="1" applyFill="1" applyBorder="1" applyAlignment="1">
      <alignment horizontal="center" vertical="center" wrapText="1"/>
    </xf>
    <xf numFmtId="0" fontId="178" fillId="68" borderId="253" xfId="140" applyFont="1" applyFill="1" applyBorder="1" applyAlignment="1">
      <alignment horizontal="center" vertical="center"/>
    </xf>
    <xf numFmtId="0" fontId="20" fillId="0" borderId="0" xfId="2" applyAlignment="1">
      <alignment vertical="center"/>
    </xf>
    <xf numFmtId="0" fontId="183" fillId="0" borderId="150" xfId="140" applyFont="1" applyFill="1" applyBorder="1" applyAlignment="1">
      <alignment horizontal="center"/>
    </xf>
    <xf numFmtId="0" fontId="20" fillId="8" borderId="150" xfId="2" applyFill="1" applyBorder="1" applyAlignment="1">
      <alignment horizontal="center"/>
    </xf>
    <xf numFmtId="0" fontId="5" fillId="8" borderId="150" xfId="140" applyFill="1" applyBorder="1" applyAlignment="1">
      <alignment horizontal="center"/>
    </xf>
    <xf numFmtId="0" fontId="103" fillId="9" borderId="324" xfId="140" applyFont="1" applyFill="1" applyBorder="1" applyAlignment="1"/>
    <xf numFmtId="0" fontId="31" fillId="9" borderId="322" xfId="2" applyFont="1" applyFill="1" applyBorder="1" applyAlignment="1">
      <alignment horizontal="center"/>
    </xf>
    <xf numFmtId="0" fontId="20" fillId="9" borderId="444" xfId="2" applyFill="1" applyBorder="1" applyAlignment="1">
      <alignment horizontal="center"/>
    </xf>
    <xf numFmtId="0" fontId="20" fillId="9" borderId="445" xfId="2" applyFill="1" applyBorder="1" applyAlignment="1">
      <alignment horizontal="center"/>
    </xf>
    <xf numFmtId="0" fontId="5" fillId="9" borderId="332" xfId="140" applyFill="1" applyBorder="1" applyAlignment="1">
      <alignment horizontal="center"/>
    </xf>
    <xf numFmtId="3" fontId="27" fillId="66" borderId="21" xfId="0" applyNumberFormat="1" applyFont="1" applyFill="1" applyBorder="1" applyAlignment="1">
      <alignment vertical="center" wrapText="1"/>
    </xf>
    <xf numFmtId="3" fontId="27" fillId="66" borderId="20" xfId="0" applyNumberFormat="1" applyFont="1" applyFill="1" applyBorder="1" applyAlignment="1">
      <alignment vertical="center" wrapText="1"/>
    </xf>
    <xf numFmtId="0" fontId="20" fillId="0" borderId="264" xfId="2" applyBorder="1"/>
    <xf numFmtId="3" fontId="27" fillId="9" borderId="351" xfId="0" applyNumberFormat="1" applyFont="1" applyFill="1" applyBorder="1" applyAlignment="1">
      <alignment vertical="center"/>
    </xf>
    <xf numFmtId="0" fontId="4" fillId="0" borderId="134" xfId="140" applyFont="1" applyFill="1" applyBorder="1" applyAlignment="1"/>
    <xf numFmtId="0" fontId="4" fillId="0" borderId="315" xfId="140" applyFont="1" applyFill="1" applyBorder="1" applyAlignment="1"/>
    <xf numFmtId="0" fontId="185" fillId="9" borderId="413" xfId="0" applyFont="1" applyFill="1" applyBorder="1" applyAlignment="1">
      <alignment horizontal="left" vertical="center"/>
    </xf>
    <xf numFmtId="0" fontId="185" fillId="9" borderId="337" xfId="0" applyFont="1" applyFill="1" applyBorder="1" applyAlignment="1">
      <alignment horizontal="left" vertical="center"/>
    </xf>
    <xf numFmtId="0" fontId="185" fillId="9" borderId="414" xfId="0" applyFont="1" applyFill="1" applyBorder="1" applyAlignment="1">
      <alignment horizontal="left" vertical="center"/>
    </xf>
    <xf numFmtId="0" fontId="108" fillId="0" borderId="195" xfId="0" applyFont="1" applyBorder="1" applyAlignment="1">
      <alignment vertical="center"/>
    </xf>
    <xf numFmtId="0" fontId="108" fillId="0" borderId="191" xfId="0" applyFont="1" applyBorder="1" applyAlignment="1">
      <alignment vertical="center"/>
    </xf>
    <xf numFmtId="3" fontId="27" fillId="66" borderId="32" xfId="0" applyNumberFormat="1" applyFont="1" applyFill="1" applyBorder="1" applyAlignment="1">
      <alignment vertical="center" wrapText="1"/>
    </xf>
    <xf numFmtId="3" fontId="31" fillId="9" borderId="18" xfId="0" applyNumberFormat="1" applyFont="1" applyFill="1" applyBorder="1" applyAlignment="1">
      <alignment vertical="center"/>
    </xf>
    <xf numFmtId="3" fontId="36" fillId="0" borderId="446" xfId="0" applyNumberFormat="1" applyFont="1" applyFill="1" applyBorder="1" applyAlignment="1" applyProtection="1">
      <alignment vertical="center" wrapText="1"/>
      <protection locked="0"/>
    </xf>
    <xf numFmtId="3" fontId="36" fillId="0" borderId="447" xfId="0" applyNumberFormat="1" applyFont="1" applyFill="1" applyBorder="1" applyAlignment="1" applyProtection="1">
      <alignment vertical="center" wrapText="1"/>
      <protection locked="0"/>
    </xf>
    <xf numFmtId="3" fontId="27" fillId="0" borderId="447" xfId="0" applyNumberFormat="1" applyFont="1" applyBorder="1" applyAlignment="1">
      <alignment vertical="center"/>
    </xf>
    <xf numFmtId="3" fontId="27" fillId="0" borderId="448" xfId="0" applyNumberFormat="1" applyFont="1" applyBorder="1" applyAlignment="1">
      <alignment vertical="center"/>
    </xf>
    <xf numFmtId="0" fontId="108" fillId="68" borderId="195" xfId="0" applyFont="1" applyFill="1" applyBorder="1" applyAlignment="1">
      <alignment vertical="center"/>
    </xf>
    <xf numFmtId="0" fontId="108" fillId="0" borderId="34" xfId="0" applyFont="1" applyBorder="1" applyAlignment="1">
      <alignment vertical="center"/>
    </xf>
    <xf numFmtId="0" fontId="108" fillId="0" borderId="18" xfId="0" applyFont="1" applyBorder="1" applyAlignment="1">
      <alignment vertical="center"/>
    </xf>
    <xf numFmtId="0" fontId="27" fillId="66" borderId="32" xfId="0" applyFont="1" applyFill="1" applyBorder="1" applyAlignment="1">
      <alignment vertical="center" wrapText="1"/>
    </xf>
    <xf numFmtId="0" fontId="27" fillId="66" borderId="55" xfId="0" applyFont="1" applyFill="1" applyBorder="1" applyAlignment="1">
      <alignment vertical="center" wrapText="1"/>
    </xf>
    <xf numFmtId="0" fontId="37" fillId="0" borderId="65" xfId="0" applyFont="1" applyFill="1" applyBorder="1" applyAlignment="1">
      <alignment horizontal="center" vertical="center" wrapText="1"/>
    </xf>
    <xf numFmtId="0" fontId="181" fillId="8" borderId="0" xfId="2" applyFont="1" applyFill="1" applyBorder="1" applyAlignment="1" applyProtection="1">
      <alignment vertical="center"/>
    </xf>
    <xf numFmtId="0" fontId="54" fillId="8" borderId="0" xfId="2" applyFont="1" applyFill="1" applyBorder="1" applyAlignment="1" applyProtection="1">
      <alignment horizontal="right" vertical="center"/>
    </xf>
    <xf numFmtId="0" fontId="31" fillId="8" borderId="0" xfId="2" applyFont="1" applyFill="1" applyBorder="1"/>
    <xf numFmtId="49" fontId="36" fillId="8" borderId="0" xfId="2" applyNumberFormat="1" applyFont="1" applyFill="1" applyBorder="1" applyAlignment="1" applyProtection="1">
      <alignment horizontal="left" vertical="center"/>
      <protection locked="0"/>
    </xf>
    <xf numFmtId="44" fontId="36" fillId="8" borderId="0" xfId="2" applyNumberFormat="1" applyFont="1" applyFill="1" applyBorder="1" applyAlignment="1" applyProtection="1">
      <alignment horizontal="right" vertical="center"/>
      <protection locked="0"/>
    </xf>
    <xf numFmtId="6" fontId="36" fillId="8" borderId="0" xfId="2" applyNumberFormat="1" applyFont="1" applyFill="1" applyBorder="1" applyAlignment="1" applyProtection="1">
      <alignment horizontal="right" vertical="center"/>
      <protection locked="0"/>
    </xf>
    <xf numFmtId="6" fontId="36" fillId="10" borderId="450" xfId="2" applyNumberFormat="1" applyFont="1" applyFill="1" applyBorder="1" applyAlignment="1" applyProtection="1">
      <alignment horizontal="right" vertical="center"/>
      <protection locked="0"/>
    </xf>
    <xf numFmtId="6" fontId="36" fillId="10" borderId="269" xfId="2" applyNumberFormat="1" applyFont="1" applyFill="1" applyBorder="1" applyAlignment="1" applyProtection="1">
      <alignment horizontal="right" vertical="center"/>
      <protection locked="0"/>
    </xf>
    <xf numFmtId="6" fontId="36" fillId="10" borderId="451" xfId="2" applyNumberFormat="1" applyFont="1" applyFill="1" applyBorder="1" applyAlignment="1" applyProtection="1">
      <alignment horizontal="right" vertical="center"/>
      <protection locked="0"/>
    </xf>
    <xf numFmtId="6" fontId="36" fillId="10" borderId="103" xfId="2" applyNumberFormat="1" applyFont="1" applyFill="1" applyBorder="1" applyAlignment="1" applyProtection="1">
      <alignment vertical="center"/>
      <protection locked="0"/>
    </xf>
    <xf numFmtId="6" fontId="36" fillId="10" borderId="105" xfId="2" applyNumberFormat="1" applyFont="1" applyFill="1" applyBorder="1" applyAlignment="1" applyProtection="1">
      <alignment vertical="center"/>
      <protection locked="0"/>
    </xf>
    <xf numFmtId="6" fontId="36" fillId="10" borderId="253" xfId="2" applyNumberFormat="1" applyFont="1" applyFill="1" applyBorder="1" applyAlignment="1" applyProtection="1">
      <alignment horizontal="right" vertical="center"/>
      <protection locked="0"/>
    </xf>
    <xf numFmtId="6" fontId="36" fillId="10" borderId="254" xfId="2" applyNumberFormat="1" applyFont="1" applyFill="1" applyBorder="1" applyAlignment="1" applyProtection="1">
      <alignment vertical="center"/>
      <protection locked="0"/>
    </xf>
    <xf numFmtId="6" fontId="36" fillId="10" borderId="255" xfId="2" applyNumberFormat="1" applyFont="1" applyFill="1" applyBorder="1" applyAlignment="1" applyProtection="1">
      <alignment vertical="center"/>
      <protection locked="0"/>
    </xf>
    <xf numFmtId="6" fontId="36" fillId="10" borderId="134" xfId="2" applyNumberFormat="1" applyFont="1" applyFill="1" applyBorder="1" applyAlignment="1" applyProtection="1">
      <alignment horizontal="right" vertical="center"/>
      <protection locked="0"/>
    </xf>
    <xf numFmtId="6" fontId="36" fillId="10" borderId="135" xfId="2" applyNumberFormat="1" applyFont="1" applyFill="1" applyBorder="1" applyAlignment="1" applyProtection="1">
      <alignment vertical="center"/>
      <protection locked="0"/>
    </xf>
    <xf numFmtId="6" fontId="36" fillId="10" borderId="136" xfId="2" applyNumberFormat="1" applyFont="1" applyFill="1" applyBorder="1" applyAlignment="1" applyProtection="1">
      <alignment vertical="center"/>
      <protection locked="0"/>
    </xf>
    <xf numFmtId="6" fontId="36" fillId="10" borderId="457" xfId="2" applyNumberFormat="1" applyFont="1" applyFill="1" applyBorder="1" applyAlignment="1" applyProtection="1">
      <alignment horizontal="right" vertical="center"/>
      <protection locked="0"/>
    </xf>
    <xf numFmtId="6" fontId="36" fillId="10" borderId="447" xfId="2" applyNumberFormat="1" applyFont="1" applyFill="1" applyBorder="1" applyAlignment="1" applyProtection="1">
      <alignment vertical="center"/>
      <protection locked="0"/>
    </xf>
    <xf numFmtId="6" fontId="36" fillId="10" borderId="401" xfId="2" applyNumberFormat="1" applyFont="1" applyFill="1" applyBorder="1" applyAlignment="1" applyProtection="1">
      <alignment vertical="center"/>
      <protection locked="0"/>
    </xf>
    <xf numFmtId="0" fontId="54" fillId="8" borderId="145" xfId="2" applyFont="1" applyFill="1" applyBorder="1" applyAlignment="1" applyProtection="1">
      <alignment horizontal="right" vertical="center"/>
    </xf>
    <xf numFmtId="0" fontId="20" fillId="8" borderId="145" xfId="2" applyFont="1" applyFill="1" applyBorder="1"/>
    <xf numFmtId="0" fontId="20" fillId="8" borderId="458" xfId="2" applyFill="1" applyBorder="1"/>
    <xf numFmtId="0" fontId="20" fillId="8" borderId="459" xfId="2" applyFill="1" applyBorder="1"/>
    <xf numFmtId="0" fontId="20" fillId="8" borderId="460" xfId="2" applyFill="1" applyBorder="1"/>
    <xf numFmtId="0" fontId="20" fillId="0" borderId="32" xfId="2" applyBorder="1"/>
    <xf numFmtId="0" fontId="20" fillId="14" borderId="31" xfId="2" applyFill="1" applyBorder="1"/>
    <xf numFmtId="0" fontId="20" fillId="14" borderId="32" xfId="2" applyFill="1" applyBorder="1"/>
    <xf numFmtId="0" fontId="20" fillId="14" borderId="33" xfId="2" applyFill="1" applyBorder="1"/>
    <xf numFmtId="9" fontId="178" fillId="68" borderId="461" xfId="140" applyNumberFormat="1" applyFont="1" applyFill="1" applyBorder="1" applyAlignment="1">
      <alignment horizontal="center" vertical="center" wrapText="1"/>
    </xf>
    <xf numFmtId="9" fontId="178" fillId="68" borderId="462" xfId="140" applyNumberFormat="1" applyFont="1" applyFill="1" applyBorder="1" applyAlignment="1">
      <alignment horizontal="center" vertical="center" wrapText="1"/>
    </xf>
    <xf numFmtId="9" fontId="178" fillId="68" borderId="463" xfId="140" applyNumberFormat="1" applyFont="1" applyFill="1" applyBorder="1" applyAlignment="1">
      <alignment horizontal="center" vertical="center" wrapText="1"/>
    </xf>
    <xf numFmtId="0" fontId="186" fillId="0" borderId="0" xfId="2" applyFont="1"/>
    <xf numFmtId="0" fontId="20" fillId="0" borderId="464" xfId="2" applyBorder="1"/>
    <xf numFmtId="0" fontId="31" fillId="0" borderId="465" xfId="2" applyFont="1" applyBorder="1"/>
    <xf numFmtId="0" fontId="20" fillId="0" borderId="465" xfId="2" applyBorder="1"/>
    <xf numFmtId="0" fontId="20" fillId="0" borderId="467" xfId="2" applyBorder="1"/>
    <xf numFmtId="0" fontId="20" fillId="0" borderId="468" xfId="2" applyBorder="1"/>
    <xf numFmtId="0" fontId="20" fillId="0" borderId="469" xfId="2" applyBorder="1"/>
    <xf numFmtId="0" fontId="20" fillId="0" borderId="0" xfId="2" applyBorder="1" applyAlignment="1">
      <alignment horizontal="left" indent="1"/>
    </xf>
    <xf numFmtId="0" fontId="30" fillId="0" borderId="0" xfId="2" applyFont="1" applyBorder="1"/>
    <xf numFmtId="0" fontId="20" fillId="0" borderId="458" xfId="2" applyBorder="1"/>
    <xf numFmtId="0" fontId="20" fillId="0" borderId="459" xfId="2" applyBorder="1"/>
    <xf numFmtId="0" fontId="0" fillId="0" borderId="459" xfId="0" applyFill="1" applyBorder="1"/>
    <xf numFmtId="9" fontId="0" fillId="0" borderId="459" xfId="100" applyFont="1" applyFill="1" applyBorder="1"/>
    <xf numFmtId="0" fontId="20" fillId="0" borderId="460" xfId="2" applyBorder="1"/>
    <xf numFmtId="0" fontId="20" fillId="0" borderId="0" xfId="2" applyFont="1" applyAlignment="1"/>
    <xf numFmtId="0" fontId="20" fillId="0" borderId="0" xfId="2" applyFont="1" applyFill="1" applyBorder="1" applyAlignment="1"/>
    <xf numFmtId="0" fontId="30" fillId="0" borderId="0" xfId="2" applyFont="1" applyFill="1" applyBorder="1" applyAlignment="1"/>
    <xf numFmtId="0" fontId="47" fillId="0" borderId="0" xfId="2" applyFont="1" applyFill="1" applyBorder="1" applyAlignment="1">
      <alignment horizontal="center" vertical="top"/>
    </xf>
    <xf numFmtId="0" fontId="29" fillId="0" borderId="0" xfId="2" applyFont="1" applyFill="1" applyBorder="1" applyAlignment="1"/>
    <xf numFmtId="0" fontId="48" fillId="0" borderId="0" xfId="2" applyFont="1" applyFill="1" applyBorder="1" applyAlignment="1">
      <alignment horizontal="center" vertical="top"/>
    </xf>
    <xf numFmtId="0" fontId="29" fillId="0" borderId="0" xfId="2" applyFont="1" applyFill="1" applyBorder="1" applyAlignment="1">
      <alignment horizontal="center"/>
    </xf>
    <xf numFmtId="0" fontId="28" fillId="0" borderId="0" xfId="2" applyFont="1" applyFill="1" applyBorder="1" applyAlignment="1">
      <alignment vertical="top"/>
    </xf>
    <xf numFmtId="0" fontId="28" fillId="0" borderId="0" xfId="2" applyFont="1" applyFill="1" applyBorder="1" applyAlignment="1">
      <alignment horizontal="left" vertical="top"/>
    </xf>
    <xf numFmtId="0" fontId="30" fillId="0" borderId="0" xfId="2" applyFont="1" applyFill="1" applyBorder="1" applyAlignment="1">
      <alignment vertical="top"/>
    </xf>
    <xf numFmtId="0" fontId="28" fillId="0" borderId="0" xfId="2" applyFont="1" applyFill="1" applyBorder="1" applyAlignment="1">
      <alignment horizontal="center"/>
    </xf>
    <xf numFmtId="0" fontId="20" fillId="0" borderId="0" xfId="2" applyNumberFormat="1" applyFont="1" applyFill="1" applyBorder="1" applyAlignment="1"/>
    <xf numFmtId="0" fontId="53" fillId="0" borderId="0" xfId="2" applyFont="1" applyFill="1" applyBorder="1" applyAlignment="1">
      <alignment horizontal="left"/>
    </xf>
    <xf numFmtId="0" fontId="23" fillId="0" borderId="0" xfId="2" applyFont="1" applyFill="1" applyBorder="1" applyAlignment="1"/>
    <xf numFmtId="0" fontId="20" fillId="0" borderId="0" xfId="2" applyFont="1" applyFill="1" applyBorder="1" applyAlignment="1">
      <alignment horizontal="left" vertical="top"/>
    </xf>
    <xf numFmtId="0" fontId="31" fillId="0" borderId="0" xfId="2" applyFont="1" applyFill="1" applyBorder="1" applyAlignment="1">
      <alignment vertical="top"/>
    </xf>
    <xf numFmtId="0" fontId="29" fillId="0" borderId="0" xfId="2" applyFont="1" applyFill="1" applyBorder="1" applyAlignment="1">
      <alignment vertical="top"/>
    </xf>
    <xf numFmtId="0" fontId="23" fillId="0" borderId="0" xfId="2" applyFont="1" applyFill="1" applyBorder="1" applyAlignment="1">
      <alignment vertical="top"/>
    </xf>
    <xf numFmtId="0" fontId="29" fillId="0" borderId="0" xfId="2" applyFont="1" applyFill="1" applyBorder="1" applyAlignment="1">
      <alignment horizontal="right" vertical="top"/>
    </xf>
    <xf numFmtId="0" fontId="56" fillId="0" borderId="0" xfId="2" applyFont="1" applyFill="1" applyBorder="1" applyAlignment="1"/>
    <xf numFmtId="0" fontId="34" fillId="0" borderId="0" xfId="2" applyFont="1" applyFill="1" applyBorder="1" applyAlignment="1">
      <alignment vertical="top"/>
    </xf>
    <xf numFmtId="0" fontId="36" fillId="0" borderId="0" xfId="2" applyFont="1" applyFill="1" applyBorder="1" applyAlignment="1"/>
    <xf numFmtId="0" fontId="36" fillId="0" borderId="0" xfId="2" applyFont="1" applyFill="1" applyBorder="1" applyAlignment="1">
      <alignment vertical="top"/>
    </xf>
    <xf numFmtId="0" fontId="34" fillId="0" borderId="0" xfId="2" applyFont="1" applyFill="1" applyBorder="1" applyAlignment="1">
      <alignment horizontal="center" vertical="top"/>
    </xf>
    <xf numFmtId="0" fontId="34" fillId="0" borderId="0" xfId="2" applyFont="1" applyFill="1" applyBorder="1" applyAlignment="1">
      <alignment horizontal="center"/>
    </xf>
    <xf numFmtId="0" fontId="20" fillId="0" borderId="0" xfId="2" applyFont="1" applyFill="1" applyBorder="1" applyAlignment="1">
      <alignment vertical="top"/>
    </xf>
    <xf numFmtId="0" fontId="20" fillId="0" borderId="0" xfId="2" applyFont="1" applyFill="1" applyBorder="1" applyAlignment="1">
      <alignment horizontal="center" vertical="center"/>
    </xf>
    <xf numFmtId="0" fontId="36" fillId="0" borderId="0" xfId="2" applyFont="1" applyFill="1" applyBorder="1" applyAlignment="1">
      <alignment horizontal="center" vertical="center"/>
    </xf>
    <xf numFmtId="0" fontId="34" fillId="0" borderId="0" xfId="2" applyFont="1" applyFill="1" applyBorder="1" applyAlignment="1">
      <alignment horizontal="center" vertical="center"/>
    </xf>
    <xf numFmtId="0" fontId="31" fillId="0" borderId="0" xfId="2" applyFont="1" applyFill="1" applyBorder="1" applyAlignment="1">
      <alignment horizontal="center" vertical="top"/>
    </xf>
    <xf numFmtId="0" fontId="36" fillId="0" borderId="0" xfId="2" applyFont="1" applyFill="1" applyBorder="1" applyAlignment="1">
      <alignment horizontal="left"/>
    </xf>
    <xf numFmtId="0" fontId="21" fillId="0" borderId="0" xfId="44" applyFont="1" applyFill="1" applyBorder="1" applyAlignment="1" applyProtection="1">
      <alignment horizontal="left"/>
    </xf>
    <xf numFmtId="0" fontId="21" fillId="0" borderId="0" xfId="44" applyFont="1" applyFill="1" applyBorder="1" applyAlignment="1" applyProtection="1">
      <alignment vertical="top"/>
    </xf>
    <xf numFmtId="0" fontId="20" fillId="0" borderId="0" xfId="2" applyFont="1" applyFill="1" applyBorder="1" applyAlignment="1">
      <alignment vertical="center"/>
    </xf>
    <xf numFmtId="0" fontId="36" fillId="0" borderId="0" xfId="2" applyFont="1" applyFill="1" applyBorder="1" applyAlignment="1">
      <alignment vertical="center"/>
    </xf>
    <xf numFmtId="0" fontId="29" fillId="0" borderId="0" xfId="2" applyFont="1" applyFill="1" applyBorder="1" applyAlignment="1">
      <alignment horizontal="left"/>
    </xf>
    <xf numFmtId="0" fontId="43" fillId="0" borderId="0" xfId="2" applyFont="1" applyFill="1" applyBorder="1" applyAlignment="1">
      <alignment vertical="top"/>
    </xf>
    <xf numFmtId="0" fontId="35" fillId="0" borderId="0" xfId="2" applyFont="1" applyFill="1" applyBorder="1" applyAlignment="1">
      <alignment vertical="top"/>
    </xf>
    <xf numFmtId="0" fontId="42" fillId="0" borderId="0" xfId="2" applyFont="1" applyFill="1" applyBorder="1" applyAlignment="1">
      <alignment vertical="top"/>
    </xf>
    <xf numFmtId="0" fontId="42" fillId="0" borderId="0" xfId="2" applyFont="1" applyFill="1" applyBorder="1" applyAlignment="1">
      <alignment horizontal="center" vertical="top"/>
    </xf>
    <xf numFmtId="0" fontId="41" fillId="0" borderId="0" xfId="2" applyFont="1" applyFill="1" applyBorder="1" applyAlignment="1">
      <alignment horizontal="center" vertical="top"/>
    </xf>
    <xf numFmtId="0" fontId="55" fillId="0" borderId="0" xfId="2" applyFont="1" applyFill="1" applyBorder="1" applyAlignment="1">
      <alignment horizontal="left" vertical="top"/>
    </xf>
    <xf numFmtId="0" fontId="23" fillId="0" borderId="0" xfId="2" applyFont="1" applyFill="1" applyBorder="1" applyAlignment="1">
      <alignment horizontal="left"/>
    </xf>
    <xf numFmtId="0" fontId="40" fillId="0" borderId="0" xfId="2" applyFont="1" applyFill="1" applyBorder="1" applyAlignment="1">
      <alignment vertical="top"/>
    </xf>
    <xf numFmtId="0" fontId="39" fillId="0" borderId="0" xfId="2" applyFont="1" applyFill="1" applyBorder="1" applyAlignment="1">
      <alignment vertical="top"/>
    </xf>
    <xf numFmtId="0" fontId="38" fillId="0" borderId="0" xfId="2" applyFont="1" applyFill="1" applyBorder="1" applyAlignment="1">
      <alignment vertical="top"/>
    </xf>
    <xf numFmtId="9" fontId="38" fillId="0" borderId="0" xfId="2" applyNumberFormat="1" applyFont="1" applyFill="1" applyBorder="1" applyAlignment="1">
      <alignment horizontal="center" vertical="top"/>
    </xf>
    <xf numFmtId="0" fontId="37" fillId="0" borderId="0" xfId="2" applyFont="1" applyFill="1" applyBorder="1" applyAlignment="1">
      <alignment horizontal="center" vertical="top"/>
    </xf>
    <xf numFmtId="0" fontId="20" fillId="0" borderId="0" xfId="2" applyFont="1" applyFill="1" applyAlignment="1"/>
    <xf numFmtId="0" fontId="38" fillId="0" borderId="0" xfId="2" applyFont="1" applyFill="1" applyBorder="1" applyAlignment="1">
      <alignment horizontal="center" vertical="top"/>
    </xf>
    <xf numFmtId="0" fontId="55" fillId="0" borderId="0" xfId="2" applyFont="1" applyFill="1" applyBorder="1" applyAlignment="1">
      <alignment vertical="top"/>
    </xf>
    <xf numFmtId="0" fontId="35" fillId="0" borderId="0" xfId="2" applyFont="1" applyFill="1" applyBorder="1" applyAlignment="1"/>
    <xf numFmtId="0" fontId="25" fillId="0" borderId="0" xfId="2" applyFont="1" applyFill="1" applyBorder="1" applyAlignment="1"/>
    <xf numFmtId="5" fontId="52" fillId="0" borderId="0" xfId="142" applyNumberFormat="1" applyFont="1" applyFill="1" applyBorder="1" applyAlignment="1" applyProtection="1">
      <protection locked="0"/>
    </xf>
    <xf numFmtId="5" fontId="36" fillId="0" borderId="0" xfId="142" applyNumberFormat="1" applyFont="1" applyFill="1" applyBorder="1" applyAlignment="1" applyProtection="1">
      <protection locked="0"/>
    </xf>
    <xf numFmtId="0" fontId="80" fillId="0" borderId="0" xfId="2" applyFont="1" applyFill="1" applyBorder="1" applyAlignment="1"/>
    <xf numFmtId="0" fontId="160" fillId="0" borderId="0" xfId="2" applyFont="1" applyFill="1" applyBorder="1" applyAlignment="1"/>
    <xf numFmtId="0" fontId="20" fillId="0" borderId="464" xfId="2" applyFont="1" applyFill="1" applyBorder="1" applyAlignment="1"/>
    <xf numFmtId="0" fontId="92" fillId="0" borderId="465" xfId="2" applyFont="1" applyFill="1" applyBorder="1" applyAlignment="1">
      <alignment horizontal="left"/>
    </xf>
    <xf numFmtId="0" fontId="20" fillId="0" borderId="465" xfId="2" applyFont="1" applyFill="1" applyBorder="1" applyAlignment="1"/>
    <xf numFmtId="0" fontId="20" fillId="0" borderId="465" xfId="2" applyFont="1" applyBorder="1" applyAlignment="1"/>
    <xf numFmtId="0" fontId="20" fillId="0" borderId="467" xfId="2" applyFont="1" applyBorder="1" applyAlignment="1"/>
    <xf numFmtId="0" fontId="20" fillId="0" borderId="468" xfId="2" applyFont="1" applyFill="1" applyBorder="1" applyAlignment="1"/>
    <xf numFmtId="0" fontId="20" fillId="0" borderId="469" xfId="2" applyFont="1" applyBorder="1" applyAlignment="1"/>
    <xf numFmtId="0" fontId="20" fillId="0" borderId="458" xfId="2" applyFont="1" applyFill="1" applyBorder="1" applyAlignment="1"/>
    <xf numFmtId="0" fontId="20" fillId="0" borderId="459" xfId="2" applyFont="1" applyFill="1" applyBorder="1" applyAlignment="1"/>
    <xf numFmtId="0" fontId="20" fillId="0" borderId="459" xfId="143" applyFont="1" applyBorder="1"/>
    <xf numFmtId="0" fontId="20" fillId="0" borderId="459" xfId="2" applyBorder="1" applyAlignment="1" applyProtection="1">
      <protection locked="0"/>
    </xf>
    <xf numFmtId="0" fontId="20" fillId="0" borderId="459" xfId="2" applyFont="1" applyBorder="1" applyAlignment="1"/>
    <xf numFmtId="0" fontId="20" fillId="0" borderId="460" xfId="2" applyFont="1" applyBorder="1" applyAlignment="1"/>
    <xf numFmtId="0" fontId="108" fillId="0" borderId="0" xfId="143" applyFont="1" applyBorder="1" applyAlignment="1">
      <alignment vertical="center"/>
    </xf>
    <xf numFmtId="0" fontId="104" fillId="0" borderId="0" xfId="143" applyFont="1" applyBorder="1"/>
    <xf numFmtId="0" fontId="104" fillId="0" borderId="0" xfId="2" applyFont="1" applyBorder="1" applyAlignment="1"/>
    <xf numFmtId="0" fontId="188" fillId="0" borderId="0" xfId="2" applyFont="1" applyFill="1" applyBorder="1" applyAlignment="1" applyProtection="1">
      <alignment vertical="top"/>
      <protection locked="0"/>
    </xf>
    <xf numFmtId="0" fontId="104" fillId="0" borderId="0" xfId="2" applyFont="1" applyFill="1" applyBorder="1" applyAlignment="1" applyProtection="1">
      <alignment vertical="top"/>
      <protection locked="0"/>
    </xf>
    <xf numFmtId="0" fontId="108" fillId="0" borderId="0" xfId="143" applyFont="1" applyBorder="1"/>
    <xf numFmtId="0" fontId="107" fillId="0" borderId="0" xfId="2" applyFont="1" applyBorder="1" applyAlignment="1">
      <alignment vertical="center"/>
    </xf>
    <xf numFmtId="0" fontId="107" fillId="0" borderId="0" xfId="2" applyFont="1" applyBorder="1"/>
    <xf numFmtId="0" fontId="108" fillId="0" borderId="0" xfId="143" applyFont="1" applyBorder="1" applyAlignment="1">
      <alignment horizontal="right" vertical="center"/>
    </xf>
    <xf numFmtId="0" fontId="104" fillId="0" borderId="0" xfId="143" applyFont="1" applyBorder="1" applyAlignment="1">
      <alignment horizontal="left" vertical="center"/>
    </xf>
    <xf numFmtId="0" fontId="107" fillId="0" borderId="32" xfId="143" applyFont="1" applyBorder="1" applyProtection="1"/>
    <xf numFmtId="5" fontId="107" fillId="0" borderId="32" xfId="142" applyNumberFormat="1" applyFont="1" applyBorder="1" applyProtection="1"/>
    <xf numFmtId="3" fontId="104" fillId="0" borderId="32" xfId="142" applyNumberFormat="1" applyFont="1" applyBorder="1" applyProtection="1">
      <protection locked="0"/>
    </xf>
    <xf numFmtId="0" fontId="104" fillId="0" borderId="0" xfId="142" applyNumberFormat="1" applyFont="1" applyBorder="1" applyProtection="1">
      <protection locked="0"/>
    </xf>
    <xf numFmtId="0" fontId="104" fillId="0" borderId="0" xfId="143" applyFont="1" applyBorder="1" applyProtection="1"/>
    <xf numFmtId="0" fontId="104" fillId="0" borderId="0" xfId="144" applyFont="1" applyBorder="1" applyProtection="1"/>
    <xf numFmtId="5" fontId="170" fillId="0" borderId="0" xfId="142" applyNumberFormat="1" applyFont="1" applyFill="1" applyBorder="1" applyProtection="1"/>
    <xf numFmtId="0" fontId="104" fillId="0" borderId="0" xfId="2" applyFont="1" applyBorder="1" applyAlignment="1" applyProtection="1"/>
    <xf numFmtId="17" fontId="182" fillId="10" borderId="41" xfId="142" applyNumberFormat="1" applyFont="1" applyFill="1" applyBorder="1" applyAlignment="1" applyProtection="1">
      <alignment horizontal="center"/>
    </xf>
    <xf numFmtId="17" fontId="182" fillId="2" borderId="35" xfId="142" applyNumberFormat="1" applyFont="1" applyFill="1" applyBorder="1" applyAlignment="1" applyProtection="1">
      <alignment horizontal="center"/>
    </xf>
    <xf numFmtId="17" fontId="182" fillId="2" borderId="39" xfId="142" applyNumberFormat="1" applyFont="1" applyFill="1" applyBorder="1" applyAlignment="1" applyProtection="1">
      <alignment horizontal="center"/>
    </xf>
    <xf numFmtId="5" fontId="114" fillId="0" borderId="0" xfId="142" applyNumberFormat="1" applyFont="1" applyFill="1" applyBorder="1" applyProtection="1"/>
    <xf numFmtId="5" fontId="104" fillId="0" borderId="0" xfId="142" applyNumberFormat="1" applyFont="1" applyFill="1" applyBorder="1" applyProtection="1"/>
    <xf numFmtId="3" fontId="104" fillId="0" borderId="0" xfId="142" applyNumberFormat="1" applyFont="1" applyFill="1" applyBorder="1" applyProtection="1">
      <protection locked="0"/>
    </xf>
    <xf numFmtId="5" fontId="182" fillId="0" borderId="0" xfId="142" applyNumberFormat="1" applyFont="1" applyFill="1" applyBorder="1" applyProtection="1">
      <protection locked="0"/>
    </xf>
    <xf numFmtId="5" fontId="182" fillId="0" borderId="145" xfId="142" applyNumberFormat="1" applyFont="1" applyFill="1" applyBorder="1" applyProtection="1">
      <protection locked="0"/>
    </xf>
    <xf numFmtId="5" fontId="182" fillId="0" borderId="32" xfId="142" applyNumberFormat="1" applyFont="1" applyFill="1" applyBorder="1" applyProtection="1">
      <protection locked="0"/>
    </xf>
    <xf numFmtId="0" fontId="104" fillId="0" borderId="0" xfId="2" applyFont="1" applyAlignment="1"/>
    <xf numFmtId="0" fontId="158" fillId="0" borderId="0" xfId="144" applyFont="1" applyBorder="1" applyProtection="1"/>
    <xf numFmtId="0" fontId="114" fillId="0" borderId="0" xfId="144" applyFont="1" applyBorder="1" applyProtection="1"/>
    <xf numFmtId="5" fontId="182" fillId="0" borderId="151" xfId="142" applyNumberFormat="1" applyFont="1" applyFill="1" applyBorder="1" applyProtection="1">
      <protection locked="0"/>
    </xf>
    <xf numFmtId="5" fontId="107" fillId="0" borderId="0" xfId="142" applyNumberFormat="1" applyFont="1" applyBorder="1" applyProtection="1"/>
    <xf numFmtId="0" fontId="104" fillId="0" borderId="145" xfId="143" applyFont="1" applyBorder="1"/>
    <xf numFmtId="5" fontId="104" fillId="0" borderId="32" xfId="142" applyNumberFormat="1" applyFont="1" applyFill="1" applyBorder="1" applyProtection="1"/>
    <xf numFmtId="3" fontId="104" fillId="0" borderId="32" xfId="142" applyNumberFormat="1" applyFont="1" applyFill="1" applyBorder="1" applyProtection="1">
      <protection locked="0"/>
    </xf>
    <xf numFmtId="5" fontId="185" fillId="0" borderId="32" xfId="142" applyNumberFormat="1" applyFont="1" applyFill="1" applyBorder="1" applyAlignment="1" applyProtection="1">
      <alignment horizontal="center"/>
      <protection locked="0"/>
    </xf>
    <xf numFmtId="0" fontId="104" fillId="0" borderId="32" xfId="142" applyNumberFormat="1" applyFont="1" applyBorder="1" applyProtection="1">
      <protection locked="0"/>
    </xf>
    <xf numFmtId="0" fontId="104" fillId="0" borderId="32" xfId="143" applyFont="1" applyBorder="1"/>
    <xf numFmtId="0" fontId="189" fillId="0" borderId="0" xfId="144" applyFont="1" applyBorder="1" applyProtection="1"/>
    <xf numFmtId="5" fontId="104" fillId="0" borderId="0" xfId="142" applyNumberFormat="1" applyFont="1" applyBorder="1" applyProtection="1">
      <protection locked="0"/>
    </xf>
    <xf numFmtId="0" fontId="108" fillId="0" borderId="0" xfId="143" applyFont="1" applyBorder="1" applyProtection="1"/>
    <xf numFmtId="0" fontId="182" fillId="0" borderId="0" xfId="143" applyFont="1" applyBorder="1"/>
    <xf numFmtId="0" fontId="185" fillId="0" borderId="0" xfId="143" applyFont="1" applyBorder="1" applyProtection="1"/>
    <xf numFmtId="0" fontId="104" fillId="0" borderId="0" xfId="2" applyFont="1" applyBorder="1" applyAlignment="1" applyProtection="1">
      <protection locked="0"/>
    </xf>
    <xf numFmtId="0" fontId="191" fillId="0" borderId="0" xfId="143" applyFont="1" applyBorder="1"/>
    <xf numFmtId="0" fontId="104" fillId="0" borderId="459" xfId="143" applyFont="1" applyBorder="1"/>
    <xf numFmtId="0" fontId="104" fillId="0" borderId="459" xfId="2" applyFont="1" applyBorder="1" applyAlignment="1" applyProtection="1">
      <protection locked="0"/>
    </xf>
    <xf numFmtId="3" fontId="104" fillId="0" borderId="0" xfId="142" applyNumberFormat="1" applyFont="1" applyBorder="1" applyProtection="1">
      <protection locked="0"/>
    </xf>
    <xf numFmtId="0" fontId="170" fillId="68" borderId="210" xfId="143" applyFont="1" applyFill="1" applyBorder="1" applyAlignment="1" applyProtection="1">
      <alignment horizontal="center"/>
    </xf>
    <xf numFmtId="17" fontId="182" fillId="2" borderId="41" xfId="142" applyNumberFormat="1" applyFont="1" applyFill="1" applyBorder="1" applyAlignment="1" applyProtection="1">
      <alignment horizontal="center"/>
    </xf>
    <xf numFmtId="5" fontId="182" fillId="68" borderId="357" xfId="143" applyNumberFormat="1" applyFont="1" applyFill="1" applyBorder="1" applyProtection="1"/>
    <xf numFmtId="5" fontId="182" fillId="9" borderId="27" xfId="143" applyNumberFormat="1" applyFont="1" applyFill="1" applyBorder="1" applyProtection="1"/>
    <xf numFmtId="5" fontId="182" fillId="0" borderId="0" xfId="142" applyNumberFormat="1" applyFont="1" applyFill="1" applyBorder="1" applyProtection="1"/>
    <xf numFmtId="5" fontId="182" fillId="0" borderId="0" xfId="143" applyNumberFormat="1" applyFont="1" applyBorder="1" applyProtection="1"/>
    <xf numFmtId="5" fontId="182" fillId="9" borderId="23" xfId="143" applyNumberFormat="1" applyFont="1" applyFill="1" applyBorder="1" applyProtection="1"/>
    <xf numFmtId="0" fontId="189" fillId="0" borderId="0" xfId="143" applyFont="1" applyBorder="1" applyProtection="1"/>
    <xf numFmtId="5" fontId="185" fillId="0" borderId="0" xfId="142" applyNumberFormat="1" applyFont="1" applyFill="1" applyBorder="1" applyAlignment="1" applyProtection="1">
      <alignment horizontal="center"/>
      <protection locked="0"/>
    </xf>
    <xf numFmtId="5" fontId="107" fillId="0" borderId="0" xfId="142" applyNumberFormat="1" applyFont="1" applyFill="1" applyBorder="1" applyProtection="1"/>
    <xf numFmtId="5" fontId="189" fillId="9" borderId="27" xfId="143" applyNumberFormat="1" applyFont="1" applyFill="1" applyBorder="1" applyAlignment="1" applyProtection="1">
      <alignment horizontal="right"/>
    </xf>
    <xf numFmtId="0" fontId="31" fillId="8" borderId="0" xfId="2" applyFont="1" applyFill="1" applyProtection="1"/>
    <xf numFmtId="0" fontId="31" fillId="8" borderId="0" xfId="0" applyFont="1" applyFill="1"/>
    <xf numFmtId="0" fontId="102" fillId="8" borderId="0" xfId="0" applyFont="1" applyFill="1" applyBorder="1" applyAlignment="1">
      <alignment horizontal="left"/>
    </xf>
    <xf numFmtId="0" fontId="19" fillId="8" borderId="465" xfId="101" applyFill="1" applyBorder="1" applyAlignment="1">
      <alignment wrapText="1"/>
    </xf>
    <xf numFmtId="0" fontId="19" fillId="4" borderId="467" xfId="101" applyFont="1" applyFill="1" applyBorder="1"/>
    <xf numFmtId="0" fontId="19" fillId="4" borderId="469" xfId="101" applyFont="1" applyFill="1" applyBorder="1"/>
    <xf numFmtId="0" fontId="19" fillId="4" borderId="468" xfId="101" applyFont="1" applyFill="1" applyBorder="1"/>
    <xf numFmtId="0" fontId="6" fillId="8" borderId="468" xfId="135" applyFill="1" applyBorder="1"/>
    <xf numFmtId="0" fontId="6" fillId="8" borderId="0" xfId="135" applyFill="1" applyBorder="1"/>
    <xf numFmtId="0" fontId="6" fillId="18" borderId="0" xfId="135" applyFill="1" applyBorder="1"/>
    <xf numFmtId="0" fontId="6" fillId="8" borderId="469" xfId="135" applyFill="1" applyBorder="1"/>
    <xf numFmtId="0" fontId="87" fillId="4" borderId="469" xfId="101" applyFont="1" applyFill="1" applyBorder="1" applyAlignment="1">
      <alignment wrapText="1"/>
    </xf>
    <xf numFmtId="0" fontId="19" fillId="8" borderId="468" xfId="101" applyFont="1" applyFill="1" applyBorder="1"/>
    <xf numFmtId="0" fontId="19" fillId="8" borderId="469" xfId="101" applyFont="1" applyFill="1" applyBorder="1"/>
    <xf numFmtId="0" fontId="19" fillId="4" borderId="458" xfId="101" applyFont="1" applyFill="1" applyBorder="1"/>
    <xf numFmtId="0" fontId="19" fillId="4" borderId="459" xfId="101" applyFont="1" applyFill="1" applyBorder="1"/>
    <xf numFmtId="0" fontId="19" fillId="4" borderId="460" xfId="101" applyFont="1" applyFill="1" applyBorder="1"/>
    <xf numFmtId="0" fontId="19" fillId="4" borderId="464" xfId="101" applyFont="1" applyFill="1" applyBorder="1"/>
    <xf numFmtId="0" fontId="19" fillId="0" borderId="0" xfId="101" applyFont="1" applyFill="1" applyBorder="1" applyAlignment="1">
      <alignment vertical="center" wrapText="1"/>
    </xf>
    <xf numFmtId="0" fontId="19" fillId="0" borderId="465" xfId="101" applyFont="1" applyFill="1" applyBorder="1" applyAlignment="1">
      <alignment vertical="center" wrapText="1"/>
    </xf>
    <xf numFmtId="0" fontId="19" fillId="0" borderId="468" xfId="101" applyFont="1" applyFill="1" applyBorder="1"/>
    <xf numFmtId="0" fontId="19" fillId="0" borderId="469" xfId="101" applyFont="1" applyFill="1" applyBorder="1"/>
    <xf numFmtId="0" fontId="19" fillId="4" borderId="0" xfId="101" applyFont="1" applyFill="1" applyBorder="1" applyAlignment="1">
      <alignment vertical="center"/>
    </xf>
    <xf numFmtId="37" fontId="68" fillId="9" borderId="428" xfId="101" applyNumberFormat="1" applyFont="1" applyFill="1" applyBorder="1" applyAlignment="1">
      <alignment horizontal="right"/>
    </xf>
    <xf numFmtId="9" fontId="68" fillId="9" borderId="428" xfId="138" applyNumberFormat="1" applyFont="1" applyFill="1" applyBorder="1" applyAlignment="1">
      <alignment horizontal="right"/>
    </xf>
    <xf numFmtId="0" fontId="69" fillId="0" borderId="428" xfId="101" applyFont="1" applyFill="1" applyBorder="1" applyAlignment="1">
      <alignment horizontal="center" vertical="top"/>
    </xf>
    <xf numFmtId="37" fontId="68" fillId="0" borderId="428" xfId="101" applyNumberFormat="1" applyFont="1" applyFill="1" applyBorder="1" applyAlignment="1">
      <alignment horizontal="right"/>
    </xf>
    <xf numFmtId="0" fontId="88" fillId="0" borderId="194" xfId="101" applyFont="1" applyFill="1" applyBorder="1"/>
    <xf numFmtId="171" fontId="19" fillId="0" borderId="125" xfId="101" applyNumberFormat="1" applyFont="1" applyFill="1" applyBorder="1" applyAlignment="1">
      <alignment horizontal="left"/>
    </xf>
    <xf numFmtId="0" fontId="88" fillId="9" borderId="419" xfId="101" applyFont="1" applyFill="1" applyBorder="1" applyAlignment="1">
      <alignment horizontal="right"/>
    </xf>
    <xf numFmtId="0" fontId="88" fillId="9" borderId="419" xfId="101" applyFont="1" applyFill="1" applyBorder="1" applyAlignment="1">
      <alignment horizontal="right" vertical="center"/>
    </xf>
    <xf numFmtId="5" fontId="189" fillId="0" borderId="292" xfId="142" applyNumberFormat="1" applyFont="1" applyFill="1" applyBorder="1" applyProtection="1">
      <protection locked="0"/>
    </xf>
    <xf numFmtId="0" fontId="104" fillId="0" borderId="300" xfId="2" applyFont="1" applyBorder="1" applyAlignment="1"/>
    <xf numFmtId="5" fontId="189" fillId="9" borderId="215" xfId="142" applyNumberFormat="1" applyFont="1" applyFill="1" applyBorder="1" applyProtection="1">
      <protection locked="0"/>
    </xf>
    <xf numFmtId="0" fontId="104" fillId="0" borderId="218" xfId="2" applyFont="1" applyBorder="1" applyAlignment="1"/>
    <xf numFmtId="5" fontId="158" fillId="0" borderId="0" xfId="142" applyNumberFormat="1" applyFont="1" applyFill="1" applyBorder="1" applyProtection="1"/>
    <xf numFmtId="5" fontId="190" fillId="9" borderId="215" xfId="142" applyNumberFormat="1" applyFont="1" applyFill="1" applyBorder="1" applyProtection="1">
      <protection locked="0"/>
    </xf>
    <xf numFmtId="5" fontId="189" fillId="0" borderId="211" xfId="142" applyNumberFormat="1" applyFont="1" applyFill="1" applyBorder="1" applyProtection="1"/>
    <xf numFmtId="0" fontId="104" fillId="0" borderId="214" xfId="2" applyFont="1" applyBorder="1" applyAlignment="1" applyProtection="1"/>
    <xf numFmtId="5" fontId="189" fillId="0" borderId="215" xfId="142" applyNumberFormat="1" applyFont="1" applyFill="1" applyBorder="1" applyProtection="1"/>
    <xf numFmtId="0" fontId="104" fillId="0" borderId="218" xfId="2" applyFont="1" applyBorder="1" applyAlignment="1" applyProtection="1"/>
    <xf numFmtId="0" fontId="189" fillId="0" borderId="215" xfId="144" applyFont="1" applyBorder="1" applyProtection="1"/>
    <xf numFmtId="5" fontId="182" fillId="0" borderId="253" xfId="142" applyNumberFormat="1" applyFont="1" applyFill="1" applyBorder="1" applyProtection="1">
      <protection locked="0"/>
    </xf>
    <xf numFmtId="5" fontId="182" fillId="0" borderId="254" xfId="142" applyNumberFormat="1" applyFont="1" applyFill="1" applyBorder="1" applyProtection="1">
      <protection locked="0"/>
    </xf>
    <xf numFmtId="5" fontId="182" fillId="0" borderId="255" xfId="142" applyNumberFormat="1" applyFont="1" applyFill="1" applyBorder="1" applyProtection="1">
      <protection locked="0"/>
    </xf>
    <xf numFmtId="5" fontId="182" fillId="0" borderId="134" xfId="142" applyNumberFormat="1" applyFont="1" applyFill="1" applyBorder="1" applyProtection="1">
      <protection locked="0"/>
    </xf>
    <xf numFmtId="5" fontId="182" fillId="0" borderId="135" xfId="142" applyNumberFormat="1" applyFont="1" applyFill="1" applyBorder="1" applyProtection="1">
      <protection locked="0"/>
    </xf>
    <xf numFmtId="5" fontId="182" fillId="0" borderId="136" xfId="142" applyNumberFormat="1" applyFont="1" applyFill="1" applyBorder="1" applyProtection="1">
      <protection locked="0"/>
    </xf>
    <xf numFmtId="5" fontId="182" fillId="0" borderId="137" xfId="142" applyNumberFormat="1" applyFont="1" applyFill="1" applyBorder="1" applyProtection="1">
      <protection locked="0"/>
    </xf>
    <xf numFmtId="5" fontId="182" fillId="0" borderId="138" xfId="142" applyNumberFormat="1" applyFont="1" applyFill="1" applyBorder="1" applyProtection="1">
      <protection locked="0"/>
    </xf>
    <xf numFmtId="5" fontId="182" fillId="0" borderId="139" xfId="142" applyNumberFormat="1" applyFont="1" applyFill="1" applyBorder="1" applyProtection="1">
      <protection locked="0"/>
    </xf>
    <xf numFmtId="5" fontId="114" fillId="0" borderId="134" xfId="142" applyNumberFormat="1" applyFont="1" applyFill="1" applyBorder="1" applyProtection="1">
      <protection locked="0"/>
    </xf>
    <xf numFmtId="5" fontId="114" fillId="0" borderId="135" xfId="142" applyNumberFormat="1" applyFont="1" applyFill="1" applyBorder="1" applyProtection="1">
      <protection locked="0"/>
    </xf>
    <xf numFmtId="5" fontId="114" fillId="0" borderId="136" xfId="142" applyNumberFormat="1" applyFont="1" applyFill="1" applyBorder="1" applyProtection="1">
      <protection locked="0"/>
    </xf>
    <xf numFmtId="5" fontId="182" fillId="9" borderId="470" xfId="143" applyNumberFormat="1" applyFont="1" applyFill="1" applyBorder="1" applyProtection="1"/>
    <xf numFmtId="5" fontId="182" fillId="9" borderId="453" xfId="143" applyNumberFormat="1" applyFont="1" applyFill="1" applyBorder="1" applyProtection="1"/>
    <xf numFmtId="5" fontId="182" fillId="9" borderId="452" xfId="143" applyNumberFormat="1" applyFont="1" applyFill="1" applyBorder="1" applyProtection="1"/>
    <xf numFmtId="5" fontId="182" fillId="9" borderId="471" xfId="142" applyNumberFormat="1" applyFont="1" applyFill="1" applyBorder="1" applyProtection="1"/>
    <xf numFmtId="5" fontId="182" fillId="9" borderId="434" xfId="142" applyNumberFormat="1" applyFont="1" applyFill="1" applyBorder="1" applyProtection="1"/>
    <xf numFmtId="5" fontId="182" fillId="9" borderId="378" xfId="142" applyNumberFormat="1" applyFont="1" applyFill="1" applyBorder="1" applyProtection="1"/>
    <xf numFmtId="0" fontId="103" fillId="0" borderId="468" xfId="140" applyFont="1" applyFill="1" applyBorder="1"/>
    <xf numFmtId="0" fontId="0" fillId="0" borderId="468" xfId="0" applyBorder="1"/>
    <xf numFmtId="0" fontId="0" fillId="0" borderId="469" xfId="0" applyBorder="1"/>
    <xf numFmtId="0" fontId="20" fillId="0" borderId="468" xfId="2" applyFill="1" applyBorder="1"/>
    <xf numFmtId="0" fontId="20" fillId="0" borderId="469" xfId="2" applyFill="1" applyBorder="1"/>
    <xf numFmtId="0" fontId="20" fillId="0" borderId="468" xfId="2" applyBorder="1" applyAlignment="1">
      <alignment vertical="center"/>
    </xf>
    <xf numFmtId="0" fontId="20" fillId="0" borderId="469" xfId="2" applyBorder="1" applyAlignment="1">
      <alignment vertical="center"/>
    </xf>
    <xf numFmtId="0" fontId="103" fillId="0" borderId="458" xfId="140" applyFont="1" applyFill="1" applyBorder="1"/>
    <xf numFmtId="0" fontId="103" fillId="0" borderId="459" xfId="140" applyFont="1" applyFill="1" applyBorder="1"/>
    <xf numFmtId="0" fontId="20" fillId="0" borderId="459" xfId="2" applyFill="1" applyBorder="1" applyAlignment="1">
      <alignment horizontal="center"/>
    </xf>
    <xf numFmtId="0" fontId="146" fillId="0" borderId="464" xfId="2" applyFont="1" applyFill="1" applyBorder="1"/>
    <xf numFmtId="0" fontId="146" fillId="0" borderId="465" xfId="2" applyFont="1" applyFill="1" applyBorder="1"/>
    <xf numFmtId="0" fontId="0" fillId="0" borderId="465" xfId="0" applyBorder="1"/>
    <xf numFmtId="0" fontId="147" fillId="0" borderId="465" xfId="2" applyFont="1" applyFill="1" applyBorder="1" applyAlignment="1" applyProtection="1"/>
    <xf numFmtId="0" fontId="147" fillId="0" borderId="467" xfId="2" applyFont="1" applyFill="1" applyBorder="1" applyAlignment="1" applyProtection="1"/>
    <xf numFmtId="0" fontId="146" fillId="0" borderId="468" xfId="2" applyFont="1" applyBorder="1"/>
    <xf numFmtId="0" fontId="146" fillId="0" borderId="469" xfId="2" applyFont="1" applyFill="1" applyBorder="1"/>
    <xf numFmtId="0" fontId="146" fillId="0" borderId="468" xfId="2" applyFont="1" applyFill="1" applyBorder="1"/>
    <xf numFmtId="0" fontId="146" fillId="61" borderId="145" xfId="2" applyFont="1" applyFill="1" applyBorder="1"/>
    <xf numFmtId="42" fontId="114" fillId="61" borderId="145" xfId="76" applyNumberFormat="1" applyFont="1" applyFill="1" applyBorder="1"/>
    <xf numFmtId="0" fontId="0" fillId="0" borderId="145" xfId="0" applyBorder="1"/>
    <xf numFmtId="0" fontId="146" fillId="0" borderId="145" xfId="2" applyFont="1" applyBorder="1"/>
    <xf numFmtId="42" fontId="114" fillId="0" borderId="145" xfId="76" applyNumberFormat="1" applyFont="1" applyFill="1" applyBorder="1" applyAlignment="1" applyProtection="1">
      <alignment vertical="center"/>
      <protection locked="0"/>
    </xf>
    <xf numFmtId="42" fontId="114" fillId="0" borderId="145" xfId="76" applyNumberFormat="1" applyFont="1" applyFill="1" applyBorder="1" applyAlignment="1" applyProtection="1">
      <alignment vertical="center"/>
    </xf>
    <xf numFmtId="42" fontId="104" fillId="0" borderId="0" xfId="76" applyNumberFormat="1" applyFont="1" applyBorder="1" applyProtection="1">
      <protection locked="0"/>
    </xf>
    <xf numFmtId="42" fontId="114" fillId="0" borderId="0" xfId="76" applyNumberFormat="1" applyFont="1" applyBorder="1" applyAlignment="1" applyProtection="1">
      <alignment vertical="center"/>
      <protection locked="0"/>
    </xf>
    <xf numFmtId="0" fontId="146" fillId="0" borderId="458" xfId="2" applyFont="1" applyFill="1" applyBorder="1"/>
    <xf numFmtId="0" fontId="146" fillId="0" borderId="459" xfId="2" applyFont="1" applyFill="1" applyBorder="1"/>
    <xf numFmtId="0" fontId="146" fillId="0" borderId="459" xfId="2" applyFont="1" applyBorder="1"/>
    <xf numFmtId="166" fontId="169" fillId="4" borderId="459" xfId="0" applyNumberFormat="1" applyFont="1" applyFill="1" applyBorder="1" applyAlignment="1"/>
    <xf numFmtId="0" fontId="146" fillId="0" borderId="459" xfId="2" applyFont="1" applyBorder="1" applyProtection="1">
      <protection locked="0"/>
    </xf>
    <xf numFmtId="0" fontId="0" fillId="0" borderId="460" xfId="0" applyBorder="1"/>
    <xf numFmtId="5" fontId="146" fillId="0" borderId="459" xfId="2" applyNumberFormat="1" applyFont="1" applyFill="1" applyBorder="1" applyAlignment="1" applyProtection="1">
      <alignment vertical="center"/>
    </xf>
    <xf numFmtId="3" fontId="146" fillId="0" borderId="459" xfId="2" applyNumberFormat="1" applyFont="1" applyFill="1" applyBorder="1" applyAlignment="1" applyProtection="1">
      <alignment vertical="center"/>
    </xf>
    <xf numFmtId="0" fontId="0" fillId="0" borderId="459" xfId="0" applyBorder="1"/>
    <xf numFmtId="0" fontId="0" fillId="0" borderId="472" xfId="0" applyBorder="1"/>
    <xf numFmtId="0" fontId="146" fillId="0" borderId="472" xfId="2" applyFont="1" applyBorder="1"/>
    <xf numFmtId="42" fontId="159" fillId="0" borderId="472" xfId="76" applyNumberFormat="1" applyFont="1" applyFill="1" applyBorder="1" applyAlignment="1" applyProtection="1">
      <alignment horizontal="center" vertical="center"/>
      <protection locked="0"/>
    </xf>
    <xf numFmtId="42" fontId="114" fillId="0" borderId="472" xfId="76" applyNumberFormat="1" applyFont="1" applyFill="1" applyBorder="1" applyAlignment="1" applyProtection="1">
      <alignment vertical="center"/>
      <protection locked="0"/>
    </xf>
    <xf numFmtId="0" fontId="146" fillId="0" borderId="472" xfId="2" applyFont="1" applyBorder="1" applyProtection="1">
      <protection locked="0"/>
    </xf>
    <xf numFmtId="42" fontId="114" fillId="61" borderId="472" xfId="76" applyNumberFormat="1" applyFont="1" applyFill="1" applyBorder="1"/>
    <xf numFmtId="42" fontId="114" fillId="0" borderId="472" xfId="76" applyNumberFormat="1" applyFont="1" applyFill="1" applyBorder="1" applyAlignment="1" applyProtection="1">
      <alignment vertical="center"/>
    </xf>
    <xf numFmtId="5" fontId="151" fillId="0" borderId="459" xfId="2" applyNumberFormat="1" applyFont="1" applyFill="1" applyBorder="1" applyAlignment="1" applyProtection="1">
      <alignment vertical="center"/>
    </xf>
    <xf numFmtId="5" fontId="148" fillId="0" borderId="459" xfId="2" applyNumberFormat="1" applyFont="1" applyFill="1" applyBorder="1" applyAlignment="1" applyProtection="1">
      <alignment vertical="center"/>
    </xf>
    <xf numFmtId="42" fontId="114" fillId="0" borderId="459" xfId="76" applyNumberFormat="1" applyFont="1" applyFill="1" applyBorder="1" applyAlignment="1" applyProtection="1">
      <alignment vertical="center"/>
      <protection locked="0"/>
    </xf>
    <xf numFmtId="42" fontId="114" fillId="61" borderId="459" xfId="76" applyNumberFormat="1" applyFont="1" applyFill="1" applyBorder="1"/>
    <xf numFmtId="42" fontId="114" fillId="0" borderId="459" xfId="76" applyNumberFormat="1" applyFont="1" applyFill="1" applyBorder="1" applyAlignment="1" applyProtection="1">
      <alignment vertical="center"/>
    </xf>
    <xf numFmtId="0" fontId="52" fillId="0" borderId="464" xfId="2" applyFont="1" applyBorder="1"/>
    <xf numFmtId="0" fontId="52" fillId="0" borderId="465" xfId="2" applyFont="1" applyBorder="1"/>
    <xf numFmtId="0" fontId="52" fillId="0" borderId="465" xfId="2" applyFont="1" applyBorder="1" applyProtection="1">
      <protection locked="0"/>
    </xf>
    <xf numFmtId="0" fontId="52" fillId="0" borderId="467" xfId="2" applyFont="1" applyBorder="1"/>
    <xf numFmtId="0" fontId="52" fillId="0" borderId="468" xfId="2" applyFont="1" applyBorder="1"/>
    <xf numFmtId="0" fontId="52" fillId="0" borderId="469" xfId="2" applyFont="1" applyBorder="1"/>
    <xf numFmtId="0" fontId="20" fillId="0" borderId="0" xfId="2" applyBorder="1" applyProtection="1"/>
    <xf numFmtId="0" fontId="52" fillId="0" borderId="468" xfId="2" applyFont="1" applyFill="1" applyBorder="1"/>
    <xf numFmtId="5" fontId="148" fillId="8" borderId="469" xfId="2" applyNumberFormat="1" applyFont="1" applyFill="1" applyBorder="1" applyAlignment="1" applyProtection="1">
      <alignment vertical="center" wrapText="1"/>
      <protection locked="0"/>
    </xf>
    <xf numFmtId="5" fontId="151" fillId="0" borderId="32" xfId="2" applyNumberFormat="1" applyFont="1" applyFill="1" applyBorder="1" applyProtection="1"/>
    <xf numFmtId="5" fontId="148" fillId="0" borderId="32" xfId="2" applyNumberFormat="1" applyFont="1" applyFill="1" applyBorder="1" applyProtection="1"/>
    <xf numFmtId="0" fontId="148" fillId="0" borderId="32" xfId="2" applyNumberFormat="1" applyFont="1" applyFill="1" applyBorder="1" applyProtection="1"/>
    <xf numFmtId="0" fontId="52" fillId="8" borderId="469" xfId="2" applyFont="1" applyFill="1" applyBorder="1"/>
    <xf numFmtId="0" fontId="146" fillId="0" borderId="0" xfId="2" applyFont="1" applyBorder="1" applyAlignment="1" applyProtection="1">
      <alignment horizontal="left"/>
    </xf>
    <xf numFmtId="42" fontId="114" fillId="8" borderId="473" xfId="3" applyNumberFormat="1" applyFont="1" applyFill="1" applyBorder="1" applyAlignment="1" applyProtection="1">
      <alignment vertical="center"/>
      <protection locked="0"/>
    </xf>
    <xf numFmtId="42" fontId="114" fillId="8" borderId="473" xfId="3" applyNumberFormat="1" applyFont="1" applyFill="1" applyBorder="1" applyAlignment="1" applyProtection="1">
      <alignment vertical="center" wrapText="1"/>
      <protection locked="0"/>
    </xf>
    <xf numFmtId="42" fontId="114" fillId="24" borderId="473" xfId="3" applyNumberFormat="1" applyFont="1" applyFill="1" applyBorder="1" applyAlignment="1" applyProtection="1">
      <alignment vertical="center"/>
      <protection locked="0"/>
    </xf>
    <xf numFmtId="5" fontId="148" fillId="0" borderId="32" xfId="2" applyNumberFormat="1" applyFont="1" applyFill="1" applyBorder="1" applyAlignment="1" applyProtection="1">
      <alignment vertical="center"/>
    </xf>
    <xf numFmtId="5" fontId="146" fillId="0" borderId="32" xfId="2" applyNumberFormat="1" applyFont="1" applyFill="1" applyBorder="1" applyAlignment="1" applyProtection="1">
      <alignment vertical="center"/>
    </xf>
    <xf numFmtId="42" fontId="114" fillId="0" borderId="32" xfId="3" applyNumberFormat="1" applyFont="1" applyFill="1" applyBorder="1" applyAlignment="1" applyProtection="1">
      <alignment vertical="center"/>
      <protection locked="0"/>
    </xf>
    <xf numFmtId="0" fontId="146" fillId="0" borderId="0" xfId="2" applyFont="1" applyBorder="1" applyAlignment="1" applyProtection="1">
      <alignment vertical="center"/>
    </xf>
    <xf numFmtId="9" fontId="146" fillId="0" borderId="0" xfId="2" applyNumberFormat="1" applyFont="1" applyFill="1" applyBorder="1" applyAlignment="1" applyProtection="1">
      <alignment vertical="center"/>
    </xf>
    <xf numFmtId="42" fontId="168" fillId="0" borderId="32" xfId="3" applyNumberFormat="1" applyFont="1" applyBorder="1" applyAlignment="1" applyProtection="1">
      <alignment vertical="center"/>
      <protection locked="0"/>
    </xf>
    <xf numFmtId="42" fontId="114" fillId="0" borderId="469" xfId="3" applyNumberFormat="1" applyFont="1" applyFill="1" applyBorder="1" applyAlignment="1" applyProtection="1">
      <alignment vertical="center"/>
      <protection locked="0"/>
    </xf>
    <xf numFmtId="42" fontId="104" fillId="0" borderId="0" xfId="3" applyNumberFormat="1" applyFont="1" applyBorder="1" applyProtection="1"/>
    <xf numFmtId="42" fontId="104" fillId="0" borderId="0" xfId="3" applyNumberFormat="1" applyFont="1" applyBorder="1" applyProtection="1">
      <protection locked="0"/>
    </xf>
    <xf numFmtId="42" fontId="104" fillId="0" borderId="32" xfId="3" applyNumberFormat="1" applyFont="1" applyBorder="1" applyProtection="1">
      <protection locked="0"/>
    </xf>
    <xf numFmtId="42" fontId="114" fillId="0" borderId="32" xfId="3" applyNumberFormat="1" applyFont="1" applyFill="1" applyBorder="1" applyAlignment="1" applyProtection="1">
      <alignment vertical="center"/>
    </xf>
    <xf numFmtId="42" fontId="114" fillId="0" borderId="0" xfId="3" applyNumberFormat="1" applyFont="1" applyBorder="1" applyAlignment="1" applyProtection="1">
      <alignment vertical="center"/>
    </xf>
    <xf numFmtId="42" fontId="114" fillId="0" borderId="0" xfId="3" applyNumberFormat="1" applyFont="1" applyBorder="1" applyAlignment="1" applyProtection="1">
      <alignment vertical="center"/>
      <protection locked="0"/>
    </xf>
    <xf numFmtId="0" fontId="52" fillId="0" borderId="458" xfId="2" applyFont="1" applyFill="1" applyBorder="1"/>
    <xf numFmtId="0" fontId="52" fillId="0" borderId="459" xfId="2" applyFont="1" applyFill="1" applyBorder="1"/>
    <xf numFmtId="0" fontId="52" fillId="0" borderId="459" xfId="2" applyFont="1" applyBorder="1"/>
    <xf numFmtId="0" fontId="52" fillId="0" borderId="459" xfId="2" applyFont="1" applyBorder="1" applyProtection="1">
      <protection locked="0"/>
    </xf>
    <xf numFmtId="0" fontId="52" fillId="0" borderId="460" xfId="2" applyFont="1" applyBorder="1"/>
    <xf numFmtId="42" fontId="114" fillId="0" borderId="459" xfId="3" applyNumberFormat="1" applyFont="1" applyFill="1" applyBorder="1" applyAlignment="1" applyProtection="1">
      <alignment vertical="center"/>
    </xf>
    <xf numFmtId="42" fontId="159" fillId="0" borderId="459" xfId="3" applyNumberFormat="1" applyFont="1" applyFill="1" applyBorder="1" applyAlignment="1" applyProtection="1">
      <alignment horizontal="center" vertical="center"/>
      <protection locked="0"/>
    </xf>
    <xf numFmtId="42" fontId="114" fillId="0" borderId="459" xfId="3" applyNumberFormat="1" applyFont="1" applyFill="1" applyBorder="1" applyAlignment="1" applyProtection="1">
      <alignment vertical="center"/>
      <protection locked="0"/>
    </xf>
    <xf numFmtId="42" fontId="114" fillId="0" borderId="472" xfId="3" applyNumberFormat="1" applyFont="1" applyFill="1" applyBorder="1" applyAlignment="1" applyProtection="1">
      <alignment vertical="center"/>
      <protection locked="0"/>
    </xf>
    <xf numFmtId="42" fontId="114" fillId="0" borderId="460" xfId="3" applyNumberFormat="1" applyFont="1" applyFill="1" applyBorder="1" applyAlignment="1" applyProtection="1">
      <alignment vertical="center"/>
      <protection locked="0"/>
    </xf>
    <xf numFmtId="0" fontId="52" fillId="8" borderId="460" xfId="2" applyFont="1" applyFill="1" applyBorder="1"/>
    <xf numFmtId="0" fontId="47" fillId="68" borderId="21" xfId="0" applyFont="1" applyFill="1" applyBorder="1" applyProtection="1"/>
    <xf numFmtId="0" fontId="82" fillId="68" borderId="19" xfId="0" applyFont="1" applyFill="1" applyBorder="1" applyAlignment="1" applyProtection="1"/>
    <xf numFmtId="0" fontId="82" fillId="68" borderId="19" xfId="0" applyFont="1" applyFill="1" applyBorder="1" applyProtection="1"/>
    <xf numFmtId="0" fontId="83" fillId="68" borderId="19" xfId="0" applyFont="1" applyFill="1" applyBorder="1" applyProtection="1"/>
    <xf numFmtId="42" fontId="82" fillId="6" borderId="134" xfId="0" applyNumberFormat="1" applyFont="1" applyFill="1" applyBorder="1" applyProtection="1">
      <protection locked="0"/>
    </xf>
    <xf numFmtId="42" fontId="82" fillId="70" borderId="136" xfId="0" applyNumberFormat="1" applyFont="1" applyFill="1" applyBorder="1" applyProtection="1">
      <protection locked="0"/>
    </xf>
    <xf numFmtId="42" fontId="82" fillId="6" borderId="136" xfId="0" applyNumberFormat="1" applyFont="1" applyFill="1" applyBorder="1" applyProtection="1">
      <protection locked="0"/>
    </xf>
    <xf numFmtId="42" fontId="82" fillId="9" borderId="253" xfId="0" applyNumberFormat="1" applyFont="1" applyFill="1" applyBorder="1" applyProtection="1"/>
    <xf numFmtId="42" fontId="82" fillId="9" borderId="255" xfId="0" applyNumberFormat="1" applyFont="1" applyFill="1" applyBorder="1" applyProtection="1"/>
    <xf numFmtId="9" fontId="82" fillId="0" borderId="134" xfId="0" applyNumberFormat="1" applyFont="1" applyBorder="1" applyProtection="1"/>
    <xf numFmtId="9" fontId="82" fillId="0" borderId="136" xfId="0" applyNumberFormat="1" applyFont="1" applyBorder="1" applyProtection="1"/>
    <xf numFmtId="9" fontId="82" fillId="6" borderId="315" xfId="0" applyNumberFormat="1" applyFont="1" applyFill="1" applyBorder="1" applyProtection="1">
      <protection locked="0"/>
    </xf>
    <xf numFmtId="9" fontId="82" fillId="6" borderId="443" xfId="0" applyNumberFormat="1" applyFont="1" applyFill="1" applyBorder="1" applyProtection="1">
      <protection locked="0"/>
    </xf>
    <xf numFmtId="42" fontId="82" fillId="9" borderId="474" xfId="0" applyNumberFormat="1" applyFont="1" applyFill="1" applyBorder="1" applyProtection="1"/>
    <xf numFmtId="42" fontId="82" fillId="9" borderId="405" xfId="0" applyNumberFormat="1" applyFont="1" applyFill="1" applyBorder="1" applyProtection="1"/>
    <xf numFmtId="42" fontId="82" fillId="9" borderId="476" xfId="0" applyNumberFormat="1" applyFont="1" applyFill="1" applyBorder="1" applyProtection="1"/>
    <xf numFmtId="42" fontId="82" fillId="9" borderId="477" xfId="0" applyNumberFormat="1" applyFont="1" applyFill="1" applyBorder="1" applyProtection="1"/>
    <xf numFmtId="10" fontId="82" fillId="0" borderId="441" xfId="0" applyNumberFormat="1" applyFont="1" applyBorder="1" applyProtection="1"/>
    <xf numFmtId="10" fontId="82" fillId="6" borderId="379" xfId="0" applyNumberFormat="1" applyFont="1" applyFill="1" applyBorder="1" applyProtection="1">
      <protection locked="0"/>
    </xf>
    <xf numFmtId="42" fontId="82" fillId="6" borderId="441" xfId="0" applyNumberFormat="1" applyFont="1" applyFill="1" applyBorder="1" applyProtection="1">
      <protection locked="0"/>
    </xf>
    <xf numFmtId="42" fontId="82" fillId="6" borderId="379" xfId="0" applyNumberFormat="1" applyFont="1" applyFill="1" applyBorder="1" applyProtection="1">
      <protection locked="0"/>
    </xf>
    <xf numFmtId="42" fontId="83" fillId="9" borderId="27" xfId="0" applyNumberFormat="1" applyFont="1" applyFill="1" applyBorder="1" applyProtection="1"/>
    <xf numFmtId="42" fontId="82" fillId="9" borderId="210" xfId="0" applyNumberFormat="1" applyFont="1" applyFill="1" applyBorder="1" applyProtection="1"/>
    <xf numFmtId="42" fontId="82" fillId="9" borderId="475" xfId="0" applyNumberFormat="1" applyFont="1" applyFill="1" applyBorder="1" applyProtection="1"/>
    <xf numFmtId="42" fontId="82" fillId="9" borderId="17" xfId="0" applyNumberFormat="1" applyFont="1" applyFill="1" applyBorder="1" applyProtection="1"/>
    <xf numFmtId="42" fontId="82" fillId="9" borderId="470" xfId="0" applyNumberFormat="1" applyFont="1" applyFill="1" applyBorder="1" applyProtection="1"/>
    <xf numFmtId="38" fontId="82" fillId="0" borderId="475" xfId="0" applyNumberFormat="1" applyFont="1" applyBorder="1" applyProtection="1"/>
    <xf numFmtId="42" fontId="83" fillId="9" borderId="17" xfId="0" applyNumberFormat="1" applyFont="1" applyFill="1" applyBorder="1" applyProtection="1"/>
    <xf numFmtId="0" fontId="82" fillId="10" borderId="470" xfId="0" applyFont="1" applyFill="1" applyBorder="1" applyProtection="1"/>
    <xf numFmtId="0" fontId="82" fillId="0" borderId="32" xfId="0" applyFont="1" applyFill="1" applyBorder="1" applyAlignment="1" applyProtection="1"/>
    <xf numFmtId="0" fontId="82" fillId="0" borderId="32" xfId="0" applyFont="1" applyFill="1" applyBorder="1" applyProtection="1"/>
    <xf numFmtId="42" fontId="82" fillId="9" borderId="478" xfId="0" applyNumberFormat="1" applyFont="1" applyFill="1" applyBorder="1" applyProtection="1"/>
    <xf numFmtId="42" fontId="82" fillId="9" borderId="479" xfId="0" applyNumberFormat="1" applyFont="1" applyFill="1" applyBorder="1" applyProtection="1"/>
    <xf numFmtId="0" fontId="80" fillId="0" borderId="32" xfId="0" applyFont="1" applyBorder="1"/>
    <xf numFmtId="0" fontId="35" fillId="68" borderId="20" xfId="0" applyFont="1" applyFill="1" applyBorder="1" applyAlignment="1" applyProtection="1">
      <alignment horizontal="center" vertical="center" wrapText="1"/>
    </xf>
    <xf numFmtId="6" fontId="83" fillId="68" borderId="21" xfId="0" applyNumberFormat="1" applyFont="1" applyFill="1" applyBorder="1" applyAlignment="1" applyProtection="1">
      <alignment horizontal="center"/>
    </xf>
    <xf numFmtId="0" fontId="82" fillId="0" borderId="32" xfId="0" applyFont="1" applyBorder="1" applyAlignment="1" applyProtection="1"/>
    <xf numFmtId="0" fontId="82" fillId="0" borderId="32" xfId="0" applyFont="1" applyBorder="1" applyProtection="1"/>
    <xf numFmtId="6" fontId="82" fillId="0" borderId="32" xfId="0" applyNumberFormat="1" applyFont="1" applyBorder="1" applyProtection="1"/>
    <xf numFmtId="0" fontId="192" fillId="0" borderId="32" xfId="0" applyFont="1" applyFill="1" applyBorder="1" applyProtection="1"/>
    <xf numFmtId="0" fontId="192" fillId="0" borderId="32" xfId="0" applyFont="1" applyBorder="1" applyProtection="1"/>
    <xf numFmtId="5" fontId="108" fillId="68" borderId="353" xfId="142" applyNumberFormat="1" applyFont="1" applyFill="1" applyBorder="1" applyAlignment="1" applyProtection="1">
      <alignment horizontal="center"/>
    </xf>
    <xf numFmtId="5" fontId="108" fillId="68" borderId="145" xfId="142" applyNumberFormat="1" applyFont="1" applyFill="1" applyBorder="1" applyAlignment="1" applyProtection="1">
      <alignment horizontal="center"/>
    </xf>
    <xf numFmtId="5" fontId="108" fillId="68" borderId="247" xfId="142" applyNumberFormat="1" applyFont="1" applyFill="1" applyBorder="1" applyAlignment="1" applyProtection="1">
      <alignment horizontal="center"/>
    </xf>
    <xf numFmtId="5" fontId="108" fillId="68" borderId="207" xfId="142" applyNumberFormat="1" applyFont="1" applyFill="1" applyBorder="1" applyAlignment="1" applyProtection="1">
      <alignment horizontal="center"/>
    </xf>
    <xf numFmtId="5" fontId="108" fillId="68" borderId="152" xfId="142" applyNumberFormat="1" applyFont="1" applyFill="1" applyBorder="1" applyAlignment="1" applyProtection="1">
      <alignment horizontal="center"/>
    </xf>
    <xf numFmtId="0" fontId="20" fillId="0" borderId="480" xfId="2" applyFont="1" applyFill="1" applyBorder="1" applyAlignment="1" applyProtection="1">
      <alignment wrapText="1"/>
    </xf>
    <xf numFmtId="0" fontId="31" fillId="25" borderId="196" xfId="2" applyFont="1" applyFill="1" applyBorder="1" applyAlignment="1" applyProtection="1"/>
    <xf numFmtId="0" fontId="30" fillId="25" borderId="196" xfId="2" applyFont="1" applyFill="1" applyBorder="1" applyAlignment="1" applyProtection="1">
      <alignment horizontal="center"/>
    </xf>
    <xf numFmtId="0" fontId="20" fillId="8" borderId="485" xfId="2" applyFont="1" applyFill="1" applyBorder="1" applyAlignment="1" applyProtection="1">
      <alignment horizontal="center" wrapText="1"/>
      <protection locked="0"/>
    </xf>
    <xf numFmtId="0" fontId="20" fillId="8" borderId="482" xfId="2" applyFont="1" applyFill="1" applyBorder="1" applyAlignment="1" applyProtection="1">
      <alignment horizontal="center" wrapText="1"/>
      <protection locked="0"/>
    </xf>
    <xf numFmtId="0" fontId="20" fillId="8" borderId="486" xfId="2" applyFont="1" applyFill="1" applyBorder="1" applyAlignment="1" applyProtection="1">
      <alignment horizontal="center" wrapText="1"/>
      <protection locked="0"/>
    </xf>
    <xf numFmtId="0" fontId="20" fillId="8" borderId="483" xfId="2" applyFont="1" applyFill="1" applyBorder="1" applyAlignment="1" applyProtection="1">
      <alignment horizontal="center" wrapText="1"/>
      <protection locked="0"/>
    </xf>
    <xf numFmtId="0" fontId="31" fillId="8" borderId="487" xfId="2" applyFont="1" applyFill="1" applyBorder="1" applyAlignment="1" applyProtection="1">
      <alignment horizontal="center" wrapText="1"/>
      <protection locked="0"/>
    </xf>
    <xf numFmtId="0" fontId="31" fillId="8" borderId="484" xfId="2" applyFont="1" applyFill="1" applyBorder="1" applyAlignment="1" applyProtection="1">
      <alignment horizontal="center" wrapText="1"/>
      <protection locked="0"/>
    </xf>
    <xf numFmtId="0" fontId="31" fillId="0" borderId="480" xfId="2" applyFont="1" applyBorder="1" applyAlignment="1" applyProtection="1">
      <alignment wrapText="1"/>
    </xf>
    <xf numFmtId="0" fontId="20" fillId="0" borderId="480" xfId="2" applyFont="1" applyFill="1" applyBorder="1" applyAlignment="1" applyProtection="1"/>
    <xf numFmtId="0" fontId="31" fillId="0" borderId="480" xfId="2" applyFont="1" applyBorder="1" applyAlignment="1" applyProtection="1"/>
    <xf numFmtId="0" fontId="20" fillId="0" borderId="493" xfId="2" applyFont="1" applyBorder="1" applyAlignment="1" applyProtection="1">
      <alignment wrapText="1"/>
      <protection locked="0"/>
    </xf>
    <xf numFmtId="0" fontId="20" fillId="0" borderId="215" xfId="2" applyFont="1" applyBorder="1" applyAlignment="1" applyProtection="1">
      <alignment wrapText="1"/>
      <protection locked="0"/>
    </xf>
    <xf numFmtId="0" fontId="20" fillId="0" borderId="215" xfId="2" applyFont="1" applyFill="1" applyBorder="1" applyAlignment="1" applyProtection="1">
      <alignment wrapText="1"/>
      <protection locked="0"/>
    </xf>
    <xf numFmtId="0" fontId="20" fillId="0" borderId="220" xfId="2" applyFont="1" applyFill="1" applyBorder="1" applyAlignment="1" applyProtection="1">
      <alignment wrapText="1"/>
      <protection locked="0"/>
    </xf>
    <xf numFmtId="166" fontId="185" fillId="9" borderId="22" xfId="0" applyNumberFormat="1" applyFont="1" applyFill="1" applyBorder="1" applyAlignment="1" applyProtection="1">
      <alignment horizontal="center" wrapText="1"/>
    </xf>
    <xf numFmtId="0" fontId="104" fillId="8" borderId="65" xfId="0" applyFont="1" applyFill="1" applyBorder="1" applyProtection="1">
      <protection locked="0"/>
    </xf>
    <xf numFmtId="0" fontId="104" fillId="8" borderId="65" xfId="0" applyFont="1" applyFill="1" applyBorder="1" applyAlignment="1" applyProtection="1">
      <alignment horizontal="center"/>
      <protection locked="0"/>
    </xf>
    <xf numFmtId="166" fontId="104" fillId="8" borderId="65" xfId="0" applyNumberFormat="1" applyFont="1" applyFill="1" applyBorder="1" applyProtection="1">
      <protection locked="0"/>
    </xf>
    <xf numFmtId="9" fontId="104" fillId="8" borderId="65" xfId="0" applyNumberFormat="1" applyFont="1" applyFill="1" applyBorder="1" applyAlignment="1" applyProtection="1">
      <alignment horizontal="center"/>
      <protection locked="0"/>
    </xf>
    <xf numFmtId="166" fontId="104" fillId="8" borderId="65" xfId="0" applyNumberFormat="1" applyFont="1" applyFill="1" applyBorder="1" applyAlignment="1" applyProtection="1">
      <alignment horizontal="center"/>
      <protection locked="0"/>
    </xf>
    <xf numFmtId="3" fontId="104" fillId="8" borderId="65" xfId="0" applyNumberFormat="1" applyFont="1" applyFill="1" applyBorder="1" applyProtection="1">
      <protection locked="0"/>
    </xf>
    <xf numFmtId="0" fontId="94" fillId="8" borderId="497" xfId="101" applyFont="1" applyFill="1" applyBorder="1" applyAlignment="1"/>
    <xf numFmtId="0" fontId="68" fillId="8" borderId="0" xfId="101" applyFont="1" applyFill="1" applyBorder="1"/>
    <xf numFmtId="0" fontId="19" fillId="8" borderId="497" xfId="101" applyFont="1" applyFill="1" applyBorder="1" applyAlignment="1"/>
    <xf numFmtId="0" fontId="19" fillId="8" borderId="497" xfId="101" applyFont="1" applyFill="1" applyBorder="1" applyAlignment="1" applyProtection="1">
      <protection locked="0"/>
    </xf>
    <xf numFmtId="0" fontId="91" fillId="72" borderId="498" xfId="101" applyFont="1" applyFill="1" applyBorder="1" applyAlignment="1">
      <alignment horizontal="left" vertical="center"/>
    </xf>
    <xf numFmtId="0" fontId="91" fillId="72" borderId="499" xfId="101" applyFont="1" applyFill="1" applyBorder="1" applyAlignment="1">
      <alignment vertical="center"/>
    </xf>
    <xf numFmtId="0" fontId="19" fillId="72" borderId="499" xfId="101" applyFont="1" applyFill="1" applyBorder="1" applyAlignment="1">
      <alignment vertical="center"/>
    </xf>
    <xf numFmtId="0" fontId="19" fillId="72" borderId="499" xfId="101" applyFont="1" applyFill="1" applyBorder="1"/>
    <xf numFmtId="0" fontId="19" fillId="72" borderId="500" xfId="101" applyFont="1" applyFill="1" applyBorder="1"/>
    <xf numFmtId="0" fontId="91" fillId="10" borderId="498" xfId="101" applyFont="1" applyFill="1" applyBorder="1" applyAlignment="1">
      <alignment horizontal="left"/>
    </xf>
    <xf numFmtId="0" fontId="19" fillId="10" borderId="499" xfId="101" applyFont="1" applyFill="1" applyBorder="1"/>
    <xf numFmtId="0" fontId="19" fillId="10" borderId="499" xfId="101" applyFont="1" applyFill="1" applyBorder="1" applyAlignment="1"/>
    <xf numFmtId="0" fontId="19" fillId="10" borderId="500" xfId="101" applyFont="1" applyFill="1" applyBorder="1"/>
    <xf numFmtId="44" fontId="68" fillId="8" borderId="459" xfId="101" applyNumberFormat="1" applyFont="1" applyFill="1" applyBorder="1" applyAlignment="1">
      <alignment horizontal="left"/>
    </xf>
    <xf numFmtId="0" fontId="87" fillId="4" borderId="459" xfId="101" applyFont="1" applyFill="1" applyBorder="1" applyAlignment="1">
      <alignment wrapText="1"/>
    </xf>
    <xf numFmtId="1" fontId="19" fillId="8" borderId="459" xfId="101" applyNumberFormat="1" applyFont="1" applyFill="1" applyBorder="1" applyAlignment="1">
      <alignment horizontal="right"/>
    </xf>
    <xf numFmtId="0" fontId="19" fillId="8" borderId="459" xfId="101" applyFont="1" applyFill="1" applyBorder="1" applyAlignment="1">
      <alignment horizontal="left"/>
    </xf>
    <xf numFmtId="0" fontId="97" fillId="4" borderId="459" xfId="101" applyFont="1" applyFill="1" applyBorder="1"/>
    <xf numFmtId="44" fontId="19" fillId="8" borderId="459" xfId="101" applyNumberFormat="1" applyFont="1" applyFill="1" applyBorder="1" applyAlignment="1">
      <alignment horizontal="left"/>
    </xf>
    <xf numFmtId="165" fontId="68" fillId="8" borderId="459" xfId="138" applyNumberFormat="1" applyFont="1" applyFill="1" applyBorder="1" applyAlignment="1">
      <alignment horizontal="right"/>
    </xf>
    <xf numFmtId="0" fontId="54" fillId="8" borderId="0" xfId="2" applyFont="1" applyFill="1" applyBorder="1" applyAlignment="1" applyProtection="1">
      <alignment horizontal="right" vertical="center"/>
    </xf>
    <xf numFmtId="0" fontId="15" fillId="8" borderId="0" xfId="2" applyFont="1" applyFill="1" applyBorder="1" applyAlignment="1"/>
    <xf numFmtId="0" fontId="15" fillId="8" borderId="65" xfId="2" applyFont="1" applyFill="1" applyBorder="1" applyAlignment="1">
      <alignment horizontal="center"/>
    </xf>
    <xf numFmtId="0" fontId="15" fillId="8" borderId="60" xfId="2" applyFont="1" applyFill="1" applyBorder="1" applyAlignment="1">
      <alignment horizontal="center"/>
    </xf>
    <xf numFmtId="44" fontId="39" fillId="8" borderId="0" xfId="2" applyNumberFormat="1" applyFont="1" applyFill="1" applyBorder="1" applyAlignment="1" applyProtection="1">
      <alignment horizontal="right" vertical="center"/>
      <protection locked="0"/>
    </xf>
    <xf numFmtId="6" fontId="36" fillId="9" borderId="504" xfId="2" applyNumberFormat="1" applyFont="1" applyFill="1" applyBorder="1" applyAlignment="1" applyProtection="1">
      <alignment horizontal="right" vertical="center"/>
    </xf>
    <xf numFmtId="6" fontId="36" fillId="9" borderId="505" xfId="2" applyNumberFormat="1" applyFont="1" applyFill="1" applyBorder="1" applyAlignment="1" applyProtection="1">
      <alignment horizontal="right" vertical="center"/>
    </xf>
    <xf numFmtId="6" fontId="36" fillId="9" borderId="506" xfId="2" applyNumberFormat="1" applyFont="1" applyFill="1" applyBorder="1" applyAlignment="1" applyProtection="1">
      <alignment horizontal="right" vertical="center"/>
    </xf>
    <xf numFmtId="6" fontId="36" fillId="9" borderId="507" xfId="2" applyNumberFormat="1" applyFont="1" applyFill="1" applyBorder="1" applyAlignment="1" applyProtection="1">
      <alignment horizontal="right" vertical="center"/>
    </xf>
    <xf numFmtId="6" fontId="36" fillId="9" borderId="508" xfId="2" applyNumberFormat="1" applyFont="1" applyFill="1" applyBorder="1" applyAlignment="1" applyProtection="1">
      <alignment horizontal="right" vertical="center"/>
    </xf>
    <xf numFmtId="6" fontId="36" fillId="9" borderId="509" xfId="2" applyNumberFormat="1" applyFont="1" applyFill="1" applyBorder="1" applyAlignment="1" applyProtection="1">
      <alignment horizontal="right" vertical="center"/>
    </xf>
    <xf numFmtId="0" fontId="31" fillId="0" borderId="459" xfId="2" applyFont="1" applyFill="1" applyBorder="1" applyAlignment="1">
      <alignment horizontal="center"/>
    </xf>
    <xf numFmtId="0" fontId="15" fillId="8" borderId="63" xfId="2" applyFont="1" applyFill="1" applyBorder="1" applyAlignment="1">
      <alignment vertical="top"/>
    </xf>
    <xf numFmtId="0" fontId="146" fillId="0" borderId="6" xfId="2" applyFont="1" applyBorder="1" applyAlignment="1" applyProtection="1">
      <alignment vertical="center"/>
    </xf>
    <xf numFmtId="0" fontId="146" fillId="0" borderId="6" xfId="2" applyFont="1" applyFill="1" applyBorder="1" applyAlignment="1" applyProtection="1">
      <alignment vertical="center"/>
    </xf>
    <xf numFmtId="0" fontId="87" fillId="4" borderId="465" xfId="101" applyFont="1" applyFill="1" applyBorder="1"/>
    <xf numFmtId="0" fontId="87" fillId="4" borderId="466" xfId="101" applyFont="1" applyFill="1" applyBorder="1" applyAlignment="1"/>
    <xf numFmtId="0" fontId="19" fillId="4" borderId="466" xfId="101" applyFont="1" applyFill="1" applyBorder="1"/>
    <xf numFmtId="0" fontId="87" fillId="4" borderId="466" xfId="101" applyFont="1" applyFill="1" applyBorder="1"/>
    <xf numFmtId="0" fontId="88" fillId="8" borderId="466" xfId="101" applyFont="1" applyFill="1" applyBorder="1" applyAlignment="1">
      <alignment horizontal="center"/>
    </xf>
    <xf numFmtId="0" fontId="19" fillId="4" borderId="465" xfId="101" applyFont="1" applyFill="1" applyBorder="1"/>
    <xf numFmtId="44" fontId="19" fillId="8" borderId="465" xfId="101" applyNumberFormat="1" applyFont="1" applyFill="1" applyBorder="1" applyAlignment="1">
      <alignment horizontal="left"/>
    </xf>
    <xf numFmtId="44" fontId="68" fillId="8" borderId="465" xfId="101" applyNumberFormat="1" applyFont="1" applyFill="1" applyBorder="1" applyAlignment="1">
      <alignment horizontal="left"/>
    </xf>
    <xf numFmtId="42" fontId="68" fillId="8" borderId="465" xfId="136" applyNumberFormat="1" applyFont="1" applyFill="1" applyBorder="1" applyAlignment="1">
      <alignment horizontal="right"/>
    </xf>
    <xf numFmtId="165" fontId="68" fillId="8" borderId="465" xfId="136" applyNumberFormat="1" applyFont="1" applyFill="1" applyBorder="1" applyAlignment="1">
      <alignment horizontal="right"/>
    </xf>
    <xf numFmtId="0" fontId="97" fillId="4" borderId="465" xfId="101" applyFont="1" applyFill="1" applyBorder="1"/>
    <xf numFmtId="165" fontId="68" fillId="8" borderId="465" xfId="138" applyNumberFormat="1" applyFont="1" applyFill="1" applyBorder="1" applyAlignment="1">
      <alignment horizontal="right"/>
    </xf>
    <xf numFmtId="1" fontId="19" fillId="8" borderId="465" xfId="101" applyNumberFormat="1" applyFont="1" applyFill="1" applyBorder="1" applyAlignment="1">
      <alignment horizontal="right"/>
    </xf>
    <xf numFmtId="0" fontId="19" fillId="8" borderId="465" xfId="101" applyFont="1" applyFill="1" applyBorder="1" applyAlignment="1">
      <alignment horizontal="left"/>
    </xf>
    <xf numFmtId="0" fontId="3" fillId="8" borderId="0" xfId="2" applyFont="1" applyFill="1" applyBorder="1"/>
    <xf numFmtId="0" fontId="183" fillId="8" borderId="0" xfId="2" applyFont="1" applyFill="1" applyBorder="1"/>
    <xf numFmtId="0" fontId="103" fillId="0" borderId="62" xfId="2" applyFont="1" applyFill="1" applyBorder="1" applyAlignment="1"/>
    <xf numFmtId="0" fontId="0" fillId="0" borderId="59" xfId="0" applyBorder="1"/>
    <xf numFmtId="0" fontId="103" fillId="8" borderId="60" xfId="2" applyFont="1" applyFill="1" applyBorder="1"/>
    <xf numFmtId="0" fontId="0" fillId="0" borderId="62" xfId="0" applyBorder="1"/>
    <xf numFmtId="0" fontId="0" fillId="0" borderId="64" xfId="0" applyBorder="1"/>
    <xf numFmtId="0" fontId="20" fillId="8" borderId="65" xfId="2" applyFill="1" applyBorder="1" applyAlignment="1"/>
    <xf numFmtId="0" fontId="15" fillId="8" borderId="194" xfId="2" applyFont="1" applyFill="1" applyBorder="1" applyAlignment="1">
      <alignment horizontal="center"/>
    </xf>
    <xf numFmtId="20" fontId="20" fillId="0" borderId="0" xfId="2" applyNumberFormat="1"/>
    <xf numFmtId="0" fontId="27" fillId="8" borderId="518" xfId="0" applyFont="1" applyFill="1" applyBorder="1" applyAlignment="1" applyProtection="1">
      <alignment horizontal="center" vertical="center" wrapText="1"/>
      <protection locked="0"/>
    </xf>
    <xf numFmtId="0" fontId="27" fillId="8" borderId="194" xfId="0" applyFont="1" applyFill="1" applyBorder="1" applyAlignment="1" applyProtection="1">
      <alignment vertical="top" wrapText="1"/>
      <protection locked="0"/>
    </xf>
    <xf numFmtId="0" fontId="27" fillId="68" borderId="519" xfId="0" applyFont="1" applyFill="1" applyBorder="1" applyAlignment="1" applyProtection="1">
      <alignment horizontal="center" vertical="center" wrapText="1"/>
      <protection locked="0"/>
    </xf>
    <xf numFmtId="0" fontId="27" fillId="68" borderId="194" xfId="0" applyFont="1" applyFill="1" applyBorder="1" applyAlignment="1" applyProtection="1">
      <alignment vertical="top" wrapText="1"/>
      <protection locked="0"/>
    </xf>
    <xf numFmtId="0" fontId="20" fillId="68" borderId="0" xfId="0" applyFont="1" applyFill="1" applyBorder="1" applyAlignment="1" applyProtection="1">
      <alignment vertical="top"/>
      <protection locked="0"/>
    </xf>
    <xf numFmtId="0" fontId="20" fillId="8" borderId="0" xfId="0" applyFont="1" applyFill="1" applyBorder="1" applyAlignment="1" applyProtection="1">
      <alignment vertical="top"/>
      <protection locked="0"/>
    </xf>
    <xf numFmtId="0" fontId="146" fillId="0" borderId="0" xfId="2" applyFont="1" applyFill="1" applyBorder="1" applyAlignment="1" applyProtection="1">
      <alignment horizontal="left" vertical="center"/>
    </xf>
    <xf numFmtId="0" fontId="146" fillId="0" borderId="0" xfId="0" applyFont="1" applyBorder="1" applyAlignment="1" applyProtection="1">
      <alignment horizontal="left"/>
    </xf>
    <xf numFmtId="0" fontId="146" fillId="0" borderId="6" xfId="0" applyFont="1" applyBorder="1" applyAlignment="1" applyProtection="1">
      <alignment horizontal="left"/>
    </xf>
    <xf numFmtId="6" fontId="82" fillId="10" borderId="37" xfId="0" applyNumberFormat="1" applyFont="1" applyFill="1" applyBorder="1" applyAlignment="1" applyProtection="1">
      <alignment horizontal="center"/>
    </xf>
    <xf numFmtId="0" fontId="49" fillId="68" borderId="257" xfId="0" applyFont="1" applyFill="1" applyBorder="1" applyAlignment="1" applyProtection="1">
      <alignment horizontal="center" vertical="center" wrapText="1"/>
    </xf>
    <xf numFmtId="0" fontId="31" fillId="68" borderId="257" xfId="0" applyFont="1" applyFill="1" applyBorder="1" applyAlignment="1" applyProtection="1">
      <alignment horizontal="center" vertical="center" wrapText="1"/>
    </xf>
    <xf numFmtId="0" fontId="27" fillId="0" borderId="310" xfId="0" applyFont="1" applyBorder="1" applyAlignment="1" applyProtection="1">
      <alignment vertical="center"/>
      <protection locked="0"/>
    </xf>
    <xf numFmtId="0" fontId="49" fillId="0" borderId="254" xfId="0" applyFont="1" applyBorder="1" applyAlignment="1" applyProtection="1">
      <alignment horizontal="center" vertical="center" wrapText="1"/>
      <protection locked="0"/>
    </xf>
    <xf numFmtId="0" fontId="30" fillId="0" borderId="135" xfId="0" applyFont="1" applyBorder="1" applyAlignment="1" applyProtection="1">
      <alignment vertical="center" wrapText="1"/>
      <protection locked="0"/>
    </xf>
    <xf numFmtId="0" fontId="44" fillId="0" borderId="310" xfId="0" applyFont="1" applyBorder="1" applyAlignment="1" applyProtection="1">
      <alignment vertical="center"/>
      <protection locked="0"/>
    </xf>
    <xf numFmtId="0" fontId="20" fillId="0" borderId="310" xfId="0" applyFont="1" applyBorder="1" applyAlignment="1" applyProtection="1">
      <alignment vertical="center"/>
      <protection locked="0"/>
    </xf>
    <xf numFmtId="0" fontId="62" fillId="9" borderId="195" xfId="0" applyFont="1" applyFill="1" applyBorder="1" applyAlignment="1" applyProtection="1">
      <alignment vertical="center"/>
    </xf>
    <xf numFmtId="0" fontId="62" fillId="9" borderId="191" xfId="0" applyFont="1" applyFill="1" applyBorder="1" applyAlignment="1" applyProtection="1">
      <alignment vertical="center"/>
    </xf>
    <xf numFmtId="0" fontId="27" fillId="4" borderId="199" xfId="0" applyFont="1" applyFill="1" applyBorder="1" applyAlignment="1" applyProtection="1">
      <protection locked="0"/>
    </xf>
    <xf numFmtId="0" fontId="27" fillId="4" borderId="215" xfId="0" applyFont="1" applyFill="1" applyBorder="1" applyAlignment="1" applyProtection="1">
      <protection locked="0"/>
    </xf>
    <xf numFmtId="0" fontId="27" fillId="4" borderId="218" xfId="0" applyFont="1" applyFill="1" applyBorder="1" applyAlignment="1" applyProtection="1">
      <protection locked="0"/>
    </xf>
    <xf numFmtId="0" fontId="27" fillId="4" borderId="219" xfId="0" applyFont="1" applyFill="1" applyBorder="1" applyAlignment="1" applyProtection="1">
      <protection locked="0"/>
    </xf>
    <xf numFmtId="0" fontId="27" fillId="4" borderId="220" xfId="0" applyFont="1" applyFill="1" applyBorder="1" applyAlignment="1" applyProtection="1">
      <protection locked="0"/>
    </xf>
    <xf numFmtId="0" fontId="27" fillId="4" borderId="327" xfId="0" applyFont="1" applyFill="1" applyBorder="1" applyAlignment="1" applyProtection="1">
      <protection locked="0"/>
    </xf>
    <xf numFmtId="49" fontId="36" fillId="10" borderId="211" xfId="2" applyNumberFormat="1" applyFont="1" applyFill="1" applyBorder="1" applyAlignment="1" applyProtection="1">
      <alignment vertical="center"/>
      <protection locked="0"/>
    </xf>
    <xf numFmtId="49" fontId="36" fillId="10" borderId="212" xfId="2" applyNumberFormat="1" applyFont="1" applyFill="1" applyBorder="1" applyAlignment="1" applyProtection="1">
      <alignment vertical="center"/>
      <protection locked="0"/>
    </xf>
    <xf numFmtId="42" fontId="114" fillId="0" borderId="520" xfId="3" applyNumberFormat="1" applyFont="1" applyFill="1" applyBorder="1" applyAlignment="1" applyProtection="1">
      <alignment vertical="center" wrapText="1"/>
      <protection locked="0"/>
    </xf>
    <xf numFmtId="42" fontId="114" fillId="0" borderId="521" xfId="3" applyNumberFormat="1" applyFont="1" applyFill="1" applyBorder="1" applyAlignment="1" applyProtection="1">
      <alignment vertical="center" wrapText="1"/>
      <protection locked="0"/>
    </xf>
    <xf numFmtId="0" fontId="196" fillId="0" borderId="18" xfId="146" applyBorder="1"/>
    <xf numFmtId="3" fontId="20" fillId="0" borderId="136" xfId="2" applyNumberFormat="1" applyBorder="1" applyAlignment="1">
      <alignment horizontal="center"/>
    </xf>
    <xf numFmtId="3" fontId="31" fillId="9" borderId="331" xfId="0" applyNumberFormat="1" applyFont="1" applyFill="1" applyBorder="1" applyAlignment="1">
      <alignment vertical="center"/>
    </xf>
    <xf numFmtId="3" fontId="31" fillId="0" borderId="395" xfId="0" applyNumberFormat="1" applyFont="1" applyFill="1" applyBorder="1" applyAlignment="1" applyProtection="1">
      <alignment vertical="center"/>
      <protection locked="0"/>
    </xf>
    <xf numFmtId="3" fontId="31" fillId="0" borderId="395" xfId="0" applyNumberFormat="1" applyFont="1" applyFill="1" applyBorder="1" applyAlignment="1">
      <alignment vertical="center"/>
    </xf>
    <xf numFmtId="3" fontId="31" fillId="0" borderId="358" xfId="0" applyNumberFormat="1" applyFont="1" applyFill="1" applyBorder="1" applyAlignment="1">
      <alignment vertical="center"/>
    </xf>
    <xf numFmtId="5" fontId="198" fillId="0" borderId="0" xfId="2" applyNumberFormat="1" applyFont="1" applyFill="1" applyBorder="1" applyAlignment="1" applyProtection="1">
      <alignment vertical="center"/>
    </xf>
    <xf numFmtId="0" fontId="199" fillId="0" borderId="0" xfId="0" applyFont="1"/>
    <xf numFmtId="0" fontId="199" fillId="0" borderId="465" xfId="0" applyFont="1" applyBorder="1"/>
    <xf numFmtId="0" fontId="200" fillId="0" borderId="0" xfId="2" applyFont="1" applyBorder="1"/>
    <xf numFmtId="0" fontId="200" fillId="0" borderId="472" xfId="2" applyFont="1" applyBorder="1"/>
    <xf numFmtId="0" fontId="200" fillId="0" borderId="145" xfId="2" applyFont="1" applyBorder="1"/>
    <xf numFmtId="0" fontId="200" fillId="0" borderId="459" xfId="2" applyFont="1" applyBorder="1"/>
    <xf numFmtId="0" fontId="200" fillId="0" borderId="0" xfId="2" applyFont="1"/>
    <xf numFmtId="42" fontId="201" fillId="27" borderId="316" xfId="76" applyNumberFormat="1" applyFont="1" applyFill="1" applyBorder="1" applyAlignment="1" applyProtection="1">
      <alignment vertical="center"/>
    </xf>
    <xf numFmtId="42" fontId="201" fillId="27" borderId="108" xfId="76" applyNumberFormat="1" applyFont="1" applyFill="1" applyBorder="1" applyAlignment="1" applyProtection="1">
      <alignment vertical="center"/>
    </xf>
    <xf numFmtId="42" fontId="201" fillId="27" borderId="317" xfId="76" applyNumberFormat="1" applyFont="1" applyFill="1" applyBorder="1" applyAlignment="1" applyProtection="1">
      <alignment vertical="center"/>
    </xf>
    <xf numFmtId="42" fontId="201" fillId="27" borderId="322" xfId="76" applyNumberFormat="1" applyFont="1" applyFill="1" applyBorder="1" applyAlignment="1" applyProtection="1">
      <alignment vertical="center"/>
    </xf>
    <xf numFmtId="42" fontId="201" fillId="75" borderId="318" xfId="76" applyNumberFormat="1" applyFont="1" applyFill="1" applyBorder="1" applyAlignment="1" applyProtection="1">
      <alignment vertical="center"/>
    </xf>
    <xf numFmtId="42" fontId="201" fillId="27" borderId="319" xfId="76" applyNumberFormat="1" applyFont="1" applyFill="1" applyBorder="1" applyAlignment="1" applyProtection="1">
      <alignment vertical="center"/>
    </xf>
    <xf numFmtId="42" fontId="201" fillId="27" borderId="320" xfId="76" applyNumberFormat="1" applyFont="1" applyFill="1" applyBorder="1" applyAlignment="1" applyProtection="1">
      <alignment vertical="center"/>
    </xf>
    <xf numFmtId="42" fontId="201" fillId="75" borderId="319" xfId="76" applyNumberFormat="1" applyFont="1" applyFill="1" applyBorder="1" applyAlignment="1" applyProtection="1">
      <alignment vertical="center"/>
    </xf>
    <xf numFmtId="42" fontId="201" fillId="75" borderId="321" xfId="76" applyNumberFormat="1" applyFont="1" applyFill="1" applyBorder="1" applyAlignment="1" applyProtection="1">
      <alignment vertical="center"/>
    </xf>
    <xf numFmtId="0" fontId="202" fillId="0" borderId="0" xfId="2" applyFont="1" applyBorder="1" applyProtection="1"/>
    <xf numFmtId="0" fontId="20" fillId="0" borderId="310" xfId="0" applyFont="1" applyFill="1" applyBorder="1" applyAlignment="1" applyProtection="1">
      <alignment vertical="center"/>
      <protection locked="0"/>
    </xf>
    <xf numFmtId="0" fontId="20" fillId="0" borderId="0" xfId="0" applyFont="1" applyBorder="1" applyAlignment="1" applyProtection="1">
      <alignment horizontal="center" vertical="center"/>
    </xf>
    <xf numFmtId="0" fontId="62" fillId="0" borderId="60" xfId="0" applyFont="1" applyFill="1" applyBorder="1" applyAlignment="1" applyProtection="1">
      <alignment horizontal="center" vertical="center"/>
    </xf>
    <xf numFmtId="0" fontId="0" fillId="0" borderId="0" xfId="0" applyBorder="1" applyAlignment="1">
      <alignment horizontal="center"/>
    </xf>
    <xf numFmtId="0" fontId="31" fillId="0" borderId="314" xfId="0" applyFont="1" applyBorder="1" applyAlignment="1" applyProtection="1">
      <alignment horizontal="center" vertical="center"/>
      <protection locked="0"/>
    </xf>
    <xf numFmtId="17" fontId="27" fillId="0" borderId="310" xfId="0" applyNumberFormat="1" applyFont="1" applyBorder="1" applyAlignment="1" applyProtection="1">
      <alignment horizontal="center" vertical="center"/>
      <protection locked="0"/>
    </xf>
    <xf numFmtId="0" fontId="27" fillId="0" borderId="310" xfId="0" applyFont="1" applyBorder="1" applyAlignment="1" applyProtection="1">
      <alignment horizontal="center" vertical="center"/>
      <protection locked="0"/>
    </xf>
    <xf numFmtId="0" fontId="20" fillId="0" borderId="310" xfId="0" applyFont="1" applyBorder="1" applyAlignment="1" applyProtection="1">
      <alignment horizontal="center" vertical="center"/>
      <protection locked="0"/>
    </xf>
    <xf numFmtId="17" fontId="27" fillId="0" borderId="310" xfId="0" applyNumberFormat="1" applyFont="1" applyFill="1" applyBorder="1" applyAlignment="1" applyProtection="1">
      <alignment horizontal="center" vertical="center"/>
      <protection locked="0"/>
    </xf>
    <xf numFmtId="17" fontId="44" fillId="0" borderId="310" xfId="0" applyNumberFormat="1" applyFont="1" applyBorder="1" applyAlignment="1" applyProtection="1">
      <alignment horizontal="center" vertical="center"/>
      <protection locked="0"/>
    </xf>
    <xf numFmtId="17" fontId="20" fillId="0" borderId="310" xfId="0" applyNumberFormat="1" applyFont="1" applyFill="1" applyBorder="1" applyAlignment="1" applyProtection="1">
      <alignment horizontal="center" vertical="center"/>
      <protection locked="0"/>
    </xf>
    <xf numFmtId="0" fontId="27" fillId="0" borderId="65"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4" fillId="0" borderId="0" xfId="0" applyFont="1" applyBorder="1" applyAlignment="1" applyProtection="1">
      <alignment horizontal="center" vertical="center"/>
    </xf>
    <xf numFmtId="0" fontId="31" fillId="68" borderId="494" xfId="0" applyFont="1" applyFill="1" applyBorder="1" applyAlignment="1" applyProtection="1">
      <alignment horizontal="center" vertical="center" wrapText="1"/>
    </xf>
    <xf numFmtId="0" fontId="44" fillId="0" borderId="198" xfId="0" applyFont="1" applyBorder="1" applyAlignment="1" applyProtection="1">
      <alignment vertical="center" wrapText="1"/>
      <protection locked="0"/>
    </xf>
    <xf numFmtId="0" fontId="27" fillId="0" borderId="314" xfId="0" applyFont="1" applyBorder="1" applyAlignment="1" applyProtection="1">
      <alignment vertical="center"/>
    </xf>
    <xf numFmtId="0" fontId="27" fillId="0" borderId="199" xfId="0" applyFont="1" applyBorder="1" applyAlignment="1" applyProtection="1">
      <alignment vertical="center" wrapText="1"/>
      <protection locked="0"/>
    </xf>
    <xf numFmtId="0" fontId="27" fillId="0" borderId="199" xfId="0" applyFont="1" applyBorder="1" applyAlignment="1" applyProtection="1">
      <alignment vertical="center"/>
      <protection locked="0"/>
    </xf>
    <xf numFmtId="0" fontId="27" fillId="0" borderId="199" xfId="0" applyFont="1" applyFill="1" applyBorder="1" applyAlignment="1" applyProtection="1">
      <alignment vertical="center" wrapText="1"/>
      <protection locked="0"/>
    </xf>
    <xf numFmtId="0" fontId="27" fillId="0" borderId="310" xfId="0" applyFont="1" applyFill="1" applyBorder="1" applyAlignment="1" applyProtection="1">
      <alignment vertical="center"/>
      <protection locked="0"/>
    </xf>
    <xf numFmtId="0" fontId="27" fillId="0" borderId="199" xfId="0" applyFont="1" applyFill="1" applyBorder="1" applyAlignment="1" applyProtection="1">
      <alignment vertical="center"/>
      <protection locked="0"/>
    </xf>
    <xf numFmtId="0" fontId="27" fillId="0" borderId="219" xfId="0" applyFont="1" applyFill="1" applyBorder="1" applyAlignment="1" applyProtection="1">
      <alignment horizontal="left" vertical="center" wrapText="1"/>
      <protection locked="0"/>
    </xf>
    <xf numFmtId="0" fontId="27" fillId="0" borderId="199" xfId="0" applyFont="1" applyFill="1" applyBorder="1" applyAlignment="1" applyProtection="1">
      <alignment horizontal="left" vertical="center" wrapText="1"/>
      <protection locked="0"/>
    </xf>
    <xf numFmtId="0" fontId="27" fillId="0" borderId="359" xfId="0" applyFont="1" applyFill="1" applyBorder="1" applyAlignment="1" applyProtection="1">
      <alignment horizontal="left" vertical="center" wrapText="1"/>
      <protection locked="0"/>
    </xf>
    <xf numFmtId="0" fontId="27" fillId="0" borderId="310" xfId="0" applyFont="1" applyFill="1" applyBorder="1" applyAlignment="1" applyProtection="1">
      <alignment horizontal="left" vertical="center" wrapText="1"/>
      <protection locked="0"/>
    </xf>
    <xf numFmtId="0" fontId="27" fillId="0" borderId="310" xfId="0" applyFont="1" applyFill="1" applyBorder="1" applyAlignment="1" applyProtection="1">
      <alignment horizontal="center" vertical="center"/>
      <protection locked="0"/>
    </xf>
    <xf numFmtId="17" fontId="20" fillId="0" borderId="359" xfId="0" applyNumberFormat="1" applyFont="1" applyFill="1" applyBorder="1" applyAlignment="1" applyProtection="1">
      <alignment horizontal="center" vertical="center"/>
      <protection locked="0"/>
    </xf>
    <xf numFmtId="0" fontId="20" fillId="0" borderId="138" xfId="0" applyFont="1" applyBorder="1" applyAlignment="1" applyProtection="1">
      <alignment horizontal="left" vertical="center" wrapText="1"/>
      <protection locked="0"/>
    </xf>
    <xf numFmtId="0" fontId="30" fillId="0" borderId="135" xfId="0" applyFont="1" applyBorder="1" applyAlignment="1" applyProtection="1">
      <alignment vertical="center"/>
      <protection locked="0"/>
    </xf>
    <xf numFmtId="0" fontId="30" fillId="0" borderId="135" xfId="0" applyFont="1" applyFill="1" applyBorder="1" applyAlignment="1" applyProtection="1">
      <alignment vertical="center"/>
      <protection locked="0"/>
    </xf>
    <xf numFmtId="0" fontId="30" fillId="0" borderId="135" xfId="0" applyFont="1" applyFill="1" applyBorder="1" applyAlignment="1" applyProtection="1">
      <alignment vertical="center" wrapText="1"/>
      <protection locked="0"/>
    </xf>
    <xf numFmtId="0" fontId="30" fillId="0" borderId="135" xfId="0" applyFont="1" applyBorder="1" applyAlignment="1" applyProtection="1">
      <alignment horizontal="left" vertical="center" wrapText="1"/>
      <protection locked="0"/>
    </xf>
    <xf numFmtId="0" fontId="30" fillId="0" borderId="310" xfId="0" applyFont="1" applyBorder="1" applyAlignment="1" applyProtection="1">
      <alignment vertical="center" wrapText="1"/>
      <protection locked="0"/>
    </xf>
    <xf numFmtId="0" fontId="20" fillId="0" borderId="199" xfId="0" applyFont="1" applyBorder="1" applyAlignment="1" applyProtection="1">
      <alignment vertical="center" wrapText="1"/>
      <protection locked="0"/>
    </xf>
    <xf numFmtId="0" fontId="20" fillId="0" borderId="199" xfId="0" applyFont="1" applyFill="1" applyBorder="1" applyAlignment="1" applyProtection="1">
      <alignment vertical="center"/>
      <protection locked="0"/>
    </xf>
    <xf numFmtId="0" fontId="52" fillId="0" borderId="337" xfId="0" applyFont="1" applyFill="1" applyBorder="1" applyAlignment="1"/>
    <xf numFmtId="14" fontId="104" fillId="0" borderId="194" xfId="143" applyNumberFormat="1" applyFont="1" applyBorder="1"/>
    <xf numFmtId="0" fontId="204" fillId="0" borderId="0" xfId="2" applyFont="1" applyAlignment="1"/>
    <xf numFmtId="0" fontId="204" fillId="0" borderId="0" xfId="2" applyFont="1" applyFill="1" applyAlignment="1"/>
    <xf numFmtId="42" fontId="204" fillId="27" borderId="0" xfId="2" applyNumberFormat="1" applyFont="1" applyFill="1" applyAlignment="1"/>
    <xf numFmtId="42" fontId="182" fillId="0" borderId="254" xfId="142" applyNumberFormat="1" applyFont="1" applyFill="1" applyBorder="1" applyProtection="1">
      <protection locked="0"/>
    </xf>
    <xf numFmtId="168" fontId="34" fillId="9" borderId="344" xfId="145" applyNumberFormat="1" applyFont="1" applyFill="1" applyBorder="1" applyAlignment="1" applyProtection="1">
      <alignment vertical="center"/>
    </xf>
    <xf numFmtId="168" fontId="34" fillId="9" borderId="189" xfId="145" applyNumberFormat="1" applyFont="1" applyFill="1" applyBorder="1" applyAlignment="1" applyProtection="1">
      <alignment vertical="center"/>
    </xf>
    <xf numFmtId="168" fontId="34" fillId="9" borderId="252" xfId="145" applyNumberFormat="1" applyFont="1" applyFill="1" applyBorder="1" applyAlignment="1" applyProtection="1">
      <alignment vertical="center"/>
    </xf>
    <xf numFmtId="171" fontId="34" fillId="8" borderId="0" xfId="2" applyNumberFormat="1" applyFont="1" applyFill="1" applyBorder="1" applyAlignment="1" applyProtection="1">
      <alignment vertical="center"/>
    </xf>
    <xf numFmtId="165" fontId="36" fillId="10" borderId="181" xfId="4" applyNumberFormat="1" applyFont="1" applyFill="1" applyBorder="1" applyProtection="1">
      <protection locked="0"/>
    </xf>
    <xf numFmtId="0" fontId="36" fillId="10" borderId="198" xfId="2" applyNumberFormat="1" applyFont="1" applyFill="1" applyBorder="1" applyAlignment="1" applyProtection="1">
      <alignment vertical="center"/>
      <protection locked="0"/>
    </xf>
    <xf numFmtId="0" fontId="36" fillId="10" borderId="211" xfId="2" applyNumberFormat="1" applyFont="1" applyFill="1" applyBorder="1" applyAlignment="1" applyProtection="1">
      <alignment vertical="center"/>
      <protection locked="0"/>
    </xf>
    <xf numFmtId="0" fontId="36" fillId="10" borderId="212" xfId="2" applyNumberFormat="1" applyFont="1" applyFill="1" applyBorder="1" applyAlignment="1" applyProtection="1">
      <alignment vertical="center"/>
      <protection locked="0"/>
    </xf>
    <xf numFmtId="0" fontId="36" fillId="10" borderId="199" xfId="2" applyNumberFormat="1" applyFont="1" applyFill="1" applyBorder="1" applyAlignment="1" applyProtection="1">
      <alignment vertical="center"/>
      <protection locked="0"/>
    </xf>
    <xf numFmtId="0" fontId="36" fillId="10" borderId="215" xfId="2" applyNumberFormat="1" applyFont="1" applyFill="1" applyBorder="1" applyAlignment="1" applyProtection="1">
      <alignment vertical="center"/>
      <protection locked="0"/>
    </xf>
    <xf numFmtId="0" fontId="36" fillId="10" borderId="216" xfId="2" applyNumberFormat="1" applyFont="1" applyFill="1" applyBorder="1" applyAlignment="1" applyProtection="1">
      <alignment vertical="center"/>
      <protection locked="0"/>
    </xf>
    <xf numFmtId="0" fontId="36" fillId="0" borderId="0" xfId="2" applyFont="1" applyFill="1" applyBorder="1" applyAlignment="1" applyProtection="1">
      <alignment horizontal="right" vertical="center"/>
    </xf>
    <xf numFmtId="165" fontId="36" fillId="10" borderId="182" xfId="4" applyNumberFormat="1" applyFont="1" applyFill="1" applyBorder="1" applyProtection="1">
      <protection locked="0"/>
    </xf>
    <xf numFmtId="165" fontId="36" fillId="8" borderId="151" xfId="4" applyNumberFormat="1" applyFont="1" applyFill="1" applyBorder="1" applyProtection="1">
      <protection locked="0"/>
    </xf>
    <xf numFmtId="165" fontId="36" fillId="10" borderId="183" xfId="4" applyNumberFormat="1" applyFont="1" applyFill="1" applyBorder="1" applyProtection="1">
      <protection locked="0"/>
    </xf>
    <xf numFmtId="0" fontId="36" fillId="8" borderId="0" xfId="2" applyFont="1" applyFill="1"/>
    <xf numFmtId="9" fontId="36" fillId="8" borderId="0" xfId="4" applyFont="1" applyFill="1" applyBorder="1"/>
    <xf numFmtId="9" fontId="36" fillId="10" borderId="181" xfId="4" applyFont="1" applyFill="1" applyBorder="1" applyProtection="1">
      <protection locked="0"/>
    </xf>
    <xf numFmtId="9" fontId="36" fillId="10" borderId="184" xfId="4" applyFont="1" applyFill="1" applyBorder="1" applyProtection="1">
      <protection locked="0"/>
    </xf>
    <xf numFmtId="0" fontId="197" fillId="27" borderId="0" xfId="2" applyFont="1" applyFill="1"/>
    <xf numFmtId="0" fontId="197" fillId="27" borderId="62" xfId="2" applyFont="1" applyFill="1" applyBorder="1"/>
    <xf numFmtId="49" fontId="203" fillId="27" borderId="0" xfId="2" applyNumberFormat="1" applyFont="1" applyFill="1" applyBorder="1" applyAlignment="1" applyProtection="1">
      <alignment horizontal="left" vertical="center"/>
      <protection locked="0"/>
    </xf>
    <xf numFmtId="0" fontId="205" fillId="27" borderId="0" xfId="2" applyFont="1" applyFill="1" applyBorder="1" applyAlignment="1" applyProtection="1">
      <alignment horizontal="right" vertical="center"/>
    </xf>
    <xf numFmtId="6" fontId="203" fillId="27" borderId="0" xfId="2" applyNumberFormat="1" applyFont="1" applyFill="1" applyBorder="1" applyAlignment="1" applyProtection="1">
      <alignment horizontal="right" vertical="center"/>
    </xf>
    <xf numFmtId="0" fontId="197" fillId="27" borderId="63" xfId="2" applyFont="1" applyFill="1" applyBorder="1"/>
    <xf numFmtId="171" fontId="27" fillId="4" borderId="329" xfId="0" applyNumberFormat="1" applyFont="1" applyFill="1" applyBorder="1" applyAlignment="1" applyProtection="1">
      <protection locked="0"/>
    </xf>
    <xf numFmtId="171" fontId="27" fillId="4" borderId="299" xfId="0" applyNumberFormat="1" applyFont="1" applyFill="1" applyBorder="1" applyAlignment="1" applyProtection="1">
      <protection locked="0"/>
    </xf>
    <xf numFmtId="171" fontId="27" fillId="4" borderId="328" xfId="0" applyNumberFormat="1" applyFont="1" applyFill="1" applyBorder="1" applyAlignment="1" applyProtection="1">
      <protection locked="0"/>
    </xf>
    <xf numFmtId="171" fontId="27" fillId="9" borderId="21" xfId="0" applyNumberFormat="1" applyFont="1" applyFill="1" applyBorder="1" applyAlignment="1"/>
    <xf numFmtId="171" fontId="27" fillId="9" borderId="390" xfId="0" applyNumberFormat="1" applyFont="1" applyFill="1" applyBorder="1" applyAlignment="1"/>
    <xf numFmtId="171" fontId="36" fillId="4" borderId="0" xfId="0" applyNumberFormat="1" applyFont="1" applyFill="1" applyBorder="1" applyAlignment="1" applyProtection="1"/>
    <xf numFmtId="171" fontId="27" fillId="4" borderId="0" xfId="0" applyNumberFormat="1" applyFont="1" applyFill="1" applyBorder="1" applyAlignment="1"/>
    <xf numFmtId="171" fontId="27" fillId="8" borderId="0" xfId="0" applyNumberFormat="1" applyFont="1" applyFill="1" applyBorder="1" applyAlignment="1">
      <alignment horizontal="left"/>
    </xf>
    <xf numFmtId="171" fontId="27" fillId="4" borderId="0" xfId="0" applyNumberFormat="1" applyFont="1" applyFill="1" applyAlignment="1"/>
    <xf numFmtId="171" fontId="31" fillId="2" borderId="27" xfId="0" applyNumberFormat="1" applyFont="1" applyFill="1" applyBorder="1" applyAlignment="1"/>
    <xf numFmtId="171" fontId="27" fillId="4" borderId="199" xfId="0" applyNumberFormat="1" applyFont="1" applyFill="1" applyBorder="1" applyAlignment="1" applyProtection="1">
      <protection locked="0"/>
    </xf>
    <xf numFmtId="171" fontId="27" fillId="4" borderId="219" xfId="0" applyNumberFormat="1" applyFont="1" applyFill="1" applyBorder="1" applyAlignment="1" applyProtection="1">
      <protection locked="0"/>
    </xf>
    <xf numFmtId="171" fontId="27" fillId="9" borderId="21" xfId="0" applyNumberFormat="1" applyFont="1" applyFill="1" applyBorder="1" applyAlignment="1" applyProtection="1"/>
    <xf numFmtId="171" fontId="27" fillId="9" borderId="369" xfId="0" applyNumberFormat="1" applyFont="1" applyFill="1" applyBorder="1" applyAlignment="1" applyProtection="1"/>
    <xf numFmtId="171" fontId="27" fillId="0" borderId="0" xfId="0" applyNumberFormat="1" applyFont="1" applyFill="1" applyBorder="1" applyAlignment="1" applyProtection="1">
      <alignment horizontal="left"/>
    </xf>
    <xf numFmtId="171" fontId="34" fillId="4" borderId="0" xfId="0" applyNumberFormat="1" applyFont="1" applyFill="1" applyBorder="1" applyAlignment="1" applyProtection="1"/>
    <xf numFmtId="171" fontId="31" fillId="2" borderId="27" xfId="0" applyNumberFormat="1" applyFont="1" applyFill="1" applyBorder="1" applyAlignment="1" applyProtection="1"/>
    <xf numFmtId="171" fontId="27" fillId="4" borderId="0" xfId="0" applyNumberFormat="1" applyFont="1" applyFill="1" applyBorder="1" applyAlignment="1" applyProtection="1">
      <alignment horizontal="left"/>
    </xf>
    <xf numFmtId="171" fontId="31" fillId="4" borderId="0" xfId="0" applyNumberFormat="1" applyFont="1" applyFill="1" applyBorder="1" applyAlignment="1" applyProtection="1">
      <alignment horizontal="left"/>
    </xf>
    <xf numFmtId="171" fontId="84" fillId="4" borderId="0" xfId="0" applyNumberFormat="1" applyFont="1" applyFill="1" applyBorder="1" applyAlignment="1" applyProtection="1">
      <alignment horizontal="left" vertical="center"/>
    </xf>
    <xf numFmtId="171" fontId="31" fillId="9" borderId="21" xfId="0" applyNumberFormat="1" applyFont="1" applyFill="1" applyBorder="1" applyAlignment="1"/>
    <xf numFmtId="171" fontId="31" fillId="9" borderId="97" xfId="0" applyNumberFormat="1" applyFont="1" applyFill="1" applyBorder="1" applyAlignment="1"/>
    <xf numFmtId="171" fontId="34" fillId="4" borderId="0" xfId="0" applyNumberFormat="1" applyFont="1" applyFill="1" applyBorder="1" applyAlignment="1"/>
    <xf numFmtId="171" fontId="27" fillId="4" borderId="0" xfId="0" applyNumberFormat="1" applyFont="1" applyFill="1" applyBorder="1" applyAlignment="1">
      <alignment horizontal="left"/>
    </xf>
    <xf numFmtId="171" fontId="31" fillId="4" borderId="0" xfId="0" applyNumberFormat="1" applyFont="1" applyFill="1" applyBorder="1" applyAlignment="1">
      <alignment horizontal="left"/>
    </xf>
    <xf numFmtId="171" fontId="203" fillId="27" borderId="0" xfId="2" applyNumberFormat="1" applyFont="1" applyFill="1" applyBorder="1" applyAlignment="1" applyProtection="1">
      <alignment horizontal="right" vertical="center"/>
    </xf>
    <xf numFmtId="2" fontId="34" fillId="9" borderId="454" xfId="2" applyNumberFormat="1" applyFont="1" applyFill="1" applyBorder="1" applyAlignment="1" applyProtection="1">
      <alignment vertical="center"/>
    </xf>
    <xf numFmtId="2" fontId="34" fillId="9" borderId="455" xfId="2" applyNumberFormat="1" applyFont="1" applyFill="1" applyBorder="1" applyAlignment="1" applyProtection="1">
      <alignment vertical="center"/>
    </xf>
    <xf numFmtId="2" fontId="34" fillId="9" borderId="456" xfId="2" applyNumberFormat="1" applyFont="1" applyFill="1" applyBorder="1" applyAlignment="1" applyProtection="1">
      <alignment vertical="center"/>
    </xf>
    <xf numFmtId="49" fontId="181" fillId="27" borderId="0" xfId="2" applyNumberFormat="1" applyFont="1" applyFill="1" applyBorder="1" applyAlignment="1" applyProtection="1">
      <alignment horizontal="left" vertical="center"/>
      <protection locked="0"/>
    </xf>
    <xf numFmtId="2" fontId="34" fillId="9" borderId="253" xfId="2" applyNumberFormat="1" applyFont="1" applyFill="1" applyBorder="1" applyAlignment="1" applyProtection="1">
      <alignment vertical="center"/>
    </xf>
    <xf numFmtId="2" fontId="34" fillId="9" borderId="254" xfId="2" applyNumberFormat="1" applyFont="1" applyFill="1" applyBorder="1" applyAlignment="1" applyProtection="1">
      <alignment vertical="center"/>
    </xf>
    <xf numFmtId="2" fontId="34" fillId="9" borderId="255" xfId="2" applyNumberFormat="1" applyFont="1" applyFill="1" applyBorder="1" applyAlignment="1" applyProtection="1">
      <alignment vertical="center"/>
    </xf>
    <xf numFmtId="6" fontId="36" fillId="9" borderId="137" xfId="2" applyNumberFormat="1" applyFont="1" applyFill="1" applyBorder="1"/>
    <xf numFmtId="6" fontId="36" fillId="9" borderId="138" xfId="2" applyNumberFormat="1" applyFont="1" applyFill="1" applyBorder="1"/>
    <xf numFmtId="166" fontId="36" fillId="9" borderId="138" xfId="2" applyNumberFormat="1" applyFont="1" applyFill="1" applyBorder="1"/>
    <xf numFmtId="166" fontId="36" fillId="9" borderId="139" xfId="2" applyNumberFormat="1" applyFont="1" applyFill="1" applyBorder="1"/>
    <xf numFmtId="0" fontId="34" fillId="0" borderId="48" xfId="2" applyFont="1" applyFill="1" applyBorder="1" applyAlignment="1" applyProtection="1">
      <alignment vertical="center"/>
    </xf>
    <xf numFmtId="0" fontId="34" fillId="0" borderId="48" xfId="2" quotePrefix="1" applyFont="1" applyFill="1" applyBorder="1" applyAlignment="1" applyProtection="1">
      <alignment horizontal="center" vertical="center"/>
    </xf>
    <xf numFmtId="9" fontId="36" fillId="0" borderId="48" xfId="4" applyFont="1" applyFill="1" applyBorder="1"/>
    <xf numFmtId="0" fontId="20" fillId="4" borderId="56" xfId="2" applyFill="1" applyBorder="1" applyAlignment="1" applyProtection="1">
      <alignment horizontal="left"/>
      <protection locked="0"/>
    </xf>
    <xf numFmtId="0" fontId="206" fillId="0" borderId="69" xfId="0" applyFont="1" applyBorder="1" applyProtection="1">
      <protection locked="0"/>
    </xf>
    <xf numFmtId="0" fontId="207" fillId="4" borderId="0" xfId="101" applyFont="1" applyFill="1" applyBorder="1"/>
    <xf numFmtId="49" fontId="20" fillId="0" borderId="70" xfId="0" applyNumberFormat="1" applyFont="1" applyFill="1" applyBorder="1" applyAlignment="1" applyProtection="1">
      <alignment horizontal="center" wrapText="1"/>
      <protection locked="0"/>
    </xf>
    <xf numFmtId="49" fontId="20" fillId="0" borderId="522" xfId="0" applyNumberFormat="1" applyFont="1" applyFill="1" applyBorder="1" applyAlignment="1" applyProtection="1">
      <alignment horizontal="center" wrapText="1"/>
      <protection locked="0"/>
    </xf>
    <xf numFmtId="49" fontId="20" fillId="0" borderId="524" xfId="2" applyNumberFormat="1" applyFont="1" applyFill="1" applyBorder="1" applyAlignment="1" applyProtection="1">
      <alignment horizontal="center" wrapText="1"/>
      <protection locked="0"/>
    </xf>
    <xf numFmtId="0" fontId="20" fillId="0" borderId="525" xfId="2" applyFont="1" applyBorder="1" applyAlignment="1" applyProtection="1">
      <alignment wrapText="1"/>
      <protection locked="0"/>
    </xf>
    <xf numFmtId="0" fontId="20" fillId="0" borderId="526" xfId="2" applyFont="1" applyBorder="1" applyAlignment="1" applyProtection="1">
      <alignment horizontal="center" wrapText="1"/>
      <protection locked="0"/>
    </xf>
    <xf numFmtId="49" fontId="20" fillId="0" borderId="526" xfId="2" applyNumberFormat="1" applyFont="1" applyFill="1" applyBorder="1" applyAlignment="1" applyProtection="1">
      <alignment horizontal="center" wrapText="1"/>
      <protection locked="0"/>
    </xf>
    <xf numFmtId="0" fontId="20" fillId="0" borderId="527" xfId="2" applyFont="1" applyFill="1" applyBorder="1" applyAlignment="1" applyProtection="1">
      <alignment wrapText="1"/>
      <protection locked="0"/>
    </xf>
    <xf numFmtId="0" fontId="20" fillId="0" borderId="528" xfId="2" applyFont="1" applyBorder="1" applyAlignment="1" applyProtection="1">
      <alignment horizontal="center" wrapText="1"/>
      <protection locked="0"/>
    </xf>
    <xf numFmtId="49" fontId="20" fillId="0" borderId="528" xfId="2" applyNumberFormat="1" applyFont="1" applyFill="1" applyBorder="1" applyAlignment="1" applyProtection="1">
      <alignment horizontal="center" wrapText="1"/>
      <protection locked="0"/>
    </xf>
    <xf numFmtId="14" fontId="20" fillId="0" borderId="218" xfId="2" applyNumberFormat="1" applyFill="1" applyBorder="1" applyAlignment="1">
      <alignment horizontal="center"/>
    </xf>
    <xf numFmtId="3" fontId="31" fillId="0" borderId="397" xfId="0" applyNumberFormat="1" applyFont="1" applyFill="1" applyBorder="1" applyAlignment="1" applyProtection="1">
      <alignment vertical="center"/>
      <protection locked="0"/>
    </xf>
    <xf numFmtId="0" fontId="25" fillId="0" borderId="18" xfId="0" applyFont="1" applyFill="1" applyBorder="1" applyAlignment="1" applyProtection="1"/>
    <xf numFmtId="0" fontId="82" fillId="0" borderId="18" xfId="0" applyFont="1" applyFill="1" applyBorder="1" applyProtection="1"/>
    <xf numFmtId="171" fontId="20" fillId="0" borderId="198" xfId="0" applyNumberFormat="1" applyFont="1" applyFill="1" applyBorder="1" applyAlignment="1" applyProtection="1">
      <alignment vertical="center"/>
      <protection locked="0"/>
    </xf>
    <xf numFmtId="171" fontId="27" fillId="0" borderId="211" xfId="0" applyNumberFormat="1" applyFont="1" applyFill="1" applyBorder="1" applyAlignment="1" applyProtection="1">
      <alignment vertical="center"/>
      <protection locked="0"/>
    </xf>
    <xf numFmtId="171" fontId="27" fillId="0" borderId="214" xfId="0" applyNumberFormat="1" applyFont="1" applyFill="1" applyBorder="1" applyAlignment="1" applyProtection="1">
      <alignment vertical="center"/>
      <protection locked="0"/>
    </xf>
    <xf numFmtId="171" fontId="20" fillId="0" borderId="199" xfId="0" applyNumberFormat="1" applyFont="1" applyFill="1" applyBorder="1" applyAlignment="1" applyProtection="1">
      <alignment vertical="center"/>
      <protection locked="0"/>
    </xf>
    <xf numFmtId="171" fontId="27" fillId="0" borderId="215" xfId="0" applyNumberFormat="1" applyFont="1" applyFill="1" applyBorder="1" applyAlignment="1" applyProtection="1">
      <alignment vertical="center"/>
      <protection locked="0"/>
    </xf>
    <xf numFmtId="171" fontId="27" fillId="0" borderId="218" xfId="0" applyNumberFormat="1" applyFont="1" applyFill="1" applyBorder="1" applyAlignment="1" applyProtection="1">
      <alignment vertical="center"/>
      <protection locked="0"/>
    </xf>
    <xf numFmtId="171" fontId="20" fillId="0" borderId="219" xfId="0" applyNumberFormat="1" applyFont="1" applyFill="1" applyBorder="1" applyAlignment="1" applyProtection="1">
      <alignment vertical="center"/>
      <protection locked="0"/>
    </xf>
    <xf numFmtId="171" fontId="27" fillId="0" borderId="220" xfId="0" applyNumberFormat="1" applyFont="1" applyFill="1" applyBorder="1" applyAlignment="1" applyProtection="1">
      <alignment vertical="center"/>
      <protection locked="0"/>
    </xf>
    <xf numFmtId="171" fontId="27" fillId="0" borderId="327" xfId="0" applyNumberFormat="1" applyFont="1" applyFill="1" applyBorder="1" applyAlignment="1" applyProtection="1">
      <alignment vertical="center"/>
      <protection locked="0"/>
    </xf>
    <xf numFmtId="10" fontId="27" fillId="0" borderId="198" xfId="100" applyNumberFormat="1" applyFont="1" applyFill="1" applyBorder="1" applyAlignment="1" applyProtection="1">
      <protection locked="0"/>
    </xf>
    <xf numFmtId="0" fontId="27" fillId="0" borderId="329" xfId="0" applyNumberFormat="1" applyFont="1" applyFill="1" applyBorder="1" applyAlignment="1" applyProtection="1">
      <alignment horizontal="center"/>
      <protection locked="0"/>
    </xf>
    <xf numFmtId="0" fontId="20" fillId="0" borderId="329" xfId="0" applyFont="1" applyFill="1" applyBorder="1" applyAlignment="1" applyProtection="1">
      <protection locked="0"/>
    </xf>
    <xf numFmtId="0" fontId="20" fillId="0" borderId="211" xfId="0" applyFont="1" applyFill="1" applyBorder="1" applyAlignment="1"/>
    <xf numFmtId="0" fontId="27" fillId="0" borderId="214" xfId="0" applyFont="1" applyFill="1" applyBorder="1" applyAlignment="1"/>
    <xf numFmtId="10" fontId="27" fillId="0" borderId="199" xfId="100" applyNumberFormat="1" applyFont="1" applyFill="1" applyBorder="1" applyAlignment="1" applyProtection="1">
      <protection locked="0"/>
    </xf>
    <xf numFmtId="0" fontId="27" fillId="0" borderId="299" xfId="0" applyNumberFormat="1" applyFont="1" applyFill="1" applyBorder="1" applyAlignment="1" applyProtection="1">
      <alignment horizontal="center"/>
      <protection locked="0"/>
    </xf>
    <xf numFmtId="0" fontId="20" fillId="0" borderId="299" xfId="0" applyFont="1" applyFill="1" applyBorder="1" applyAlignment="1" applyProtection="1">
      <protection locked="0"/>
    </xf>
    <xf numFmtId="0" fontId="20" fillId="0" borderId="215" xfId="0" applyFont="1" applyFill="1" applyBorder="1" applyAlignment="1"/>
    <xf numFmtId="0" fontId="27" fillId="0" borderId="218" xfId="0" applyFont="1" applyFill="1" applyBorder="1" applyAlignment="1"/>
    <xf numFmtId="10" fontId="27" fillId="0" borderId="219" xfId="100" applyNumberFormat="1" applyFont="1" applyFill="1" applyBorder="1" applyAlignment="1" applyProtection="1">
      <protection locked="0"/>
    </xf>
    <xf numFmtId="0" fontId="27" fillId="0" borderId="328" xfId="0" applyNumberFormat="1" applyFont="1" applyFill="1" applyBorder="1" applyAlignment="1" applyProtection="1">
      <alignment horizontal="center"/>
      <protection locked="0"/>
    </xf>
    <xf numFmtId="0" fontId="20" fillId="0" borderId="328" xfId="0" applyFont="1" applyFill="1" applyBorder="1" applyAlignment="1" applyProtection="1">
      <protection locked="0"/>
    </xf>
    <xf numFmtId="0" fontId="20" fillId="0" borderId="220" xfId="0" applyFont="1" applyFill="1" applyBorder="1" applyAlignment="1"/>
    <xf numFmtId="0" fontId="27" fillId="0" borderId="327" xfId="0" applyFont="1" applyFill="1" applyBorder="1" applyAlignment="1"/>
    <xf numFmtId="171" fontId="27" fillId="0" borderId="329" xfId="0" applyNumberFormat="1" applyFont="1" applyFill="1" applyBorder="1" applyAlignment="1" applyProtection="1">
      <protection locked="0"/>
    </xf>
    <xf numFmtId="166" fontId="27" fillId="0" borderId="198" xfId="0" applyNumberFormat="1" applyFont="1" applyFill="1" applyBorder="1" applyAlignment="1" applyProtection="1">
      <protection locked="0"/>
    </xf>
    <xf numFmtId="166" fontId="27" fillId="0" borderId="329" xfId="0" applyNumberFormat="1" applyFont="1" applyFill="1" applyBorder="1" applyAlignment="1" applyProtection="1">
      <protection locked="0"/>
    </xf>
    <xf numFmtId="17" fontId="27" fillId="0" borderId="389" xfId="0" applyNumberFormat="1" applyFont="1" applyFill="1" applyBorder="1" applyAlignment="1" applyProtection="1">
      <protection locked="0"/>
    </xf>
    <xf numFmtId="17" fontId="27" fillId="0" borderId="389" xfId="0" applyNumberFormat="1" applyFont="1" applyFill="1" applyBorder="1" applyAlignment="1"/>
    <xf numFmtId="165" fontId="27" fillId="0" borderId="389" xfId="100" applyNumberFormat="1" applyFont="1" applyFill="1" applyBorder="1" applyAlignment="1"/>
    <xf numFmtId="0" fontId="27" fillId="0" borderId="389" xfId="0" applyFont="1" applyFill="1" applyBorder="1" applyAlignment="1"/>
    <xf numFmtId="0" fontId="20" fillId="0" borderId="389" xfId="0" applyFont="1" applyFill="1" applyBorder="1" applyAlignment="1" applyProtection="1">
      <protection locked="0"/>
    </xf>
    <xf numFmtId="0" fontId="20" fillId="0" borderId="391" xfId="0" applyFont="1" applyFill="1" applyBorder="1" applyAlignment="1" applyProtection="1">
      <protection locked="0"/>
    </xf>
    <xf numFmtId="171" fontId="27" fillId="0" borderId="299" xfId="0" applyNumberFormat="1" applyFont="1" applyFill="1" applyBorder="1" applyAlignment="1" applyProtection="1">
      <protection locked="0"/>
    </xf>
    <xf numFmtId="166" fontId="27" fillId="0" borderId="199" xfId="0" applyNumberFormat="1" applyFont="1" applyFill="1" applyBorder="1" applyAlignment="1" applyProtection="1">
      <protection locked="0"/>
    </xf>
    <xf numFmtId="166" fontId="27" fillId="0" borderId="299" xfId="0" applyNumberFormat="1" applyFont="1" applyFill="1" applyBorder="1" applyAlignment="1" applyProtection="1">
      <protection locked="0"/>
    </xf>
    <xf numFmtId="17" fontId="27" fillId="0" borderId="341" xfId="0" applyNumberFormat="1" applyFont="1" applyFill="1" applyBorder="1" applyAlignment="1" applyProtection="1">
      <protection locked="0"/>
    </xf>
    <xf numFmtId="17" fontId="27" fillId="0" borderId="341" xfId="0" applyNumberFormat="1" applyFont="1" applyFill="1" applyBorder="1" applyAlignment="1"/>
    <xf numFmtId="165" fontId="27" fillId="0" borderId="341" xfId="100" applyNumberFormat="1" applyFont="1" applyFill="1" applyBorder="1" applyAlignment="1"/>
    <xf numFmtId="0" fontId="27" fillId="0" borderId="341" xfId="0" applyFont="1" applyFill="1" applyBorder="1" applyAlignment="1"/>
    <xf numFmtId="0" fontId="27" fillId="0" borderId="341" xfId="0" applyFont="1" applyFill="1" applyBorder="1" applyAlignment="1" applyProtection="1">
      <protection locked="0"/>
    </xf>
    <xf numFmtId="0" fontId="20" fillId="0" borderId="392" xfId="0" applyFont="1" applyFill="1" applyBorder="1" applyAlignment="1" applyProtection="1">
      <protection locked="0"/>
    </xf>
    <xf numFmtId="171" fontId="20" fillId="0" borderId="198" xfId="0" applyNumberFormat="1" applyFont="1" applyFill="1" applyBorder="1" applyAlignment="1" applyProtection="1">
      <protection locked="0"/>
    </xf>
    <xf numFmtId="171" fontId="27" fillId="0" borderId="211" xfId="0" applyNumberFormat="1" applyFont="1" applyFill="1" applyBorder="1" applyAlignment="1" applyProtection="1">
      <protection locked="0"/>
    </xf>
    <xf numFmtId="171" fontId="27" fillId="0" borderId="214" xfId="0" applyNumberFormat="1" applyFont="1" applyFill="1" applyBorder="1" applyAlignment="1" applyProtection="1">
      <protection locked="0"/>
    </xf>
    <xf numFmtId="166" fontId="27" fillId="0" borderId="314" xfId="0" applyNumberFormat="1" applyFont="1" applyFill="1" applyBorder="1" applyAlignment="1" applyProtection="1">
      <protection locked="0"/>
    </xf>
    <xf numFmtId="17" fontId="27" fillId="0" borderId="314" xfId="0" applyNumberFormat="1" applyFont="1" applyFill="1" applyBorder="1" applyAlignment="1" applyProtection="1">
      <protection locked="0"/>
    </xf>
    <xf numFmtId="17" fontId="27" fillId="0" borderId="314" xfId="0" applyNumberFormat="1" applyFont="1" applyFill="1" applyBorder="1" applyAlignment="1"/>
    <xf numFmtId="10" fontId="27" fillId="0" borderId="314" xfId="0" applyNumberFormat="1" applyFont="1" applyFill="1" applyBorder="1" applyAlignment="1"/>
    <xf numFmtId="0" fontId="27" fillId="0" borderId="314" xfId="0" applyFont="1" applyFill="1" applyBorder="1" applyAlignment="1"/>
    <xf numFmtId="0" fontId="27" fillId="0" borderId="314" xfId="0" applyFont="1" applyFill="1" applyBorder="1" applyAlignment="1" applyProtection="1">
      <protection locked="0"/>
    </xf>
    <xf numFmtId="0" fontId="20" fillId="0" borderId="255" xfId="0" applyFont="1" applyFill="1" applyBorder="1" applyAlignment="1" applyProtection="1">
      <protection locked="0"/>
    </xf>
    <xf numFmtId="0" fontId="20" fillId="0" borderId="0" xfId="0" applyFont="1" applyFill="1" applyBorder="1" applyAlignment="1" applyProtection="1">
      <alignment vertical="center"/>
    </xf>
    <xf numFmtId="0" fontId="27" fillId="0" borderId="334" xfId="0" applyFont="1" applyFill="1" applyBorder="1" applyAlignment="1" applyProtection="1"/>
    <xf numFmtId="0" fontId="88" fillId="0" borderId="513" xfId="101" applyFont="1" applyFill="1" applyBorder="1"/>
    <xf numFmtId="0" fontId="52" fillId="0" borderId="406" xfId="0" applyFont="1" applyFill="1" applyBorder="1" applyAlignment="1"/>
    <xf numFmtId="0" fontId="52" fillId="0" borderId="331" xfId="0" applyFont="1" applyFill="1" applyBorder="1" applyAlignment="1"/>
    <xf numFmtId="0" fontId="52" fillId="0" borderId="332" xfId="0" applyFont="1" applyFill="1" applyBorder="1" applyAlignment="1"/>
    <xf numFmtId="171" fontId="114" fillId="9" borderId="198" xfId="76" applyNumberFormat="1" applyFont="1" applyFill="1" applyBorder="1" applyAlignment="1" applyProtection="1">
      <alignment vertical="center"/>
    </xf>
    <xf numFmtId="171" fontId="114" fillId="9" borderId="199" xfId="76" applyNumberFormat="1" applyFont="1" applyFill="1" applyBorder="1" applyAlignment="1" applyProtection="1">
      <alignment vertical="center"/>
    </xf>
    <xf numFmtId="171" fontId="114" fillId="9" borderId="219" xfId="76" applyNumberFormat="1" applyFont="1" applyFill="1" applyBorder="1" applyAlignment="1" applyProtection="1">
      <alignment vertical="center"/>
    </xf>
    <xf numFmtId="171" fontId="114" fillId="0" borderId="0" xfId="76" applyNumberFormat="1" applyFont="1" applyFill="1" applyBorder="1" applyAlignment="1" applyProtection="1">
      <alignment vertical="center"/>
    </xf>
    <xf numFmtId="171" fontId="158" fillId="0" borderId="0" xfId="76" applyNumberFormat="1" applyFont="1" applyFill="1" applyBorder="1" applyAlignment="1" applyProtection="1">
      <alignment vertical="center"/>
    </xf>
    <xf numFmtId="171" fontId="114" fillId="0" borderId="65" xfId="76" applyNumberFormat="1" applyFont="1" applyFill="1" applyBorder="1" applyAlignment="1" applyProtection="1">
      <alignment vertical="center"/>
    </xf>
    <xf numFmtId="171" fontId="114" fillId="0" borderId="60" xfId="76" applyNumberFormat="1" applyFont="1" applyFill="1" applyBorder="1" applyAlignment="1" applyProtection="1">
      <alignment vertical="center"/>
    </xf>
    <xf numFmtId="171" fontId="104" fillId="0" borderId="0" xfId="76" applyNumberFormat="1" applyFont="1" applyBorder="1" applyProtection="1"/>
    <xf numFmtId="0" fontId="209" fillId="0" borderId="0" xfId="0" applyFont="1" applyFill="1"/>
    <xf numFmtId="0" fontId="20" fillId="0" borderId="494" xfId="0" applyFont="1" applyFill="1" applyBorder="1" applyAlignment="1" applyProtection="1">
      <protection locked="0"/>
    </xf>
    <xf numFmtId="0" fontId="20" fillId="0" borderId="495" xfId="0" applyFont="1" applyFill="1" applyBorder="1" applyAlignment="1" applyProtection="1">
      <protection locked="0"/>
    </xf>
    <xf numFmtId="0" fontId="20" fillId="0" borderId="496" xfId="0" applyFont="1" applyFill="1" applyBorder="1" applyAlignment="1" applyProtection="1">
      <protection locked="0"/>
    </xf>
    <xf numFmtId="0" fontId="20" fillId="0" borderId="5" xfId="0" applyFont="1" applyFill="1" applyBorder="1" applyAlignment="1" applyProtection="1">
      <protection locked="0"/>
    </xf>
    <xf numFmtId="0" fontId="27" fillId="0" borderId="0" xfId="0" applyFont="1" applyFill="1" applyBorder="1" applyAlignment="1" applyProtection="1">
      <protection locked="0"/>
    </xf>
    <xf numFmtId="0" fontId="27" fillId="0" borderId="6" xfId="0" applyFont="1" applyFill="1" applyBorder="1" applyAlignment="1" applyProtection="1">
      <protection locked="0"/>
    </xf>
    <xf numFmtId="0" fontId="20" fillId="0" borderId="291" xfId="0" applyFont="1" applyFill="1" applyBorder="1" applyAlignment="1" applyProtection="1">
      <protection locked="0"/>
    </xf>
    <xf numFmtId="0" fontId="27" fillId="0" borderId="292" xfId="0" applyFont="1" applyFill="1" applyBorder="1" applyAlignment="1" applyProtection="1">
      <protection locked="0"/>
    </xf>
    <xf numFmtId="0" fontId="27" fillId="0" borderId="300" xfId="0" applyFont="1" applyFill="1" applyBorder="1" applyAlignment="1" applyProtection="1">
      <protection locked="0"/>
    </xf>
    <xf numFmtId="5" fontId="189" fillId="9" borderId="292" xfId="142" applyNumberFormat="1" applyFont="1" applyFill="1" applyBorder="1" applyProtection="1">
      <protection locked="0"/>
    </xf>
    <xf numFmtId="0" fontId="189" fillId="9" borderId="215" xfId="2" applyFont="1" applyFill="1" applyBorder="1" applyAlignment="1"/>
    <xf numFmtId="0" fontId="110" fillId="27" borderId="0" xfId="2" applyFont="1" applyFill="1" applyAlignment="1">
      <alignment horizontal="center"/>
    </xf>
    <xf numFmtId="172" fontId="82" fillId="6" borderId="453" xfId="0" applyNumberFormat="1" applyFont="1" applyFill="1" applyBorder="1" applyProtection="1">
      <protection locked="0"/>
    </xf>
    <xf numFmtId="0" fontId="36" fillId="0" borderId="120" xfId="2" applyFont="1" applyFill="1" applyBorder="1" applyAlignment="1" applyProtection="1">
      <alignment horizontal="left" vertical="center" indent="1"/>
    </xf>
    <xf numFmtId="0" fontId="34" fillId="0" borderId="120" xfId="2" applyFont="1" applyFill="1" applyBorder="1" applyAlignment="1" applyProtection="1">
      <alignment vertical="center"/>
    </xf>
    <xf numFmtId="0" fontId="20" fillId="0" borderId="120" xfId="2" applyFont="1" applyFill="1" applyBorder="1"/>
    <xf numFmtId="0" fontId="36" fillId="0" borderId="147" xfId="2" applyFont="1" applyFill="1" applyBorder="1" applyAlignment="1" applyProtection="1">
      <alignment horizontal="left" vertical="center" indent="1"/>
    </xf>
    <xf numFmtId="0" fontId="210" fillId="27" borderId="468" xfId="2" applyFont="1" applyFill="1" applyBorder="1"/>
    <xf numFmtId="0" fontId="210" fillId="27" borderId="0" xfId="2" applyFont="1" applyFill="1" applyBorder="1"/>
    <xf numFmtId="5" fontId="210" fillId="27" borderId="0" xfId="2" applyNumberFormat="1" applyFont="1" applyFill="1" applyBorder="1" applyAlignment="1" applyProtection="1">
      <alignment vertical="center"/>
    </xf>
    <xf numFmtId="0" fontId="197" fillId="27" borderId="0" xfId="0" applyFont="1" applyFill="1" applyBorder="1"/>
    <xf numFmtId="0" fontId="210" fillId="27" borderId="0" xfId="2" applyFont="1" applyFill="1"/>
    <xf numFmtId="42" fontId="211" fillId="75" borderId="201" xfId="76" applyNumberFormat="1" applyFont="1" applyFill="1" applyBorder="1" applyAlignment="1" applyProtection="1">
      <alignment vertical="center"/>
      <protection locked="0"/>
    </xf>
    <xf numFmtId="42" fontId="211" fillId="75" borderId="367" xfId="76" applyNumberFormat="1" applyFont="1" applyFill="1" applyBorder="1" applyAlignment="1" applyProtection="1">
      <alignment vertical="center"/>
      <protection locked="0"/>
    </xf>
    <xf numFmtId="42" fontId="211" fillId="27" borderId="323" xfId="76" applyNumberFormat="1" applyFont="1" applyFill="1" applyBorder="1"/>
    <xf numFmtId="42" fontId="211" fillId="75" borderId="209" xfId="76" applyNumberFormat="1" applyFont="1" applyFill="1" applyBorder="1" applyAlignment="1" applyProtection="1">
      <alignment vertical="center"/>
      <protection locked="0"/>
    </xf>
    <xf numFmtId="0" fontId="213" fillId="27" borderId="0" xfId="2" applyFont="1" applyFill="1" applyBorder="1"/>
    <xf numFmtId="0" fontId="152" fillId="27" borderId="0" xfId="2" applyFont="1" applyFill="1"/>
    <xf numFmtId="171" fontId="114" fillId="0" borderId="336" xfId="76" applyNumberFormat="1" applyFont="1" applyFill="1" applyBorder="1" applyAlignment="1" applyProtection="1">
      <alignment vertical="center"/>
      <protection locked="0"/>
    </xf>
    <xf numFmtId="0" fontId="197" fillId="0" borderId="199" xfId="0" applyFont="1" applyBorder="1" applyAlignment="1" applyProtection="1">
      <alignment vertical="center" wrapText="1"/>
      <protection locked="0"/>
    </xf>
    <xf numFmtId="0" fontId="197" fillId="0" borderId="310" xfId="0" applyFont="1" applyBorder="1" applyAlignment="1" applyProtection="1">
      <alignment vertical="center"/>
      <protection locked="0"/>
    </xf>
    <xf numFmtId="17" fontId="197" fillId="0" borderId="310" xfId="0" applyNumberFormat="1" applyFont="1" applyBorder="1" applyAlignment="1" applyProtection="1">
      <alignment horizontal="center" vertical="center"/>
      <protection locked="0"/>
    </xf>
    <xf numFmtId="0" fontId="199" fillId="0" borderId="135" xfId="0" applyFont="1" applyBorder="1" applyAlignment="1" applyProtection="1">
      <alignment vertical="center" wrapText="1"/>
      <protection locked="0"/>
    </xf>
    <xf numFmtId="0" fontId="20" fillId="27" borderId="0" xfId="2" applyFont="1" applyFill="1" applyAlignment="1"/>
    <xf numFmtId="0" fontId="103" fillId="68" borderId="263" xfId="99" applyFont="1" applyFill="1" applyBorder="1" applyAlignment="1">
      <alignment horizontal="center" wrapText="1"/>
    </xf>
    <xf numFmtId="0" fontId="103" fillId="68" borderId="262" xfId="99" applyFont="1" applyFill="1" applyBorder="1" applyAlignment="1">
      <alignment horizontal="center" wrapText="1"/>
    </xf>
    <xf numFmtId="0" fontId="103" fillId="68" borderId="207" xfId="99" applyFont="1" applyFill="1" applyBorder="1" applyAlignment="1">
      <alignment horizontal="center" wrapText="1"/>
    </xf>
    <xf numFmtId="0" fontId="103" fillId="68" borderId="56" xfId="99" applyFont="1" applyFill="1" applyBorder="1" applyAlignment="1">
      <alignment horizontal="center" wrapText="1"/>
    </xf>
    <xf numFmtId="0" fontId="20" fillId="0" borderId="153" xfId="2" applyBorder="1" applyAlignment="1">
      <alignment horizontal="left" vertical="top" wrapText="1"/>
    </xf>
    <xf numFmtId="0" fontId="20" fillId="0" borderId="193" xfId="2" applyBorder="1" applyAlignment="1">
      <alignment horizontal="left" vertical="top" wrapText="1"/>
    </xf>
    <xf numFmtId="0" fontId="20" fillId="0" borderId="197" xfId="2" applyBorder="1" applyAlignment="1">
      <alignment horizontal="left" vertical="top" wrapText="1"/>
    </xf>
    <xf numFmtId="0" fontId="20" fillId="0" borderId="42" xfId="2" applyBorder="1" applyAlignment="1">
      <alignment horizontal="left" vertical="top" wrapText="1"/>
    </xf>
    <xf numFmtId="0" fontId="20" fillId="0" borderId="0" xfId="2" applyBorder="1" applyAlignment="1">
      <alignment horizontal="left" vertical="top" wrapText="1"/>
    </xf>
    <xf numFmtId="0" fontId="20" fillId="0" borderId="43" xfId="2" applyBorder="1" applyAlignment="1">
      <alignment horizontal="left" vertical="top" wrapText="1"/>
    </xf>
    <xf numFmtId="0" fontId="20" fillId="0" borderId="34" xfId="2" applyBorder="1" applyAlignment="1">
      <alignment horizontal="left" vertical="top" wrapText="1"/>
    </xf>
    <xf numFmtId="0" fontId="20" fillId="0" borderId="18" xfId="2" applyBorder="1" applyAlignment="1">
      <alignment horizontal="left" vertical="top" wrapText="1"/>
    </xf>
    <xf numFmtId="0" fontId="20" fillId="0" borderId="38" xfId="2" applyBorder="1" applyAlignment="1">
      <alignment horizontal="left" vertical="top" wrapText="1"/>
    </xf>
    <xf numFmtId="0" fontId="9" fillId="8" borderId="394" xfId="99" applyFill="1" applyBorder="1" applyAlignment="1"/>
    <xf numFmtId="0" fontId="9" fillId="8" borderId="395" xfId="99" applyFill="1" applyBorder="1" applyAlignment="1"/>
    <xf numFmtId="0" fontId="20" fillId="0" borderId="195" xfId="2" applyBorder="1"/>
    <xf numFmtId="0" fontId="20" fillId="0" borderId="191" xfId="2" applyBorder="1"/>
    <xf numFmtId="0" fontId="20" fillId="0" borderId="196" xfId="2" applyBorder="1"/>
    <xf numFmtId="0" fontId="9" fillId="8" borderId="134" xfId="99" applyFill="1" applyBorder="1" applyAlignment="1"/>
    <xf numFmtId="0" fontId="9" fillId="8" borderId="135" xfId="99" applyFill="1" applyBorder="1" applyAlignment="1"/>
    <xf numFmtId="0" fontId="20" fillId="0" borderId="310" xfId="2" applyBorder="1"/>
    <xf numFmtId="0" fontId="20" fillId="0" borderId="200" xfId="2" applyBorder="1"/>
    <xf numFmtId="0" fontId="103" fillId="68" borderId="205" xfId="99" applyFont="1" applyFill="1" applyBorder="1" applyAlignment="1">
      <alignment horizontal="center"/>
    </xf>
    <xf numFmtId="0" fontId="103" fillId="68" borderId="261" xfId="99" applyFont="1" applyFill="1" applyBorder="1" applyAlignment="1">
      <alignment horizontal="center"/>
    </xf>
    <xf numFmtId="0" fontId="103" fillId="68" borderId="260" xfId="99" applyFont="1" applyFill="1" applyBorder="1" applyAlignment="1">
      <alignment horizontal="center"/>
    </xf>
    <xf numFmtId="0" fontId="103" fillId="68" borderId="259" xfId="99" applyFont="1" applyFill="1" applyBorder="1" applyAlignment="1">
      <alignment horizontal="center"/>
    </xf>
    <xf numFmtId="0" fontId="103" fillId="68" borderId="263" xfId="99" applyFont="1" applyFill="1" applyBorder="1" applyAlignment="1">
      <alignment horizontal="center"/>
    </xf>
    <xf numFmtId="0" fontId="103" fillId="68" borderId="145" xfId="99" applyFont="1" applyFill="1" applyBorder="1" applyAlignment="1">
      <alignment horizontal="center"/>
    </xf>
    <xf numFmtId="0" fontId="103" fillId="68" borderId="262" xfId="99" applyFont="1" applyFill="1" applyBorder="1" applyAlignment="1">
      <alignment horizontal="center"/>
    </xf>
    <xf numFmtId="0" fontId="103" fillId="68" borderId="18" xfId="99" applyFont="1" applyFill="1" applyBorder="1" applyAlignment="1">
      <alignment horizontal="center"/>
    </xf>
    <xf numFmtId="0" fontId="20" fillId="0" borderId="358" xfId="2" applyBorder="1"/>
    <xf numFmtId="0" fontId="20" fillId="0" borderId="397" xfId="2" applyBorder="1"/>
    <xf numFmtId="0" fontId="123" fillId="8" borderId="310" xfId="99" applyFont="1" applyFill="1" applyBorder="1" applyAlignment="1"/>
    <xf numFmtId="0" fontId="123" fillId="8" borderId="200" xfId="99" applyFont="1" applyFill="1" applyBorder="1" applyAlignment="1"/>
    <xf numFmtId="0" fontId="9" fillId="8" borderId="137" xfId="99" applyFill="1" applyBorder="1" applyAlignment="1"/>
    <xf numFmtId="0" fontId="9" fillId="8" borderId="138" xfId="99" applyFill="1" applyBorder="1" applyAlignment="1"/>
    <xf numFmtId="0" fontId="20" fillId="0" borderId="359" xfId="2" applyBorder="1"/>
    <xf numFmtId="0" fontId="20" fillId="0" borderId="258" xfId="2" applyBorder="1"/>
    <xf numFmtId="0" fontId="31" fillId="0" borderId="264" xfId="2" applyFont="1" applyBorder="1"/>
    <xf numFmtId="0" fontId="20" fillId="0" borderId="42" xfId="2" applyFont="1" applyBorder="1" applyAlignment="1">
      <alignment horizontal="right" vertical="center"/>
    </xf>
    <xf numFmtId="0" fontId="20" fillId="0" borderId="0" xfId="2" applyFont="1" applyBorder="1" applyAlignment="1">
      <alignment horizontal="right" vertical="center"/>
    </xf>
    <xf numFmtId="0" fontId="20" fillId="0" borderId="43" xfId="2" applyFont="1" applyBorder="1" applyAlignment="1">
      <alignment horizontal="right" vertical="center"/>
    </xf>
    <xf numFmtId="0" fontId="20" fillId="0" borderId="0" xfId="2" applyAlignment="1">
      <alignment horizontal="right"/>
    </xf>
    <xf numFmtId="0" fontId="51" fillId="0" borderId="195" xfId="2" applyFont="1" applyBorder="1"/>
    <xf numFmtId="0" fontId="51" fillId="0" borderId="191" xfId="2" applyFont="1" applyBorder="1"/>
    <xf numFmtId="0" fontId="51" fillId="0" borderId="196" xfId="2" applyFont="1" applyBorder="1"/>
    <xf numFmtId="0" fontId="20" fillId="0" borderId="0" xfId="2" applyBorder="1" applyAlignment="1">
      <alignment wrapText="1"/>
    </xf>
    <xf numFmtId="0" fontId="53" fillId="0" borderId="466" xfId="2" applyFont="1" applyBorder="1" applyAlignment="1">
      <alignment horizontal="left"/>
    </xf>
    <xf numFmtId="0" fontId="31" fillId="0" borderId="18" xfId="2" applyFont="1" applyBorder="1" applyAlignment="1">
      <alignment horizontal="left"/>
    </xf>
    <xf numFmtId="0" fontId="20" fillId="0" borderId="18" xfId="2" applyBorder="1" applyAlignment="1">
      <alignment horizontal="left"/>
    </xf>
    <xf numFmtId="0" fontId="20" fillId="0" borderId="18" xfId="2" applyFont="1" applyBorder="1" applyAlignment="1">
      <alignment horizontal="left"/>
    </xf>
    <xf numFmtId="0" fontId="20" fillId="0" borderId="18" xfId="2" applyBorder="1"/>
    <xf numFmtId="0" fontId="20" fillId="0" borderId="18" xfId="2" applyBorder="1" applyAlignment="1">
      <alignment horizontal="right"/>
    </xf>
    <xf numFmtId="0" fontId="20" fillId="0" borderId="0" xfId="2" applyBorder="1" applyAlignment="1">
      <alignment horizontal="left"/>
    </xf>
    <xf numFmtId="0" fontId="20" fillId="9" borderId="18" xfId="2" applyFill="1" applyBorder="1"/>
    <xf numFmtId="0" fontId="5" fillId="0" borderId="311" xfId="140" applyFont="1" applyFill="1" applyBorder="1" applyAlignment="1"/>
    <xf numFmtId="0" fontId="5" fillId="0" borderId="256" xfId="140" applyFont="1" applyFill="1" applyBorder="1" applyAlignment="1"/>
    <xf numFmtId="0" fontId="102" fillId="0" borderId="311" xfId="2" applyFont="1" applyFill="1" applyBorder="1" applyAlignment="1"/>
    <xf numFmtId="0" fontId="102" fillId="0" borderId="256" xfId="2" applyFont="1" applyFill="1" applyBorder="1" applyAlignment="1"/>
    <xf numFmtId="0" fontId="20" fillId="9" borderId="18" xfId="2" applyFill="1" applyBorder="1" applyAlignment="1"/>
    <xf numFmtId="0" fontId="102" fillId="0" borderId="310" xfId="2" applyFont="1" applyFill="1" applyBorder="1" applyAlignment="1"/>
    <xf numFmtId="0" fontId="102" fillId="0" borderId="200" xfId="2" applyFont="1" applyFill="1" applyBorder="1" applyAlignment="1"/>
    <xf numFmtId="0" fontId="5" fillId="0" borderId="310" xfId="140" applyFont="1" applyFill="1" applyBorder="1" applyAlignment="1"/>
    <xf numFmtId="0" fontId="5" fillId="0" borderId="200" xfId="140" applyFont="1" applyFill="1" applyBorder="1" applyAlignment="1"/>
    <xf numFmtId="0" fontId="102" fillId="0" borderId="310" xfId="2" applyFont="1" applyBorder="1" applyAlignment="1"/>
    <xf numFmtId="0" fontId="102" fillId="0" borderId="200" xfId="2" applyFont="1" applyBorder="1" applyAlignment="1"/>
    <xf numFmtId="0" fontId="31" fillId="0" borderId="0" xfId="2" applyFont="1" applyBorder="1"/>
    <xf numFmtId="0" fontId="178" fillId="68" borderId="314" xfId="140" applyFont="1" applyFill="1" applyBorder="1" applyAlignment="1">
      <alignment horizontal="center" vertical="center"/>
    </xf>
    <xf numFmtId="0" fontId="178" fillId="68" borderId="423" xfId="140" applyFont="1" applyFill="1" applyBorder="1" applyAlignment="1">
      <alignment horizontal="center" vertical="center"/>
    </xf>
    <xf numFmtId="0" fontId="31" fillId="0" borderId="0" xfId="2" applyFont="1" applyFill="1" applyBorder="1"/>
    <xf numFmtId="0" fontId="20" fillId="0" borderId="0" xfId="2" applyFont="1" applyBorder="1" applyAlignment="1">
      <alignment horizontal="left" indent="1"/>
    </xf>
    <xf numFmtId="0" fontId="104" fillId="0" borderId="0" xfId="0" applyFont="1" applyBorder="1" applyAlignment="1">
      <alignment horizontal="left" vertical="center" indent="1"/>
    </xf>
    <xf numFmtId="0" fontId="104" fillId="0" borderId="18" xfId="0" applyFont="1" applyBorder="1" applyAlignment="1">
      <alignment horizontal="left" vertical="center" indent="1"/>
    </xf>
    <xf numFmtId="0" fontId="20" fillId="68" borderId="357" xfId="0" applyFont="1" applyFill="1" applyBorder="1" applyAlignment="1">
      <alignment horizontal="center" vertical="center" wrapText="1"/>
    </xf>
    <xf numFmtId="0" fontId="10" fillId="10" borderId="21" xfId="88" applyFill="1" applyBorder="1" applyAlignment="1">
      <alignment horizontal="center"/>
    </xf>
    <xf numFmtId="0" fontId="10" fillId="10" borderId="151" xfId="88" applyFill="1" applyBorder="1" applyAlignment="1">
      <alignment horizontal="center"/>
    </xf>
    <xf numFmtId="0" fontId="10" fillId="10" borderId="20" xfId="88" applyFill="1" applyBorder="1" applyAlignment="1">
      <alignment horizontal="center"/>
    </xf>
    <xf numFmtId="0" fontId="10" fillId="64" borderId="412" xfId="87" applyBorder="1" applyAlignment="1">
      <alignment horizontal="center"/>
    </xf>
    <xf numFmtId="0" fontId="10" fillId="64" borderId="208" xfId="87" applyBorder="1" applyAlignment="1">
      <alignment horizontal="center"/>
    </xf>
    <xf numFmtId="0" fontId="10" fillId="64" borderId="376" xfId="87" applyBorder="1" applyAlignment="1">
      <alignment horizontal="center"/>
    </xf>
    <xf numFmtId="0" fontId="2" fillId="20" borderId="21" xfId="86" applyFont="1" applyFill="1" applyBorder="1" applyAlignment="1" applyProtection="1">
      <alignment horizontal="center"/>
    </xf>
    <xf numFmtId="0" fontId="10" fillId="20" borderId="20" xfId="86" applyFill="1" applyBorder="1" applyAlignment="1" applyProtection="1">
      <alignment horizontal="center"/>
    </xf>
    <xf numFmtId="0" fontId="31" fillId="68" borderId="353" xfId="0" applyFont="1" applyFill="1" applyBorder="1" applyAlignment="1">
      <alignment horizontal="center" vertical="center" wrapText="1"/>
    </xf>
    <xf numFmtId="0" fontId="31" fillId="68" borderId="43" xfId="0" applyFont="1" applyFill="1" applyBorder="1" applyAlignment="1">
      <alignment horizontal="center" vertical="center" wrapText="1"/>
    </xf>
    <xf numFmtId="0" fontId="20" fillId="68" borderId="247" xfId="0" applyFont="1" applyFill="1" applyBorder="1" applyAlignment="1">
      <alignment horizontal="center" vertical="center" wrapText="1"/>
    </xf>
    <xf numFmtId="0" fontId="20" fillId="68" borderId="351" xfId="0" applyFont="1" applyFill="1" applyBorder="1" applyAlignment="1">
      <alignment horizontal="center" vertical="center" wrapText="1"/>
    </xf>
    <xf numFmtId="0" fontId="20" fillId="68" borderId="6" xfId="0" applyFont="1" applyFill="1" applyBorder="1" applyAlignment="1">
      <alignment horizontal="center" vertical="center" wrapText="1"/>
    </xf>
    <xf numFmtId="0" fontId="108" fillId="9" borderId="191" xfId="0" applyFont="1" applyFill="1" applyBorder="1" applyAlignment="1">
      <alignment vertical="center"/>
    </xf>
    <xf numFmtId="0" fontId="108" fillId="9" borderId="196" xfId="0" applyFont="1" applyFill="1" applyBorder="1" applyAlignment="1">
      <alignment vertical="center"/>
    </xf>
    <xf numFmtId="0" fontId="31" fillId="68" borderId="21" xfId="0" applyFont="1" applyFill="1" applyBorder="1" applyAlignment="1">
      <alignment vertical="center"/>
    </xf>
    <xf numFmtId="0" fontId="31" fillId="68" borderId="151" xfId="0" applyFont="1" applyFill="1" applyBorder="1" applyAlignment="1">
      <alignment vertical="center"/>
    </xf>
    <xf numFmtId="0" fontId="105" fillId="0" borderId="0" xfId="0" applyFont="1" applyBorder="1" applyAlignment="1"/>
    <xf numFmtId="0" fontId="103" fillId="8" borderId="264" xfId="84" applyFont="1" applyFill="1" applyBorder="1"/>
    <xf numFmtId="0" fontId="108" fillId="9" borderId="18" xfId="0" applyFont="1" applyFill="1" applyBorder="1" applyAlignment="1">
      <alignment vertical="center"/>
    </xf>
    <xf numFmtId="0" fontId="108" fillId="9" borderId="38" xfId="0" applyFont="1" applyFill="1" applyBorder="1" applyAlignment="1">
      <alignment vertical="center"/>
    </xf>
    <xf numFmtId="0" fontId="109" fillId="10" borderId="59" xfId="2" applyFont="1" applyFill="1" applyBorder="1" applyAlignment="1">
      <alignment horizontal="left" vertical="center" wrapText="1"/>
    </xf>
    <xf numFmtId="0" fontId="109" fillId="10" borderId="60" xfId="2" applyFont="1" applyFill="1" applyBorder="1" applyAlignment="1">
      <alignment horizontal="left" vertical="center"/>
    </xf>
    <xf numFmtId="0" fontId="109" fillId="10" borderId="61" xfId="2" applyFont="1" applyFill="1" applyBorder="1" applyAlignment="1">
      <alignment horizontal="left" vertical="center"/>
    </xf>
    <xf numFmtId="0" fontId="109" fillId="10" borderId="62" xfId="2" applyFont="1" applyFill="1" applyBorder="1" applyAlignment="1">
      <alignment horizontal="left" vertical="center"/>
    </xf>
    <xf numFmtId="0" fontId="109" fillId="10" borderId="0" xfId="2" applyFont="1" applyFill="1" applyBorder="1" applyAlignment="1">
      <alignment horizontal="left" vertical="center"/>
    </xf>
    <xf numFmtId="0" fontId="109" fillId="10" borderId="63" xfId="2" applyFont="1" applyFill="1" applyBorder="1" applyAlignment="1">
      <alignment horizontal="left" vertical="center"/>
    </xf>
    <xf numFmtId="0" fontId="109" fillId="10" borderId="64" xfId="2" applyFont="1" applyFill="1" applyBorder="1" applyAlignment="1">
      <alignment horizontal="left" vertical="center"/>
    </xf>
    <xf numFmtId="0" fontId="109" fillId="10" borderId="65" xfId="2" applyFont="1" applyFill="1" applyBorder="1" applyAlignment="1">
      <alignment horizontal="left" vertical="center"/>
    </xf>
    <xf numFmtId="0" fontId="109" fillId="10" borderId="66" xfId="2" applyFont="1" applyFill="1" applyBorder="1" applyAlignment="1">
      <alignment horizontal="left" vertical="center"/>
    </xf>
    <xf numFmtId="0" fontId="102" fillId="9" borderId="195" xfId="0" applyFont="1" applyFill="1" applyBorder="1" applyAlignment="1"/>
    <xf numFmtId="0" fontId="102" fillId="9" borderId="191" xfId="0" applyFont="1" applyFill="1" applyBorder="1" applyAlignment="1"/>
    <xf numFmtId="0" fontId="102" fillId="9" borderId="196" xfId="0" applyFont="1" applyFill="1" applyBorder="1" applyAlignment="1"/>
    <xf numFmtId="0" fontId="31" fillId="11" borderId="195" xfId="2" applyFont="1" applyFill="1" applyBorder="1" applyAlignment="1">
      <alignment horizontal="center"/>
    </xf>
    <xf numFmtId="0" fontId="31" fillId="11" borderId="191" xfId="2" applyFont="1" applyFill="1" applyBorder="1" applyAlignment="1">
      <alignment horizontal="center"/>
    </xf>
    <xf numFmtId="16" fontId="15" fillId="8" borderId="271" xfId="2" applyNumberFormat="1" applyFont="1" applyFill="1" applyBorder="1" applyAlignment="1"/>
    <xf numFmtId="0" fontId="15" fillId="38" borderId="277" xfId="2" applyFont="1" applyFill="1" applyBorder="1" applyAlignment="1"/>
    <xf numFmtId="16" fontId="15" fillId="8" borderId="274" xfId="2" applyNumberFormat="1" applyFont="1" applyFill="1" applyBorder="1" applyAlignment="1"/>
    <xf numFmtId="0" fontId="31" fillId="8" borderId="0" xfId="2" applyFont="1" applyFill="1" applyBorder="1" applyAlignment="1">
      <alignment horizontal="left"/>
    </xf>
    <xf numFmtId="0" fontId="15" fillId="10" borderId="276" xfId="2" applyFont="1" applyFill="1" applyBorder="1" applyAlignment="1">
      <alignment horizontal="center"/>
    </xf>
    <xf numFmtId="0" fontId="15" fillId="10" borderId="277" xfId="2" applyFont="1" applyFill="1" applyBorder="1" applyAlignment="1">
      <alignment horizontal="center"/>
    </xf>
    <xf numFmtId="0" fontId="15" fillId="10" borderId="270" xfId="2" applyFont="1" applyFill="1" applyBorder="1" applyAlignment="1">
      <alignment horizontal="center"/>
    </xf>
    <xf numFmtId="0" fontId="15" fillId="10" borderId="271" xfId="2" applyFont="1" applyFill="1" applyBorder="1" applyAlignment="1">
      <alignment horizontal="center"/>
    </xf>
    <xf numFmtId="0" fontId="15" fillId="10" borderId="273" xfId="2" applyFont="1" applyFill="1" applyBorder="1" applyAlignment="1">
      <alignment horizontal="center"/>
    </xf>
    <xf numFmtId="0" fontId="15" fillId="10" borderId="274" xfId="2" applyFont="1" applyFill="1" applyBorder="1" applyAlignment="1">
      <alignment horizontal="center"/>
    </xf>
    <xf numFmtId="16" fontId="15" fillId="8" borderId="277" xfId="2" applyNumberFormat="1" applyFont="1" applyFill="1" applyBorder="1" applyAlignment="1"/>
    <xf numFmtId="0" fontId="15" fillId="38" borderId="274" xfId="2" applyFont="1" applyFill="1" applyBorder="1" applyAlignment="1"/>
    <xf numFmtId="0" fontId="31" fillId="11" borderId="191" xfId="2" applyFont="1" applyFill="1" applyBorder="1" applyAlignment="1">
      <alignment horizontal="left"/>
    </xf>
    <xf numFmtId="0" fontId="3" fillId="38" borderId="277" xfId="2" applyFont="1" applyFill="1" applyBorder="1" applyAlignment="1"/>
    <xf numFmtId="0" fontId="15" fillId="12" borderId="195" xfId="2" applyFont="1" applyFill="1" applyBorder="1" applyAlignment="1">
      <alignment horizontal="center"/>
    </xf>
    <xf numFmtId="0" fontId="15" fillId="12" borderId="191" xfId="2" applyFont="1" applyFill="1" applyBorder="1" applyAlignment="1">
      <alignment horizontal="center"/>
    </xf>
    <xf numFmtId="0" fontId="3" fillId="38" borderId="274" xfId="2" applyFont="1" applyFill="1" applyBorder="1" applyAlignment="1"/>
    <xf numFmtId="0" fontId="123" fillId="38" borderId="277" xfId="2" applyFont="1" applyFill="1" applyBorder="1" applyAlignment="1"/>
    <xf numFmtId="0" fontId="162" fillId="11" borderId="191" xfId="2" applyFont="1" applyFill="1" applyBorder="1" applyAlignment="1">
      <alignment horizontal="left"/>
    </xf>
    <xf numFmtId="0" fontId="102" fillId="0" borderId="271" xfId="2" applyFont="1" applyFill="1" applyBorder="1" applyAlignment="1"/>
    <xf numFmtId="0" fontId="102" fillId="0" borderId="277" xfId="2" applyFont="1" applyFill="1" applyBorder="1" applyAlignment="1"/>
    <xf numFmtId="0" fontId="102" fillId="38" borderId="277" xfId="2" applyFont="1" applyFill="1" applyBorder="1" applyAlignment="1"/>
    <xf numFmtId="0" fontId="163" fillId="0" borderId="277" xfId="2" applyFont="1" applyFill="1" applyBorder="1" applyAlignment="1"/>
    <xf numFmtId="0" fontId="102" fillId="0" borderId="274" xfId="2" applyFont="1" applyFill="1" applyBorder="1" applyAlignment="1"/>
    <xf numFmtId="0" fontId="102" fillId="38" borderId="274" xfId="2" applyFont="1" applyFill="1" applyBorder="1" applyAlignment="1"/>
    <xf numFmtId="0" fontId="15" fillId="12" borderId="191" xfId="2" applyFont="1" applyFill="1" applyBorder="1" applyAlignment="1">
      <alignment horizontal="right"/>
    </xf>
    <xf numFmtId="0" fontId="163" fillId="38" borderId="277" xfId="2" applyFont="1" applyFill="1" applyBorder="1" applyAlignment="1"/>
    <xf numFmtId="0" fontId="103" fillId="11" borderId="191" xfId="2" applyFont="1" applyFill="1" applyBorder="1" applyAlignment="1">
      <alignment horizontal="center"/>
    </xf>
    <xf numFmtId="0" fontId="103" fillId="11" borderId="196" xfId="2" applyFont="1" applyFill="1" applyBorder="1" applyAlignment="1">
      <alignment horizontal="center"/>
    </xf>
    <xf numFmtId="0" fontId="20" fillId="8" borderId="271" xfId="2" applyFont="1" applyFill="1" applyBorder="1" applyAlignment="1" applyProtection="1">
      <alignment horizontal="center"/>
      <protection locked="0"/>
    </xf>
    <xf numFmtId="0" fontId="20" fillId="8" borderId="272" xfId="2" applyFont="1" applyFill="1" applyBorder="1" applyAlignment="1" applyProtection="1">
      <alignment horizontal="center"/>
      <protection locked="0"/>
    </xf>
    <xf numFmtId="0" fontId="15" fillId="38" borderId="274" xfId="2" applyFont="1" applyFill="1" applyBorder="1" applyAlignment="1" applyProtection="1">
      <alignment horizontal="center"/>
      <protection locked="0"/>
    </xf>
    <xf numFmtId="0" fontId="15" fillId="38" borderId="275" xfId="2" applyFont="1" applyFill="1" applyBorder="1" applyAlignment="1" applyProtection="1">
      <alignment horizontal="center"/>
      <protection locked="0"/>
    </xf>
    <xf numFmtId="0" fontId="15" fillId="8" borderId="21" xfId="2" applyFont="1" applyFill="1" applyBorder="1" applyAlignment="1"/>
    <xf numFmtId="0" fontId="15" fillId="8" borderId="151" xfId="2" applyFont="1" applyFill="1" applyBorder="1" applyAlignment="1"/>
    <xf numFmtId="0" fontId="15" fillId="8" borderId="20" xfId="2" applyFont="1" applyFill="1" applyBorder="1" applyAlignment="1"/>
    <xf numFmtId="0" fontId="103" fillId="11" borderId="191" xfId="2" applyFont="1" applyFill="1" applyBorder="1" applyAlignment="1">
      <alignment horizontal="left"/>
    </xf>
    <xf numFmtId="0" fontId="103" fillId="11" borderId="196" xfId="2" applyFont="1" applyFill="1" applyBorder="1" applyAlignment="1">
      <alignment horizontal="left"/>
    </xf>
    <xf numFmtId="0" fontId="20" fillId="38" borderId="287" xfId="2" applyFont="1" applyFill="1" applyBorder="1" applyAlignment="1" applyProtection="1">
      <alignment horizontal="center"/>
      <protection locked="0"/>
    </xf>
    <xf numFmtId="0" fontId="20" fillId="38" borderId="288" xfId="2" applyFont="1" applyFill="1" applyBorder="1" applyAlignment="1" applyProtection="1">
      <alignment horizontal="center"/>
      <protection locked="0"/>
    </xf>
    <xf numFmtId="0" fontId="20" fillId="8" borderId="277" xfId="2" applyFont="1" applyFill="1" applyBorder="1" applyAlignment="1" applyProtection="1">
      <alignment horizontal="center"/>
      <protection locked="0"/>
    </xf>
    <xf numFmtId="0" fontId="20" fillId="8" borderId="278" xfId="2" applyFont="1" applyFill="1" applyBorder="1" applyAlignment="1" applyProtection="1">
      <alignment horizontal="center"/>
      <protection locked="0"/>
    </xf>
    <xf numFmtId="0" fontId="20" fillId="38" borderId="277" xfId="2" applyFont="1" applyFill="1" applyBorder="1" applyAlignment="1" applyProtection="1">
      <alignment horizontal="center"/>
      <protection locked="0"/>
    </xf>
    <xf numFmtId="0" fontId="20" fillId="38" borderId="278" xfId="2" applyFont="1" applyFill="1" applyBorder="1" applyAlignment="1" applyProtection="1">
      <alignment horizontal="center"/>
      <protection locked="0"/>
    </xf>
    <xf numFmtId="0" fontId="20" fillId="38" borderId="274" xfId="2" applyFont="1" applyFill="1" applyBorder="1" applyAlignment="1" applyProtection="1">
      <alignment horizontal="center"/>
      <protection locked="0"/>
    </xf>
    <xf numFmtId="0" fontId="20" fillId="38" borderId="275" xfId="2" applyFont="1" applyFill="1" applyBorder="1" applyAlignment="1" applyProtection="1">
      <alignment horizontal="center"/>
      <protection locked="0"/>
    </xf>
    <xf numFmtId="0" fontId="20" fillId="8" borderId="274" xfId="2" applyFont="1" applyFill="1" applyBorder="1" applyAlignment="1" applyProtection="1">
      <alignment horizontal="center"/>
      <protection locked="0"/>
    </xf>
    <xf numFmtId="0" fontId="20" fillId="8" borderId="275" xfId="2" applyFont="1" applyFill="1" applyBorder="1" applyAlignment="1" applyProtection="1">
      <alignment horizontal="center"/>
      <protection locked="0"/>
    </xf>
    <xf numFmtId="0" fontId="20" fillId="8" borderId="287" xfId="2" applyFont="1" applyFill="1" applyBorder="1" applyAlignment="1" applyProtection="1">
      <alignment horizontal="center"/>
      <protection locked="0"/>
    </xf>
    <xf numFmtId="0" fontId="20" fillId="8" borderId="288" xfId="2" applyFont="1" applyFill="1" applyBorder="1" applyAlignment="1" applyProtection="1">
      <alignment horizontal="center"/>
      <protection locked="0"/>
    </xf>
    <xf numFmtId="0" fontId="15" fillId="38" borderId="279" xfId="2" applyFont="1" applyFill="1" applyBorder="1" applyAlignment="1"/>
    <xf numFmtId="0" fontId="15" fillId="38" borderId="280" xfId="2" applyFont="1" applyFill="1" applyBorder="1" applyAlignment="1"/>
    <xf numFmtId="0" fontId="15" fillId="38" borderId="284" xfId="2" applyFont="1" applyFill="1" applyBorder="1" applyAlignment="1"/>
    <xf numFmtId="0" fontId="15" fillId="8" borderId="42" xfId="2" applyFont="1" applyFill="1" applyBorder="1" applyAlignment="1"/>
    <xf numFmtId="0" fontId="15" fillId="8" borderId="0" xfId="2" applyFont="1" applyFill="1" applyBorder="1" applyAlignment="1"/>
    <xf numFmtId="0" fontId="15" fillId="8" borderId="6" xfId="2" applyFont="1" applyFill="1" applyBorder="1" applyAlignment="1"/>
    <xf numFmtId="0" fontId="15" fillId="38" borderId="281" xfId="2" applyFont="1" applyFill="1" applyBorder="1" applyAlignment="1"/>
    <xf numFmtId="0" fontId="15" fillId="38" borderId="282" xfId="2" applyFont="1" applyFill="1" applyBorder="1" applyAlignment="1"/>
    <xf numFmtId="0" fontId="15" fillId="38" borderId="286" xfId="2" applyFont="1" applyFill="1" applyBorder="1" applyAlignment="1"/>
    <xf numFmtId="0" fontId="15" fillId="8" borderId="36" xfId="2" applyFont="1" applyFill="1" applyBorder="1" applyAlignment="1"/>
    <xf numFmtId="0" fontId="15" fillId="8" borderId="32" xfId="2" applyFont="1" applyFill="1" applyBorder="1" applyAlignment="1"/>
    <xf numFmtId="0" fontId="15" fillId="8" borderId="33" xfId="2" applyFont="1" applyFill="1" applyBorder="1" applyAlignment="1"/>
    <xf numFmtId="0" fontId="15" fillId="8" borderId="205" xfId="2" applyFont="1" applyFill="1" applyBorder="1" applyAlignment="1">
      <alignment horizontal="right"/>
    </xf>
    <xf numFmtId="0" fontId="15" fillId="8" borderId="206" xfId="2" applyFont="1" applyFill="1" applyBorder="1" applyAlignment="1">
      <alignment horizontal="right"/>
    </xf>
    <xf numFmtId="0" fontId="15" fillId="38" borderId="283" xfId="2" applyFont="1" applyFill="1" applyBorder="1" applyAlignment="1">
      <alignment horizontal="right"/>
    </xf>
    <xf numFmtId="0" fontId="15" fillId="38" borderId="280" xfId="2" applyFont="1" applyFill="1" applyBorder="1" applyAlignment="1">
      <alignment horizontal="right"/>
    </xf>
    <xf numFmtId="0" fontId="15" fillId="8" borderId="5" xfId="2" applyFont="1" applyFill="1" applyBorder="1" applyAlignment="1">
      <alignment horizontal="right"/>
    </xf>
    <xf numFmtId="0" fontId="15" fillId="8" borderId="0" xfId="2" applyFont="1" applyFill="1" applyBorder="1" applyAlignment="1">
      <alignment horizontal="right"/>
    </xf>
    <xf numFmtId="0" fontId="15" fillId="38" borderId="285" xfId="2" applyFont="1" applyFill="1" applyBorder="1" applyAlignment="1">
      <alignment horizontal="right"/>
    </xf>
    <xf numFmtId="0" fontId="15" fillId="38" borderId="282" xfId="2" applyFont="1" applyFill="1" applyBorder="1" applyAlignment="1">
      <alignment horizontal="right"/>
    </xf>
    <xf numFmtId="0" fontId="15" fillId="8" borderId="31" xfId="2" applyFont="1" applyFill="1" applyBorder="1" applyAlignment="1">
      <alignment horizontal="right"/>
    </xf>
    <xf numFmtId="0" fontId="15" fillId="8" borderId="32" xfId="2" applyFont="1" applyFill="1" applyBorder="1" applyAlignment="1">
      <alignment horizontal="right"/>
    </xf>
    <xf numFmtId="0" fontId="15" fillId="8" borderId="257" xfId="2" applyFont="1" applyFill="1" applyBorder="1" applyAlignment="1"/>
    <xf numFmtId="0" fontId="15" fillId="8" borderId="206" xfId="2" applyFont="1" applyFill="1" applyBorder="1" applyAlignment="1"/>
    <xf numFmtId="0" fontId="15" fillId="8" borderId="207" xfId="2" applyFont="1" applyFill="1" applyBorder="1" applyAlignment="1"/>
    <xf numFmtId="0" fontId="15" fillId="38" borderId="279" xfId="2" applyFont="1" applyFill="1" applyBorder="1" applyAlignment="1">
      <alignment horizontal="right"/>
    </xf>
    <xf numFmtId="0" fontId="15" fillId="38" borderId="284" xfId="2" applyFont="1" applyFill="1" applyBorder="1" applyAlignment="1">
      <alignment horizontal="right"/>
    </xf>
    <xf numFmtId="0" fontId="15" fillId="8" borderId="0" xfId="2" applyFont="1" applyFill="1" applyBorder="1" applyAlignment="1">
      <alignment horizontal="center"/>
    </xf>
    <xf numFmtId="0" fontId="15" fillId="9" borderId="195" xfId="2" applyFont="1" applyFill="1" applyBorder="1" applyAlignment="1"/>
    <xf numFmtId="0" fontId="15" fillId="9" borderId="191" xfId="2" applyFont="1" applyFill="1" applyBorder="1" applyAlignment="1"/>
    <xf numFmtId="0" fontId="15" fillId="9" borderId="196" xfId="2" applyFont="1" applyFill="1" applyBorder="1" applyAlignment="1"/>
    <xf numFmtId="0" fontId="102" fillId="38" borderId="277" xfId="2" applyFont="1" applyFill="1" applyBorder="1" applyAlignment="1">
      <alignment horizontal="left"/>
    </xf>
    <xf numFmtId="2" fontId="102" fillId="10" borderId="273" xfId="2" applyNumberFormat="1" applyFont="1" applyFill="1" applyBorder="1" applyAlignment="1">
      <alignment horizontal="center"/>
    </xf>
    <xf numFmtId="2" fontId="102" fillId="10" borderId="274" xfId="2" applyNumberFormat="1" applyFont="1" applyFill="1" applyBorder="1" applyAlignment="1">
      <alignment horizontal="center"/>
    </xf>
    <xf numFmtId="0" fontId="15" fillId="8" borderId="65" xfId="2" applyFont="1" applyFill="1" applyBorder="1" applyAlignment="1">
      <alignment horizontal="center"/>
    </xf>
    <xf numFmtId="0" fontId="15" fillId="8" borderId="60" xfId="2" applyFont="1" applyFill="1" applyBorder="1" applyAlignment="1">
      <alignment horizontal="center"/>
    </xf>
    <xf numFmtId="0" fontId="15" fillId="12" borderId="18" xfId="2" applyFont="1" applyFill="1" applyBorder="1" applyAlignment="1"/>
    <xf numFmtId="0" fontId="163" fillId="38" borderId="277" xfId="2" applyFont="1" applyFill="1" applyBorder="1" applyAlignment="1">
      <alignment horizontal="left"/>
    </xf>
    <xf numFmtId="0" fontId="102" fillId="8" borderId="277" xfId="2" applyFont="1" applyFill="1" applyBorder="1" applyAlignment="1">
      <alignment horizontal="left"/>
    </xf>
    <xf numFmtId="0" fontId="15" fillId="38" borderId="277" xfId="2" applyFont="1" applyFill="1" applyBorder="1" applyAlignment="1" applyProtection="1">
      <protection locked="0"/>
    </xf>
    <xf numFmtId="0" fontId="15" fillId="38" borderId="278" xfId="2" applyFont="1" applyFill="1" applyBorder="1" applyAlignment="1" applyProtection="1">
      <protection locked="0"/>
    </xf>
    <xf numFmtId="0" fontId="103" fillId="11" borderId="191" xfId="2" applyFont="1" applyFill="1" applyBorder="1" applyAlignment="1"/>
    <xf numFmtId="0" fontId="103" fillId="11" borderId="196" xfId="2" applyFont="1" applyFill="1" applyBorder="1" applyAlignment="1"/>
    <xf numFmtId="0" fontId="102" fillId="8" borderId="271" xfId="2" applyFont="1" applyFill="1" applyBorder="1" applyAlignment="1">
      <alignment horizontal="left"/>
    </xf>
    <xf numFmtId="0" fontId="102" fillId="8" borderId="274" xfId="2" applyFont="1" applyFill="1" applyBorder="1" applyAlignment="1">
      <alignment horizontal="left"/>
    </xf>
    <xf numFmtId="0" fontId="15" fillId="12" borderId="18" xfId="2" applyFont="1" applyFill="1" applyBorder="1" applyAlignment="1">
      <alignment horizontal="right"/>
    </xf>
    <xf numFmtId="0" fontId="15" fillId="12" borderId="56" xfId="2" applyFont="1" applyFill="1" applyBorder="1" applyAlignment="1">
      <alignment horizontal="right"/>
    </xf>
    <xf numFmtId="0" fontId="102" fillId="38" borderId="274" xfId="2" applyFont="1" applyFill="1" applyBorder="1" applyAlignment="1">
      <alignment horizontal="left"/>
    </xf>
    <xf numFmtId="0" fontId="163" fillId="8" borderId="277" xfId="2" applyFont="1" applyFill="1" applyBorder="1" applyAlignment="1">
      <alignment horizontal="left"/>
    </xf>
    <xf numFmtId="0" fontId="15" fillId="38" borderId="274" xfId="2" applyFont="1" applyFill="1" applyBorder="1" applyAlignment="1" applyProtection="1">
      <protection locked="0"/>
    </xf>
    <xf numFmtId="0" fontId="15" fillId="38" borderId="275" xfId="2" applyFont="1" applyFill="1" applyBorder="1" applyAlignment="1" applyProtection="1">
      <protection locked="0"/>
    </xf>
    <xf numFmtId="0" fontId="15" fillId="13" borderId="276" xfId="2" applyFont="1" applyFill="1" applyBorder="1" applyAlignment="1">
      <alignment horizontal="center" wrapText="1"/>
    </xf>
    <xf numFmtId="0" fontId="15" fillId="13" borderId="277" xfId="2" applyFont="1" applyFill="1" applyBorder="1" applyAlignment="1">
      <alignment horizontal="center" wrapText="1"/>
    </xf>
    <xf numFmtId="0" fontId="15" fillId="12" borderId="34" xfId="2" applyFont="1" applyFill="1" applyBorder="1" applyAlignment="1">
      <alignment horizontal="center"/>
    </xf>
    <xf numFmtId="0" fontId="15" fillId="12" borderId="18" xfId="2" applyFont="1" applyFill="1" applyBorder="1" applyAlignment="1">
      <alignment horizontal="center"/>
    </xf>
    <xf numFmtId="0" fontId="15" fillId="13" borderId="270" xfId="2" applyFont="1" applyFill="1" applyBorder="1" applyAlignment="1">
      <alignment horizontal="center"/>
    </xf>
    <xf numFmtId="0" fontId="15" fillId="13" borderId="271" xfId="2" applyFont="1" applyFill="1" applyBorder="1" applyAlignment="1">
      <alignment horizontal="center"/>
    </xf>
    <xf numFmtId="0" fontId="15" fillId="13" borderId="276" xfId="2" applyFont="1" applyFill="1" applyBorder="1" applyAlignment="1">
      <alignment horizontal="center"/>
    </xf>
    <xf numFmtId="0" fontId="15" fillId="13" borderId="277" xfId="2" applyFont="1" applyFill="1" applyBorder="1" applyAlignment="1">
      <alignment horizontal="center"/>
    </xf>
    <xf numFmtId="0" fontId="15" fillId="12" borderId="191" xfId="2" applyFont="1" applyFill="1" applyBorder="1" applyAlignment="1"/>
    <xf numFmtId="0" fontId="15" fillId="12" borderId="153" xfId="2" applyFont="1" applyFill="1" applyBorder="1" applyAlignment="1">
      <alignment horizontal="center"/>
    </xf>
    <xf numFmtId="0" fontId="15" fillId="12" borderId="193" xfId="2" applyFont="1" applyFill="1" applyBorder="1" applyAlignment="1">
      <alignment horizontal="center"/>
    </xf>
    <xf numFmtId="0" fontId="15" fillId="12" borderId="193" xfId="2" applyFont="1" applyFill="1" applyBorder="1" applyAlignment="1"/>
    <xf numFmtId="0" fontId="31" fillId="11" borderId="153" xfId="2" applyFont="1" applyFill="1" applyBorder="1" applyAlignment="1">
      <alignment horizontal="center" wrapText="1"/>
    </xf>
    <xf numFmtId="0" fontId="31" fillId="11" borderId="193" xfId="2" applyFont="1" applyFill="1" applyBorder="1" applyAlignment="1">
      <alignment horizontal="center" wrapText="1"/>
    </xf>
    <xf numFmtId="0" fontId="31" fillId="11" borderId="193" xfId="2" applyFont="1" applyFill="1" applyBorder="1" applyAlignment="1">
      <alignment horizontal="left"/>
    </xf>
    <xf numFmtId="0" fontId="15" fillId="9" borderId="195" xfId="2" applyFont="1" applyFill="1" applyBorder="1"/>
    <xf numFmtId="0" fontId="15" fillId="9" borderId="191" xfId="2" applyFont="1" applyFill="1" applyBorder="1"/>
    <xf numFmtId="0" fontId="15" fillId="9" borderId="196" xfId="2" applyFont="1" applyFill="1" applyBorder="1"/>
    <xf numFmtId="0" fontId="31" fillId="11" borderId="195" xfId="2" applyFont="1" applyFill="1" applyBorder="1" applyAlignment="1">
      <alignment horizontal="center" wrapText="1"/>
    </xf>
    <xf numFmtId="0" fontId="31" fillId="11" borderId="191" xfId="2" applyFont="1" applyFill="1" applyBorder="1" applyAlignment="1">
      <alignment horizontal="center" wrapText="1"/>
    </xf>
    <xf numFmtId="0" fontId="15" fillId="13" borderId="273" xfId="2" applyFont="1" applyFill="1" applyBorder="1" applyAlignment="1">
      <alignment horizontal="center"/>
    </xf>
    <xf numFmtId="0" fontId="15" fillId="13" borderId="274" xfId="2" applyFont="1" applyFill="1" applyBorder="1" applyAlignment="1">
      <alignment horizontal="center"/>
    </xf>
    <xf numFmtId="0" fontId="194" fillId="26" borderId="59" xfId="2" applyFont="1" applyFill="1" applyBorder="1" applyAlignment="1">
      <alignment horizontal="left" vertical="center" wrapText="1"/>
    </xf>
    <xf numFmtId="0" fontId="194" fillId="26" borderId="60" xfId="2" applyFont="1" applyFill="1" applyBorder="1" applyAlignment="1">
      <alignment horizontal="left" vertical="center"/>
    </xf>
    <xf numFmtId="0" fontId="194" fillId="26" borderId="61" xfId="2" applyFont="1" applyFill="1" applyBorder="1" applyAlignment="1">
      <alignment horizontal="left" vertical="center"/>
    </xf>
    <xf numFmtId="0" fontId="194" fillId="26" borderId="62" xfId="2" applyFont="1" applyFill="1" applyBorder="1" applyAlignment="1">
      <alignment horizontal="left" vertical="center"/>
    </xf>
    <xf numFmtId="0" fontId="194" fillId="26" borderId="0" xfId="2" applyFont="1" applyFill="1" applyBorder="1" applyAlignment="1">
      <alignment horizontal="left" vertical="center"/>
    </xf>
    <xf numFmtId="0" fontId="194" fillId="26" borderId="63" xfId="2" applyFont="1" applyFill="1" applyBorder="1" applyAlignment="1">
      <alignment horizontal="left" vertical="center"/>
    </xf>
    <xf numFmtId="0" fontId="194" fillId="26" borderId="64" xfId="2" applyFont="1" applyFill="1" applyBorder="1" applyAlignment="1">
      <alignment horizontal="left" vertical="center"/>
    </xf>
    <xf numFmtId="0" fontId="194" fillId="26" borderId="65" xfId="2" applyFont="1" applyFill="1" applyBorder="1" applyAlignment="1">
      <alignment horizontal="left" vertical="center"/>
    </xf>
    <xf numFmtId="0" fontId="194" fillId="26" borderId="66" xfId="2" applyFont="1" applyFill="1" applyBorder="1" applyAlignment="1">
      <alignment horizontal="left" vertical="center"/>
    </xf>
    <xf numFmtId="0" fontId="15" fillId="13" borderId="273" xfId="2" applyFont="1" applyFill="1" applyBorder="1" applyAlignment="1">
      <alignment horizontal="center" wrapText="1"/>
    </xf>
    <xf numFmtId="0" fontId="15" fillId="13" borderId="274" xfId="2" applyFont="1" applyFill="1" applyBorder="1" applyAlignment="1">
      <alignment horizontal="center" wrapText="1"/>
    </xf>
    <xf numFmtId="0" fontId="102" fillId="0" borderId="274" xfId="2" applyFont="1" applyFill="1" applyBorder="1" applyAlignment="1">
      <alignment horizontal="left"/>
    </xf>
    <xf numFmtId="0" fontId="105" fillId="12" borderId="191" xfId="2" applyFont="1" applyFill="1" applyBorder="1" applyAlignment="1">
      <alignment horizontal="right"/>
    </xf>
    <xf numFmtId="0" fontId="102" fillId="0" borderId="271" xfId="2" applyFont="1" applyFill="1" applyBorder="1" applyAlignment="1">
      <alignment horizontal="left"/>
    </xf>
    <xf numFmtId="0" fontId="102" fillId="0" borderId="277" xfId="2" applyFont="1" applyFill="1" applyBorder="1" applyAlignment="1">
      <alignment horizontal="left"/>
    </xf>
    <xf numFmtId="0" fontId="105" fillId="12" borderId="18" xfId="2" applyFont="1" applyFill="1" applyBorder="1" applyAlignment="1">
      <alignment horizontal="right"/>
    </xf>
    <xf numFmtId="0" fontId="105" fillId="12" borderId="56" xfId="2" applyFont="1" applyFill="1" applyBorder="1" applyAlignment="1">
      <alignment horizontal="right"/>
    </xf>
    <xf numFmtId="0" fontId="105" fillId="12" borderId="193" xfId="2" applyFont="1" applyFill="1" applyBorder="1" applyAlignment="1">
      <alignment horizontal="right"/>
    </xf>
    <xf numFmtId="0" fontId="162" fillId="11" borderId="193" xfId="2" applyFont="1" applyFill="1" applyBorder="1" applyAlignment="1">
      <alignment horizontal="left"/>
    </xf>
    <xf numFmtId="0" fontId="163" fillId="0" borderId="277" xfId="2" applyFont="1" applyFill="1" applyBorder="1" applyAlignment="1">
      <alignment horizontal="left"/>
    </xf>
    <xf numFmtId="0" fontId="20" fillId="8" borderId="287" xfId="2" applyFont="1" applyFill="1" applyBorder="1" applyAlignment="1" applyProtection="1">
      <alignment wrapText="1"/>
      <protection locked="0"/>
    </xf>
    <xf numFmtId="0" fontId="20" fillId="8" borderId="288" xfId="2" applyFont="1" applyFill="1" applyBorder="1" applyAlignment="1" applyProtection="1">
      <alignment wrapText="1"/>
      <protection locked="0"/>
    </xf>
    <xf numFmtId="0" fontId="15" fillId="8" borderId="21" xfId="2" applyFont="1" applyFill="1" applyBorder="1"/>
    <xf numFmtId="0" fontId="15" fillId="8" borderId="151" xfId="2" applyFont="1" applyFill="1" applyBorder="1"/>
    <xf numFmtId="0" fontId="15" fillId="8" borderId="20" xfId="2" applyFont="1" applyFill="1" applyBorder="1"/>
    <xf numFmtId="0" fontId="20" fillId="38" borderId="277" xfId="2" applyFont="1" applyFill="1" applyBorder="1" applyAlignment="1" applyProtection="1">
      <alignment wrapText="1"/>
      <protection locked="0"/>
    </xf>
    <xf numFmtId="0" fontId="20" fillId="38" borderId="278" xfId="2" applyFont="1" applyFill="1" applyBorder="1" applyAlignment="1" applyProtection="1">
      <alignment wrapText="1"/>
      <protection locked="0"/>
    </xf>
    <xf numFmtId="0" fontId="20" fillId="38" borderId="287" xfId="2" applyFont="1" applyFill="1" applyBorder="1" applyAlignment="1" applyProtection="1">
      <alignment wrapText="1"/>
      <protection locked="0"/>
    </xf>
    <xf numFmtId="0" fontId="20" fillId="38" borderId="288" xfId="2" applyFont="1" applyFill="1" applyBorder="1" applyAlignment="1" applyProtection="1">
      <alignment wrapText="1"/>
      <protection locked="0"/>
    </xf>
    <xf numFmtId="0" fontId="20" fillId="8" borderId="277" xfId="2" applyFont="1" applyFill="1" applyBorder="1" applyAlignment="1" applyProtection="1">
      <alignment wrapText="1"/>
      <protection locked="0"/>
    </xf>
    <xf numFmtId="0" fontId="20" fillId="8" borderId="278" xfId="2" applyFont="1" applyFill="1" applyBorder="1" applyAlignment="1" applyProtection="1">
      <alignment wrapText="1"/>
      <protection locked="0"/>
    </xf>
    <xf numFmtId="0" fontId="103" fillId="11" borderId="193" xfId="2" applyFont="1" applyFill="1" applyBorder="1" applyAlignment="1">
      <alignment horizontal="left"/>
    </xf>
    <xf numFmtId="0" fontId="103" fillId="11" borderId="197" xfId="2" applyFont="1" applyFill="1" applyBorder="1" applyAlignment="1">
      <alignment horizontal="left"/>
    </xf>
    <xf numFmtId="0" fontId="20" fillId="0" borderId="277" xfId="2" applyFont="1" applyFill="1" applyBorder="1" applyAlignment="1" applyProtection="1">
      <alignment wrapText="1"/>
      <protection locked="0"/>
    </xf>
    <xf numFmtId="0" fontId="20" fillId="0" borderId="278" xfId="2" applyFont="1" applyFill="1" applyBorder="1" applyAlignment="1" applyProtection="1">
      <alignment wrapText="1"/>
      <protection locked="0"/>
    </xf>
    <xf numFmtId="0" fontId="15" fillId="38" borderId="287" xfId="2" applyFont="1" applyFill="1" applyBorder="1" applyProtection="1">
      <protection locked="0"/>
    </xf>
    <xf numFmtId="0" fontId="15" fillId="38" borderId="288" xfId="2" applyFont="1" applyFill="1" applyBorder="1" applyProtection="1">
      <protection locked="0"/>
    </xf>
    <xf numFmtId="0" fontId="20" fillId="38" borderId="274" xfId="2" applyFont="1" applyFill="1" applyBorder="1" applyAlignment="1">
      <alignment horizontal="left"/>
    </xf>
    <xf numFmtId="0" fontId="194" fillId="26" borderId="494" xfId="2" applyFont="1" applyFill="1" applyBorder="1" applyAlignment="1">
      <alignment horizontal="left" vertical="center" wrapText="1"/>
    </xf>
    <xf numFmtId="0" fontId="194" fillId="26" borderId="495" xfId="2" applyFont="1" applyFill="1" applyBorder="1" applyAlignment="1">
      <alignment horizontal="left" vertical="center"/>
    </xf>
    <xf numFmtId="0" fontId="194" fillId="26" borderId="496" xfId="2" applyFont="1" applyFill="1" applyBorder="1" applyAlignment="1">
      <alignment horizontal="left" vertical="center"/>
    </xf>
    <xf numFmtId="0" fontId="194" fillId="26" borderId="5" xfId="2" applyFont="1" applyFill="1" applyBorder="1" applyAlignment="1">
      <alignment horizontal="left" vertical="center"/>
    </xf>
    <xf numFmtId="0" fontId="194" fillId="26" borderId="6" xfId="2" applyFont="1" applyFill="1" applyBorder="1" applyAlignment="1">
      <alignment horizontal="left" vertical="center"/>
    </xf>
    <xf numFmtId="0" fontId="194" fillId="26" borderId="31" xfId="2" applyFont="1" applyFill="1" applyBorder="1" applyAlignment="1">
      <alignment horizontal="left" vertical="center"/>
    </xf>
    <xf numFmtId="0" fontId="194" fillId="26" borderId="342" xfId="2" applyFont="1" applyFill="1" applyBorder="1" applyAlignment="1">
      <alignment horizontal="left" vertical="center"/>
    </xf>
    <xf numFmtId="0" fontId="194" fillId="26" borderId="33" xfId="2" applyFont="1" applyFill="1" applyBorder="1" applyAlignment="1">
      <alignment horizontal="left" vertical="center"/>
    </xf>
    <xf numFmtId="16" fontId="15" fillId="38" borderId="277" xfId="2" applyNumberFormat="1" applyFont="1" applyFill="1" applyBorder="1" applyAlignment="1"/>
    <xf numFmtId="0" fontId="105" fillId="11" borderId="195" xfId="2" applyFont="1" applyFill="1" applyBorder="1" applyAlignment="1">
      <alignment horizontal="center"/>
    </xf>
    <xf numFmtId="0" fontId="105" fillId="11" borderId="191" xfId="2" applyFont="1" applyFill="1" applyBorder="1" applyAlignment="1">
      <alignment horizontal="center"/>
    </xf>
    <xf numFmtId="0" fontId="105" fillId="11" borderId="191" xfId="2" applyFont="1" applyFill="1" applyBorder="1" applyAlignment="1">
      <alignment horizontal="left"/>
    </xf>
    <xf numFmtId="16" fontId="15" fillId="38" borderId="274" xfId="2" applyNumberFormat="1" applyFont="1" applyFill="1" applyBorder="1" applyAlignment="1"/>
    <xf numFmtId="0" fontId="104" fillId="0" borderId="277" xfId="2" applyFont="1" applyFill="1" applyBorder="1" applyAlignment="1">
      <alignment horizontal="left"/>
    </xf>
    <xf numFmtId="0" fontId="105" fillId="12" borderId="196" xfId="2" applyFont="1" applyFill="1" applyBorder="1" applyAlignment="1">
      <alignment horizontal="right"/>
    </xf>
    <xf numFmtId="0" fontId="104" fillId="38" borderId="277" xfId="2" applyFont="1" applyFill="1" applyBorder="1" applyAlignment="1" applyProtection="1">
      <protection locked="0"/>
    </xf>
    <xf numFmtId="0" fontId="104" fillId="38" borderId="278" xfId="2" applyFont="1" applyFill="1" applyBorder="1" applyAlignment="1" applyProtection="1">
      <protection locked="0"/>
    </xf>
    <xf numFmtId="0" fontId="15" fillId="8" borderId="287" xfId="2" applyFont="1" applyFill="1" applyBorder="1" applyAlignment="1" applyProtection="1">
      <protection locked="0"/>
    </xf>
    <xf numFmtId="0" fontId="15" fillId="8" borderId="288" xfId="2" applyFont="1" applyFill="1" applyBorder="1" applyAlignment="1" applyProtection="1">
      <protection locked="0"/>
    </xf>
    <xf numFmtId="0" fontId="104" fillId="38" borderId="287" xfId="2" applyFont="1" applyFill="1" applyBorder="1" applyAlignment="1" applyProtection="1">
      <protection locked="0"/>
    </xf>
    <xf numFmtId="0" fontId="104" fillId="38" borderId="288" xfId="2" applyFont="1" applyFill="1" applyBorder="1" applyAlignment="1" applyProtection="1">
      <protection locked="0"/>
    </xf>
    <xf numFmtId="0" fontId="15" fillId="8" borderId="277" xfId="2" applyFont="1" applyFill="1" applyBorder="1" applyAlignment="1" applyProtection="1">
      <protection locked="0"/>
    </xf>
    <xf numFmtId="0" fontId="15" fillId="8" borderId="278" xfId="2" applyFont="1" applyFill="1" applyBorder="1" applyAlignment="1" applyProtection="1">
      <protection locked="0"/>
    </xf>
    <xf numFmtId="0" fontId="15" fillId="8" borderId="274" xfId="2" applyFont="1" applyFill="1" applyBorder="1" applyAlignment="1" applyProtection="1">
      <protection locked="0"/>
    </xf>
    <xf numFmtId="0" fontId="15" fillId="8" borderId="275" xfId="2" applyFont="1" applyFill="1" applyBorder="1" applyAlignment="1" applyProtection="1">
      <protection locked="0"/>
    </xf>
    <xf numFmtId="0" fontId="15" fillId="0" borderId="277" xfId="2" applyFont="1" applyFill="1" applyBorder="1" applyAlignment="1" applyProtection="1">
      <protection locked="0"/>
    </xf>
    <xf numFmtId="0" fontId="15" fillId="0" borderId="278" xfId="2" applyFont="1" applyFill="1" applyBorder="1" applyAlignment="1" applyProtection="1">
      <protection locked="0"/>
    </xf>
    <xf numFmtId="0" fontId="15" fillId="38" borderId="287" xfId="2" applyFont="1" applyFill="1" applyBorder="1" applyAlignment="1" applyProtection="1">
      <protection locked="0"/>
    </xf>
    <xf numFmtId="0" fontId="15" fillId="38" borderId="288" xfId="2" applyFont="1" applyFill="1" applyBorder="1" applyAlignment="1" applyProtection="1">
      <protection locked="0"/>
    </xf>
    <xf numFmtId="0" fontId="104" fillId="38" borderId="274" xfId="2" applyFont="1" applyFill="1" applyBorder="1" applyAlignment="1" applyProtection="1">
      <protection locked="0"/>
    </xf>
    <xf numFmtId="0" fontId="104" fillId="38" borderId="275" xfId="2" applyFont="1" applyFill="1" applyBorder="1" applyAlignment="1" applyProtection="1">
      <protection locked="0"/>
    </xf>
    <xf numFmtId="0" fontId="15" fillId="13" borderId="290" xfId="2" applyFont="1" applyFill="1" applyBorder="1" applyAlignment="1">
      <alignment horizontal="center"/>
    </xf>
    <xf numFmtId="0" fontId="15" fillId="13" borderId="287" xfId="2" applyFont="1" applyFill="1" applyBorder="1" applyAlignment="1">
      <alignment horizontal="center"/>
    </xf>
    <xf numFmtId="0" fontId="15" fillId="38" borderId="287" xfId="2" applyFont="1" applyFill="1" applyBorder="1" applyAlignment="1"/>
    <xf numFmtId="0" fontId="102" fillId="38" borderId="287" xfId="2" applyFont="1" applyFill="1" applyBorder="1" applyAlignment="1">
      <alignment horizontal="left"/>
    </xf>
    <xf numFmtId="0" fontId="20" fillId="9" borderId="195" xfId="2" applyFill="1" applyBorder="1" applyAlignment="1"/>
    <xf numFmtId="0" fontId="20" fillId="9" borderId="191" xfId="2" applyFill="1" applyBorder="1" applyAlignment="1"/>
    <xf numFmtId="0" fontId="20" fillId="9" borderId="196" xfId="2" applyFill="1" applyBorder="1" applyAlignment="1"/>
    <xf numFmtId="0" fontId="103" fillId="68" borderId="510" xfId="99" applyFont="1" applyFill="1" applyBorder="1" applyAlignment="1">
      <alignment horizontal="center" wrapText="1"/>
    </xf>
    <xf numFmtId="0" fontId="103" fillId="68" borderId="511" xfId="99" applyFont="1" applyFill="1" applyBorder="1" applyAlignment="1">
      <alignment horizontal="center" wrapText="1"/>
    </xf>
    <xf numFmtId="0" fontId="103" fillId="68" borderId="407" xfId="99" applyFont="1" applyFill="1" applyBorder="1" applyAlignment="1">
      <alignment horizontal="center" wrapText="1"/>
    </xf>
    <xf numFmtId="0" fontId="103" fillId="68" borderId="512" xfId="99" applyFont="1" applyFill="1" applyBorder="1" applyAlignment="1">
      <alignment horizontal="center" wrapText="1"/>
    </xf>
    <xf numFmtId="0" fontId="0" fillId="9" borderId="195" xfId="0" applyFill="1" applyBorder="1" applyAlignment="1"/>
    <xf numFmtId="0" fontId="0" fillId="9" borderId="191" xfId="0" applyFill="1" applyBorder="1" applyAlignment="1"/>
    <xf numFmtId="0" fontId="0" fillId="9" borderId="196" xfId="0" applyFill="1" applyBorder="1" applyAlignment="1"/>
    <xf numFmtId="0" fontId="208" fillId="4" borderId="494" xfId="0" applyFont="1" applyFill="1" applyBorder="1" applyAlignment="1">
      <alignment horizontal="left" vertical="center" wrapText="1"/>
    </xf>
    <xf numFmtId="0" fontId="208" fillId="4" borderId="495" xfId="0" applyFont="1" applyFill="1" applyBorder="1" applyAlignment="1">
      <alignment horizontal="left" vertical="center" wrapText="1"/>
    </xf>
    <xf numFmtId="0" fontId="208" fillId="4" borderId="496" xfId="0" applyFont="1" applyFill="1" applyBorder="1" applyAlignment="1">
      <alignment horizontal="left" vertical="center" wrapText="1"/>
    </xf>
    <xf numFmtId="0" fontId="208" fillId="4" borderId="5" xfId="0" applyFont="1" applyFill="1" applyBorder="1" applyAlignment="1">
      <alignment horizontal="left" vertical="center" wrapText="1"/>
    </xf>
    <xf numFmtId="0" fontId="208" fillId="4" borderId="0" xfId="0" applyFont="1" applyFill="1" applyBorder="1" applyAlignment="1">
      <alignment horizontal="left" vertical="center" wrapText="1"/>
    </xf>
    <xf numFmtId="0" fontId="208" fillId="4" borderId="6" xfId="0" applyFont="1" applyFill="1" applyBorder="1" applyAlignment="1">
      <alignment horizontal="left" vertical="center" wrapText="1"/>
    </xf>
    <xf numFmtId="0" fontId="208" fillId="4" borderId="31" xfId="0" applyFont="1" applyFill="1" applyBorder="1" applyAlignment="1">
      <alignment horizontal="left" vertical="center" wrapText="1"/>
    </xf>
    <xf numFmtId="0" fontId="208" fillId="4" borderId="342" xfId="0" applyFont="1" applyFill="1" applyBorder="1" applyAlignment="1">
      <alignment horizontal="left" vertical="center" wrapText="1"/>
    </xf>
    <xf numFmtId="0" fontId="208" fillId="4" borderId="33" xfId="0" applyFont="1" applyFill="1" applyBorder="1" applyAlignment="1">
      <alignment horizontal="left" vertical="center" wrapText="1"/>
    </xf>
    <xf numFmtId="0" fontId="20" fillId="4" borderId="32" xfId="0" applyFont="1" applyFill="1" applyBorder="1" applyAlignment="1" applyProtection="1">
      <protection locked="0"/>
    </xf>
    <xf numFmtId="0" fontId="31" fillId="68" borderId="206" xfId="0" applyFont="1" applyFill="1" applyBorder="1" applyAlignment="1" applyProtection="1">
      <alignment horizontal="center" vertical="center" wrapText="1"/>
      <protection locked="0"/>
    </xf>
    <xf numFmtId="0" fontId="31" fillId="68" borderId="32" xfId="0" applyFont="1" applyFill="1" applyBorder="1" applyAlignment="1" applyProtection="1">
      <alignment horizontal="center" vertical="center" wrapText="1"/>
      <protection locked="0"/>
    </xf>
    <xf numFmtId="7" fontId="0" fillId="5" borderId="205" xfId="0" applyNumberFormat="1" applyFill="1" applyBorder="1" applyAlignment="1">
      <alignment horizontal="center"/>
    </xf>
    <xf numFmtId="7" fontId="0" fillId="5" borderId="206" xfId="0" applyNumberFormat="1" applyFill="1" applyBorder="1" applyAlignment="1">
      <alignment horizontal="center"/>
    </xf>
    <xf numFmtId="7" fontId="0" fillId="5" borderId="207" xfId="0" applyNumberFormat="1" applyFill="1" applyBorder="1" applyAlignment="1">
      <alignment horizontal="center"/>
    </xf>
    <xf numFmtId="7" fontId="0" fillId="5" borderId="5" xfId="0" applyNumberFormat="1" applyFill="1" applyBorder="1" applyAlignment="1">
      <alignment horizontal="center"/>
    </xf>
    <xf numFmtId="7" fontId="0" fillId="5" borderId="0" xfId="0" applyNumberFormat="1" applyFill="1" applyBorder="1" applyAlignment="1">
      <alignment horizontal="center"/>
    </xf>
    <xf numFmtId="7" fontId="0" fillId="5" borderId="6" xfId="0" applyNumberFormat="1" applyFill="1" applyBorder="1" applyAlignment="1">
      <alignment horizontal="center"/>
    </xf>
    <xf numFmtId="0" fontId="0" fillId="4" borderId="297" xfId="0" applyFill="1" applyBorder="1" applyAlignment="1" applyProtection="1">
      <protection locked="0"/>
    </xf>
    <xf numFmtId="0" fontId="0" fillId="4" borderId="292" xfId="0" applyFill="1" applyBorder="1" applyAlignment="1" applyProtection="1">
      <protection locked="0"/>
    </xf>
    <xf numFmtId="0" fontId="0" fillId="4" borderId="296" xfId="0" applyFill="1" applyBorder="1" applyAlignment="1" applyProtection="1">
      <protection locked="0"/>
    </xf>
    <xf numFmtId="0" fontId="0" fillId="4" borderId="299" xfId="0" applyFill="1" applyBorder="1" applyAlignment="1" applyProtection="1">
      <protection locked="0"/>
    </xf>
    <xf numFmtId="0" fontId="0" fillId="4" borderId="215" xfId="0" applyFill="1" applyBorder="1" applyAlignment="1" applyProtection="1">
      <protection locked="0"/>
    </xf>
    <xf numFmtId="0" fontId="0" fillId="4" borderId="298" xfId="0" applyFill="1" applyBorder="1" applyAlignment="1" applyProtection="1">
      <protection locked="0"/>
    </xf>
    <xf numFmtId="0" fontId="0" fillId="4" borderId="303" xfId="0" applyFill="1" applyBorder="1" applyAlignment="1" applyProtection="1">
      <protection locked="0"/>
    </xf>
    <xf numFmtId="0" fontId="0" fillId="4" borderId="304" xfId="0" applyFill="1" applyBorder="1" applyAlignment="1" applyProtection="1">
      <protection locked="0"/>
    </xf>
    <xf numFmtId="0" fontId="0" fillId="4" borderId="305" xfId="0" applyFill="1" applyBorder="1" applyAlignment="1" applyProtection="1">
      <protection locked="0"/>
    </xf>
    <xf numFmtId="1" fontId="31" fillId="2" borderId="302" xfId="0" applyNumberFormat="1" applyFont="1" applyFill="1" applyBorder="1" applyAlignment="1" applyProtection="1">
      <alignment vertical="center"/>
    </xf>
    <xf numFmtId="1" fontId="31" fillId="2" borderId="47" xfId="0" applyNumberFormat="1" applyFont="1" applyFill="1" applyBorder="1" applyAlignment="1" applyProtection="1">
      <alignment vertical="center"/>
    </xf>
    <xf numFmtId="1" fontId="31" fillId="2" borderId="301" xfId="0" applyNumberFormat="1" applyFont="1" applyFill="1" applyBorder="1" applyAlignment="1" applyProtection="1">
      <alignment vertical="center"/>
    </xf>
    <xf numFmtId="0" fontId="0" fillId="4" borderId="199" xfId="0" applyFill="1" applyBorder="1" applyAlignment="1"/>
    <xf numFmtId="0" fontId="0" fillId="4" borderId="215" xfId="0" applyFill="1" applyBorder="1" applyAlignment="1"/>
    <xf numFmtId="0" fontId="0" fillId="4" borderId="218" xfId="0" applyFill="1" applyBorder="1" applyAlignment="1"/>
    <xf numFmtId="0" fontId="20" fillId="4" borderId="293" xfId="0" applyFont="1" applyFill="1" applyBorder="1" applyAlignment="1" applyProtection="1">
      <protection locked="0"/>
    </xf>
    <xf numFmtId="0" fontId="20" fillId="4" borderId="294" xfId="0" applyFont="1" applyFill="1" applyBorder="1" applyAlignment="1" applyProtection="1">
      <protection locked="0"/>
    </xf>
    <xf numFmtId="0" fontId="20" fillId="4" borderId="295" xfId="0" applyFont="1" applyFill="1" applyBorder="1" applyAlignment="1" applyProtection="1">
      <protection locked="0"/>
    </xf>
    <xf numFmtId="0" fontId="31" fillId="68" borderId="31" xfId="0" applyFont="1" applyFill="1" applyBorder="1" applyAlignment="1"/>
    <xf numFmtId="0" fontId="31" fillId="68" borderId="32" xfId="0" applyFont="1" applyFill="1" applyBorder="1" applyAlignment="1"/>
    <xf numFmtId="0" fontId="31" fillId="68" borderId="308" xfId="0" applyFont="1" applyFill="1" applyBorder="1" applyAlignment="1"/>
    <xf numFmtId="44" fontId="0" fillId="4" borderId="199" xfId="0" applyNumberFormat="1" applyFill="1" applyBorder="1" applyAlignment="1" applyProtection="1">
      <protection locked="0"/>
    </xf>
    <xf numFmtId="44" fontId="0" fillId="4" borderId="215" xfId="0" applyNumberFormat="1" applyFill="1" applyBorder="1" applyAlignment="1" applyProtection="1">
      <protection locked="0"/>
    </xf>
    <xf numFmtId="44" fontId="0" fillId="4" borderId="298" xfId="0" applyNumberFormat="1" applyFill="1" applyBorder="1" applyAlignment="1" applyProtection="1">
      <protection locked="0"/>
    </xf>
    <xf numFmtId="44" fontId="0" fillId="4" borderId="307" xfId="0" applyNumberFormat="1" applyFill="1" applyBorder="1" applyAlignment="1" applyProtection="1">
      <protection locked="0"/>
    </xf>
    <xf numFmtId="44" fontId="0" fillId="4" borderId="304" xfId="0" applyNumberFormat="1" applyFill="1" applyBorder="1" applyAlignment="1" applyProtection="1">
      <protection locked="0"/>
    </xf>
    <xf numFmtId="44" fontId="0" fillId="4" borderId="305" xfId="0" applyNumberFormat="1" applyFill="1" applyBorder="1" applyAlignment="1" applyProtection="1">
      <protection locked="0"/>
    </xf>
    <xf numFmtId="44" fontId="0" fillId="2" borderId="45" xfId="0" applyNumberFormat="1" applyFill="1" applyBorder="1" applyAlignment="1" applyProtection="1"/>
    <xf numFmtId="44" fontId="0" fillId="2" borderId="47" xfId="0" applyNumberFormat="1" applyFill="1" applyBorder="1" applyAlignment="1" applyProtection="1"/>
    <xf numFmtId="44" fontId="0" fillId="2" borderId="301" xfId="0" applyNumberFormat="1" applyFill="1" applyBorder="1" applyAlignment="1" applyProtection="1"/>
    <xf numFmtId="0" fontId="0" fillId="4" borderId="5" xfId="0" applyFill="1" applyBorder="1" applyAlignment="1">
      <alignment horizontal="center" wrapText="1"/>
    </xf>
    <xf numFmtId="0" fontId="0" fillId="4" borderId="0" xfId="0" applyFill="1" applyBorder="1" applyAlignment="1">
      <alignment horizontal="center" wrapText="1"/>
    </xf>
    <xf numFmtId="0" fontId="0" fillId="4" borderId="6" xfId="0" applyFill="1" applyBorder="1" applyAlignment="1">
      <alignment horizontal="center" wrapText="1"/>
    </xf>
    <xf numFmtId="0" fontId="0" fillId="4" borderId="291" xfId="0" applyFill="1" applyBorder="1" applyAlignment="1">
      <alignment horizontal="center" wrapText="1"/>
    </xf>
    <xf numFmtId="0" fontId="0" fillId="4" borderId="292" xfId="0" applyFill="1" applyBorder="1" applyAlignment="1">
      <alignment horizontal="center" wrapText="1"/>
    </xf>
    <xf numFmtId="0" fontId="0" fillId="4" borderId="300" xfId="0" applyFill="1" applyBorder="1" applyAlignment="1">
      <alignment horizontal="center" wrapText="1"/>
    </xf>
    <xf numFmtId="0" fontId="31" fillId="68" borderId="205" xfId="0" applyFont="1" applyFill="1" applyBorder="1" applyAlignment="1" applyProtection="1">
      <alignment horizontal="center" vertical="center"/>
      <protection locked="0"/>
    </xf>
    <xf numFmtId="0" fontId="31" fillId="68" borderId="206" xfId="0" applyFont="1" applyFill="1" applyBorder="1" applyAlignment="1" applyProtection="1">
      <alignment horizontal="center" vertical="center"/>
      <protection locked="0"/>
    </xf>
    <xf numFmtId="0" fontId="31" fillId="68" borderId="207" xfId="0" applyFont="1" applyFill="1" applyBorder="1" applyAlignment="1" applyProtection="1">
      <alignment horizontal="center" vertical="center"/>
      <protection locked="0"/>
    </xf>
    <xf numFmtId="0" fontId="31" fillId="68" borderId="31" xfId="0" applyFont="1" applyFill="1" applyBorder="1" applyAlignment="1" applyProtection="1">
      <alignment horizontal="center" vertical="center"/>
      <protection locked="0"/>
    </xf>
    <xf numFmtId="0" fontId="31" fillId="68" borderId="32" xfId="0" applyFont="1" applyFill="1" applyBorder="1" applyAlignment="1" applyProtection="1">
      <alignment horizontal="center" vertical="center"/>
      <protection locked="0"/>
    </xf>
    <xf numFmtId="0" fontId="31" fillId="68" borderId="33" xfId="0" applyFont="1" applyFill="1" applyBorder="1" applyAlignment="1" applyProtection="1">
      <alignment horizontal="center" vertical="center"/>
      <protection locked="0"/>
    </xf>
    <xf numFmtId="0" fontId="0" fillId="4" borderId="199" xfId="0" applyFill="1" applyBorder="1" applyAlignment="1">
      <alignment horizontal="left"/>
    </xf>
    <xf numFmtId="0" fontId="0" fillId="4" borderId="215" xfId="0" applyFill="1" applyBorder="1" applyAlignment="1">
      <alignment horizontal="left"/>
    </xf>
    <xf numFmtId="0" fontId="0" fillId="4" borderId="218" xfId="0" applyFill="1" applyBorder="1" applyAlignment="1">
      <alignment horizontal="left"/>
    </xf>
    <xf numFmtId="0" fontId="31" fillId="68" borderId="205" xfId="0" applyFont="1" applyFill="1" applyBorder="1" applyAlignment="1" applyProtection="1">
      <alignment horizontal="center" vertical="center" wrapText="1"/>
      <protection locked="0"/>
    </xf>
    <xf numFmtId="0" fontId="31" fillId="68" borderId="31" xfId="0" applyFont="1" applyFill="1" applyBorder="1" applyAlignment="1" applyProtection="1">
      <alignment horizontal="center" vertical="center" wrapText="1"/>
      <protection locked="0"/>
    </xf>
    <xf numFmtId="44" fontId="0" fillId="2" borderId="297" xfId="0" applyNumberFormat="1" applyFill="1" applyBorder="1" applyAlignment="1"/>
    <xf numFmtId="44" fontId="0" fillId="2" borderId="292" xfId="0" applyNumberFormat="1" applyFill="1" applyBorder="1" applyAlignment="1"/>
    <xf numFmtId="44" fontId="0" fillId="2" borderId="300" xfId="0" applyNumberFormat="1" applyFill="1" applyBorder="1" applyAlignment="1"/>
    <xf numFmtId="44" fontId="0" fillId="2" borderId="299" xfId="0" applyNumberFormat="1" applyFill="1" applyBorder="1" applyAlignment="1"/>
    <xf numFmtId="44" fontId="0" fillId="2" borderId="215" xfId="0" applyNumberFormat="1" applyFill="1" applyBorder="1" applyAlignment="1"/>
    <xf numFmtId="44" fontId="0" fillId="2" borderId="218" xfId="0" applyNumberFormat="1" applyFill="1" applyBorder="1" applyAlignment="1"/>
    <xf numFmtId="44" fontId="0" fillId="4" borderId="291" xfId="0" applyNumberFormat="1" applyFill="1" applyBorder="1" applyAlignment="1" applyProtection="1">
      <protection locked="0"/>
    </xf>
    <xf numFmtId="44" fontId="0" fillId="4" borderId="292" xfId="0" applyNumberFormat="1" applyFill="1" applyBorder="1" applyAlignment="1" applyProtection="1">
      <protection locked="0"/>
    </xf>
    <xf numFmtId="44" fontId="0" fillId="4" borderId="296" xfId="0" applyNumberFormat="1" applyFill="1" applyBorder="1" applyAlignment="1" applyProtection="1">
      <protection locked="0"/>
    </xf>
    <xf numFmtId="44" fontId="0" fillId="2" borderId="303" xfId="0" applyNumberFormat="1" applyFill="1" applyBorder="1" applyAlignment="1"/>
    <xf numFmtId="44" fontId="0" fillId="2" borderId="304" xfId="0" applyNumberFormat="1" applyFill="1" applyBorder="1" applyAlignment="1"/>
    <xf numFmtId="44" fontId="0" fillId="2" borderId="306" xfId="0" applyNumberFormat="1" applyFill="1" applyBorder="1" applyAlignment="1"/>
    <xf numFmtId="44" fontId="0" fillId="2" borderId="302" xfId="0" applyNumberFormat="1" applyFill="1" applyBorder="1" applyAlignment="1" applyProtection="1"/>
    <xf numFmtId="44" fontId="0" fillId="2" borderId="46" xfId="0" applyNumberFormat="1" applyFill="1" applyBorder="1" applyAlignment="1" applyProtection="1"/>
    <xf numFmtId="0" fontId="146" fillId="0" borderId="195" xfId="2" applyFont="1" applyBorder="1" applyAlignment="1" applyProtection="1">
      <alignment vertical="center"/>
    </xf>
    <xf numFmtId="0" fontId="146" fillId="0" borderId="191" xfId="2" applyFont="1" applyBorder="1" applyAlignment="1" applyProtection="1">
      <alignment vertical="center"/>
    </xf>
    <xf numFmtId="0" fontId="146" fillId="0" borderId="196" xfId="2" applyFont="1" applyBorder="1" applyAlignment="1" applyProtection="1">
      <alignment vertical="center"/>
    </xf>
    <xf numFmtId="0" fontId="146" fillId="9" borderId="195" xfId="2" applyFont="1" applyFill="1" applyBorder="1" applyAlignment="1" applyProtection="1"/>
    <xf numFmtId="0" fontId="146" fillId="9" borderId="191" xfId="2" applyFont="1" applyFill="1" applyBorder="1" applyAlignment="1" applyProtection="1"/>
    <xf numFmtId="0" fontId="146" fillId="9" borderId="196" xfId="2" applyFont="1" applyFill="1" applyBorder="1" applyAlignment="1" applyProtection="1"/>
    <xf numFmtId="0" fontId="149" fillId="20" borderId="145" xfId="2" applyFont="1" applyFill="1" applyBorder="1" applyAlignment="1">
      <alignment horizontal="center"/>
    </xf>
    <xf numFmtId="0" fontId="149" fillId="20" borderId="207" xfId="2" applyFont="1" applyFill="1" applyBorder="1" applyAlignment="1">
      <alignment horizontal="center"/>
    </xf>
    <xf numFmtId="0" fontId="149" fillId="10" borderId="205" xfId="2" applyFont="1" applyFill="1" applyBorder="1" applyAlignment="1">
      <alignment horizontal="center"/>
    </xf>
    <xf numFmtId="0" fontId="149" fillId="10" borderId="495" xfId="2" applyFont="1" applyFill="1" applyBorder="1" applyAlignment="1">
      <alignment horizontal="center"/>
    </xf>
    <xf numFmtId="0" fontId="149" fillId="10" borderId="145" xfId="2" applyFont="1" applyFill="1" applyBorder="1" applyAlignment="1">
      <alignment horizontal="center"/>
    </xf>
    <xf numFmtId="0" fontId="148" fillId="15" borderId="210" xfId="2" applyFont="1" applyFill="1" applyBorder="1" applyAlignment="1" applyProtection="1">
      <alignment horizontal="center" vertical="center" wrapText="1"/>
    </xf>
    <xf numFmtId="0" fontId="148" fillId="15" borderId="357" xfId="2" applyFont="1" applyFill="1" applyBorder="1" applyAlignment="1" applyProtection="1">
      <alignment horizontal="center" vertical="center" wrapText="1"/>
    </xf>
    <xf numFmtId="0" fontId="148" fillId="15" borderId="17" xfId="2" applyFont="1" applyFill="1" applyBorder="1" applyAlignment="1" applyProtection="1">
      <alignment horizontal="center" vertical="center" wrapText="1"/>
    </xf>
    <xf numFmtId="5" fontId="148" fillId="10" borderId="353" xfId="2" applyNumberFormat="1" applyFont="1" applyFill="1" applyBorder="1" applyAlignment="1" applyProtection="1">
      <alignment horizontal="center" vertical="center" wrapText="1"/>
    </xf>
    <xf numFmtId="5" fontId="148" fillId="10" borderId="41" xfId="2" applyNumberFormat="1" applyFont="1" applyFill="1" applyBorder="1" applyAlignment="1" applyProtection="1">
      <alignment horizontal="center" vertical="center" wrapText="1"/>
    </xf>
    <xf numFmtId="5" fontId="148" fillId="20" borderId="43" xfId="2" applyNumberFormat="1" applyFont="1" applyFill="1" applyBorder="1" applyAlignment="1" applyProtection="1">
      <alignment horizontal="center" vertical="center" wrapText="1"/>
    </xf>
    <xf numFmtId="5" fontId="148" fillId="20" borderId="55" xfId="2" applyNumberFormat="1" applyFont="1" applyFill="1" applyBorder="1" applyAlignment="1" applyProtection="1">
      <alignment horizontal="center" vertical="center" wrapText="1"/>
    </xf>
    <xf numFmtId="14" fontId="146" fillId="0" borderId="195" xfId="2" applyNumberFormat="1" applyFont="1" applyFill="1" applyBorder="1" applyAlignment="1" applyProtection="1">
      <alignment horizontal="center"/>
    </xf>
    <xf numFmtId="5" fontId="146" fillId="0" borderId="191" xfId="2" applyNumberFormat="1" applyFont="1" applyFill="1" applyBorder="1" applyAlignment="1" applyProtection="1">
      <alignment horizontal="center"/>
    </xf>
    <xf numFmtId="5" fontId="146" fillId="0" borderId="196" xfId="2" applyNumberFormat="1" applyFont="1" applyFill="1" applyBorder="1" applyAlignment="1" applyProtection="1">
      <alignment horizontal="center"/>
    </xf>
    <xf numFmtId="5" fontId="146" fillId="0" borderId="0" xfId="2" applyNumberFormat="1" applyFont="1" applyFill="1" applyBorder="1" applyAlignment="1" applyProtection="1">
      <alignment horizontal="left" vertical="center"/>
    </xf>
    <xf numFmtId="5" fontId="146" fillId="0" borderId="6" xfId="2" applyNumberFormat="1" applyFont="1" applyFill="1" applyBorder="1" applyAlignment="1" applyProtection="1">
      <alignment horizontal="left" vertical="center"/>
    </xf>
    <xf numFmtId="5" fontId="148" fillId="0" borderId="0" xfId="2" applyNumberFormat="1" applyFont="1" applyFill="1" applyBorder="1" applyAlignment="1" applyProtection="1">
      <alignment horizontal="right" vertical="center"/>
    </xf>
    <xf numFmtId="5" fontId="148" fillId="0" borderId="6" xfId="2" applyNumberFormat="1" applyFont="1" applyFill="1" applyBorder="1" applyAlignment="1" applyProtection="1">
      <alignment horizontal="right" vertical="center"/>
    </xf>
    <xf numFmtId="5" fontId="146" fillId="0" borderId="145" xfId="2" applyNumberFormat="1" applyFont="1" applyFill="1" applyBorder="1" applyAlignment="1" applyProtection="1">
      <alignment horizontal="left" vertical="center"/>
    </xf>
    <xf numFmtId="5" fontId="146" fillId="0" borderId="207" xfId="2" applyNumberFormat="1" applyFont="1" applyFill="1" applyBorder="1" applyAlignment="1" applyProtection="1">
      <alignment horizontal="left" vertical="center"/>
    </xf>
    <xf numFmtId="5" fontId="151" fillId="15" borderId="205" xfId="2" applyNumberFormat="1" applyFont="1" applyFill="1" applyBorder="1" applyAlignment="1" applyProtection="1">
      <alignment vertical="center"/>
    </xf>
    <xf numFmtId="5" fontId="151" fillId="15" borderId="145" xfId="2" applyNumberFormat="1" applyFont="1" applyFill="1" applyBorder="1" applyAlignment="1" applyProtection="1">
      <alignment vertical="center"/>
    </xf>
    <xf numFmtId="5" fontId="151" fillId="15" borderId="207" xfId="2" applyNumberFormat="1" applyFont="1" applyFill="1" applyBorder="1" applyAlignment="1" applyProtection="1">
      <alignment vertical="center"/>
    </xf>
    <xf numFmtId="0" fontId="151" fillId="15" borderId="31" xfId="2" applyFont="1" applyFill="1" applyBorder="1" applyProtection="1"/>
    <xf numFmtId="0" fontId="151" fillId="15" borderId="32" xfId="2" applyFont="1" applyFill="1" applyBorder="1" applyProtection="1"/>
    <xf numFmtId="0" fontId="151" fillId="15" borderId="33" xfId="2" applyFont="1" applyFill="1" applyBorder="1" applyProtection="1"/>
    <xf numFmtId="0" fontId="146" fillId="0" borderId="0" xfId="2" applyFont="1" applyBorder="1" applyAlignment="1" applyProtection="1">
      <alignment horizontal="left" vertical="center"/>
    </xf>
    <xf numFmtId="0" fontId="146" fillId="0" borderId="6" xfId="2" applyFont="1" applyBorder="1" applyAlignment="1" applyProtection="1">
      <alignment horizontal="left" vertical="center"/>
    </xf>
    <xf numFmtId="0" fontId="146" fillId="0" borderId="0" xfId="2" applyFont="1" applyFill="1" applyBorder="1" applyAlignment="1" applyProtection="1">
      <alignment horizontal="left" vertical="center"/>
    </xf>
    <xf numFmtId="0" fontId="146" fillId="0" borderId="6" xfId="2" applyFont="1" applyFill="1" applyBorder="1" applyAlignment="1" applyProtection="1">
      <alignment horizontal="left" vertical="center"/>
    </xf>
    <xf numFmtId="0" fontId="146" fillId="0" borderId="145" xfId="2" applyFont="1" applyFill="1" applyBorder="1" applyAlignment="1" applyProtection="1">
      <alignment horizontal="left" vertical="center"/>
    </xf>
    <xf numFmtId="0" fontId="146" fillId="0" borderId="207" xfId="2" applyFont="1" applyFill="1" applyBorder="1" applyAlignment="1" applyProtection="1">
      <alignment horizontal="left" vertical="center"/>
    </xf>
    <xf numFmtId="9" fontId="146" fillId="9" borderId="195" xfId="2" applyNumberFormat="1" applyFont="1" applyFill="1" applyBorder="1" applyAlignment="1" applyProtection="1">
      <alignment vertical="center"/>
    </xf>
    <xf numFmtId="9" fontId="146" fillId="9" borderId="191" xfId="2" applyNumberFormat="1" applyFont="1" applyFill="1" applyBorder="1" applyAlignment="1" applyProtection="1">
      <alignment vertical="center"/>
    </xf>
    <xf numFmtId="9" fontId="146" fillId="9" borderId="196" xfId="2" applyNumberFormat="1" applyFont="1" applyFill="1" applyBorder="1" applyAlignment="1" applyProtection="1">
      <alignment vertical="center"/>
    </xf>
    <xf numFmtId="5" fontId="146" fillId="0" borderId="43" xfId="2" applyNumberFormat="1" applyFont="1" applyFill="1" applyBorder="1" applyAlignment="1" applyProtection="1">
      <alignment horizontal="left" vertical="center"/>
    </xf>
    <xf numFmtId="0" fontId="146" fillId="0" borderId="145" xfId="2" applyFont="1" applyBorder="1" applyAlignment="1" applyProtection="1">
      <alignment horizontal="left"/>
    </xf>
    <xf numFmtId="0" fontId="146" fillId="0" borderId="207" xfId="2" applyFont="1" applyBorder="1" applyAlignment="1" applyProtection="1">
      <alignment horizontal="left"/>
    </xf>
    <xf numFmtId="0" fontId="146" fillId="0" borderId="0" xfId="2" applyFont="1" applyBorder="1" applyAlignment="1" applyProtection="1">
      <alignment horizontal="left"/>
    </xf>
    <xf numFmtId="0" fontId="146" fillId="0" borderId="6" xfId="2" applyFont="1" applyBorder="1" applyAlignment="1" applyProtection="1">
      <alignment horizontal="left"/>
    </xf>
    <xf numFmtId="5" fontId="198" fillId="27" borderId="353" xfId="2" applyNumberFormat="1" applyFont="1" applyFill="1" applyBorder="1" applyAlignment="1" applyProtection="1">
      <alignment horizontal="center" vertical="center" wrapText="1"/>
    </xf>
    <xf numFmtId="5" fontId="198" fillId="27" borderId="41" xfId="2" applyNumberFormat="1" applyFont="1" applyFill="1" applyBorder="1" applyAlignment="1" applyProtection="1">
      <alignment horizontal="center" vertical="center" wrapText="1"/>
    </xf>
    <xf numFmtId="5" fontId="108" fillId="8" borderId="153" xfId="2" applyNumberFormat="1" applyFont="1" applyFill="1" applyBorder="1" applyAlignment="1" applyProtection="1">
      <alignment horizontal="center" vertical="center" wrapText="1"/>
      <protection locked="0"/>
    </xf>
    <xf numFmtId="5" fontId="108" fillId="8" borderId="36" xfId="2" applyNumberFormat="1" applyFont="1" applyFill="1" applyBorder="1" applyAlignment="1" applyProtection="1">
      <alignment horizontal="center" vertical="center" wrapText="1"/>
      <protection locked="0"/>
    </xf>
    <xf numFmtId="5" fontId="108" fillId="8" borderId="350" xfId="2" applyNumberFormat="1" applyFont="1" applyFill="1" applyBorder="1" applyAlignment="1" applyProtection="1">
      <alignment horizontal="center" vertical="center" wrapText="1"/>
      <protection locked="0"/>
    </xf>
    <xf numFmtId="5" fontId="108" fillId="8" borderId="35" xfId="2" applyNumberFormat="1" applyFont="1" applyFill="1" applyBorder="1" applyAlignment="1" applyProtection="1">
      <alignment horizontal="center" vertical="center" wrapText="1"/>
      <protection locked="0"/>
    </xf>
    <xf numFmtId="5" fontId="108" fillId="8" borderId="380" xfId="2" applyNumberFormat="1" applyFont="1" applyFill="1" applyBorder="1" applyAlignment="1" applyProtection="1">
      <alignment horizontal="center" vertical="center" wrapText="1"/>
      <protection locked="0"/>
    </xf>
    <xf numFmtId="5" fontId="108" fillId="8" borderId="39" xfId="2" applyNumberFormat="1" applyFont="1" applyFill="1" applyBorder="1" applyAlignment="1" applyProtection="1">
      <alignment horizontal="center" vertical="center" wrapText="1"/>
      <protection locked="0"/>
    </xf>
    <xf numFmtId="0" fontId="37" fillId="8" borderId="372" xfId="2" applyNumberFormat="1" applyFont="1" applyFill="1" applyBorder="1" applyAlignment="1" applyProtection="1">
      <alignment vertical="center"/>
      <protection locked="0"/>
    </xf>
    <xf numFmtId="0" fontId="37" fillId="8" borderId="381" xfId="2" applyNumberFormat="1" applyFont="1" applyFill="1" applyBorder="1" applyAlignment="1" applyProtection="1">
      <alignment vertical="center"/>
      <protection locked="0"/>
    </xf>
    <xf numFmtId="0" fontId="37" fillId="8" borderId="373" xfId="2" applyNumberFormat="1" applyFont="1" applyFill="1" applyBorder="1" applyAlignment="1" applyProtection="1">
      <alignment vertical="center"/>
      <protection locked="0"/>
    </xf>
    <xf numFmtId="5" fontId="148" fillId="68" borderId="382" xfId="2" applyNumberFormat="1" applyFont="1" applyFill="1" applyBorder="1" applyAlignment="1" applyProtection="1">
      <alignment vertical="center" wrapText="1"/>
      <protection locked="0"/>
    </xf>
    <xf numFmtId="5" fontId="148" fillId="68" borderId="383" xfId="2" applyNumberFormat="1" applyFont="1" applyFill="1" applyBorder="1" applyAlignment="1" applyProtection="1">
      <alignment vertical="center" wrapText="1"/>
      <protection locked="0"/>
    </xf>
    <xf numFmtId="5" fontId="148" fillId="68" borderId="384" xfId="2" applyNumberFormat="1" applyFont="1" applyFill="1" applyBorder="1" applyAlignment="1" applyProtection="1">
      <alignment vertical="center" wrapText="1"/>
      <protection locked="0"/>
    </xf>
    <xf numFmtId="0" fontId="31" fillId="10" borderId="325" xfId="0" applyFont="1" applyFill="1" applyBorder="1" applyAlignment="1">
      <alignment horizontal="center"/>
    </xf>
    <xf numFmtId="0" fontId="31" fillId="10" borderId="313" xfId="0" applyFont="1" applyFill="1" applyBorder="1" applyAlignment="1">
      <alignment horizontal="center"/>
    </xf>
    <xf numFmtId="0" fontId="146" fillId="0" borderId="0" xfId="0" applyFont="1" applyBorder="1" applyAlignment="1" applyProtection="1">
      <alignment horizontal="left"/>
    </xf>
    <xf numFmtId="0" fontId="146" fillId="0" borderId="6" xfId="0" applyFont="1" applyBorder="1" applyAlignment="1" applyProtection="1">
      <alignment horizontal="left"/>
    </xf>
    <xf numFmtId="0" fontId="146" fillId="0" borderId="0" xfId="0" applyFont="1" applyFill="1" applyBorder="1" applyAlignment="1" applyProtection="1">
      <alignment horizontal="left"/>
    </xf>
    <xf numFmtId="0" fontId="146" fillId="0" borderId="6" xfId="0" applyFont="1" applyFill="1" applyBorder="1" applyAlignment="1" applyProtection="1">
      <alignment horizontal="left"/>
    </xf>
    <xf numFmtId="5" fontId="37" fillId="68" borderId="192" xfId="0" applyNumberFormat="1" applyFont="1" applyFill="1" applyBorder="1" applyAlignment="1" applyProtection="1">
      <alignment horizontal="center" vertical="center" wrapText="1"/>
      <protection locked="0"/>
    </xf>
    <xf numFmtId="5" fontId="37" fillId="68" borderId="6" xfId="0" applyNumberFormat="1" applyFont="1" applyFill="1" applyBorder="1" applyAlignment="1" applyProtection="1">
      <alignment horizontal="center" vertical="center" wrapText="1"/>
      <protection locked="0"/>
    </xf>
    <xf numFmtId="5" fontId="37" fillId="68" borderId="33" xfId="0" applyNumberFormat="1" applyFont="1" applyFill="1" applyBorder="1" applyAlignment="1" applyProtection="1">
      <alignment horizontal="center" vertical="center" wrapText="1"/>
      <protection locked="0"/>
    </xf>
    <xf numFmtId="5" fontId="37" fillId="10" borderId="312" xfId="0" applyNumberFormat="1" applyFont="1" applyFill="1" applyBorder="1" applyAlignment="1" applyProtection="1">
      <alignment horizontal="center" vertical="center" wrapText="1"/>
    </xf>
    <xf numFmtId="5" fontId="37" fillId="10" borderId="5" xfId="0" applyNumberFormat="1" applyFont="1" applyFill="1" applyBorder="1" applyAlignment="1" applyProtection="1">
      <alignment horizontal="center" vertical="center" wrapText="1"/>
    </xf>
    <xf numFmtId="5" fontId="37" fillId="10" borderId="31" xfId="0" applyNumberFormat="1" applyFont="1" applyFill="1" applyBorder="1" applyAlignment="1" applyProtection="1">
      <alignment horizontal="center" vertical="center" wrapText="1"/>
    </xf>
    <xf numFmtId="0" fontId="146" fillId="0" borderId="206" xfId="0" applyFont="1" applyBorder="1" applyAlignment="1" applyProtection="1">
      <alignment horizontal="left"/>
    </xf>
    <xf numFmtId="0" fontId="146" fillId="0" borderId="207" xfId="0" applyFont="1" applyBorder="1" applyAlignment="1" applyProtection="1">
      <alignment horizontal="left"/>
    </xf>
    <xf numFmtId="0" fontId="36" fillId="0" borderId="0" xfId="0" applyFont="1" applyBorder="1" applyAlignment="1">
      <alignment horizontal="left" wrapText="1"/>
    </xf>
    <xf numFmtId="3" fontId="152" fillId="0" borderId="0" xfId="0" applyNumberFormat="1" applyFont="1" applyFill="1" applyBorder="1" applyAlignment="1" applyProtection="1">
      <alignment horizontal="right" vertical="center"/>
      <protection locked="0"/>
    </xf>
    <xf numFmtId="3" fontId="152" fillId="0" borderId="6" xfId="0" applyNumberFormat="1" applyFont="1" applyFill="1" applyBorder="1" applyAlignment="1" applyProtection="1">
      <alignment horizontal="right" vertical="center"/>
      <protection locked="0"/>
    </xf>
    <xf numFmtId="5" fontId="148" fillId="0" borderId="0" xfId="0" applyNumberFormat="1" applyFont="1" applyFill="1" applyBorder="1" applyAlignment="1" applyProtection="1">
      <alignment horizontal="right" vertical="center"/>
    </xf>
    <xf numFmtId="5" fontId="148" fillId="0" borderId="6" xfId="0" applyNumberFormat="1" applyFont="1" applyFill="1" applyBorder="1" applyAlignment="1" applyProtection="1">
      <alignment horizontal="right" vertical="center"/>
    </xf>
    <xf numFmtId="0" fontId="149" fillId="68" borderId="195" xfId="0" applyFont="1" applyFill="1" applyBorder="1" applyAlignment="1" applyProtection="1">
      <alignment horizontal="center"/>
    </xf>
    <xf numFmtId="0" fontId="149" fillId="68" borderId="141" xfId="0" applyFont="1" applyFill="1" applyBorder="1" applyAlignment="1" applyProtection="1">
      <alignment horizontal="center"/>
    </xf>
    <xf numFmtId="5" fontId="149" fillId="68" borderId="350" xfId="0" applyNumberFormat="1" applyFont="1" applyFill="1" applyBorder="1" applyAlignment="1" applyProtection="1">
      <alignment horizontal="center" vertical="center"/>
    </xf>
    <xf numFmtId="5" fontId="149" fillId="68" borderId="351" xfId="0" applyNumberFormat="1" applyFont="1" applyFill="1" applyBorder="1" applyAlignment="1" applyProtection="1">
      <alignment horizontal="center" vertical="center"/>
    </xf>
    <xf numFmtId="5" fontId="149" fillId="68" borderId="35" xfId="0" applyNumberFormat="1" applyFont="1" applyFill="1" applyBorder="1" applyAlignment="1" applyProtection="1">
      <alignment horizontal="center" vertical="center"/>
    </xf>
    <xf numFmtId="0" fontId="149" fillId="10" borderId="353" xfId="0" applyFont="1" applyFill="1" applyBorder="1" applyAlignment="1" applyProtection="1">
      <alignment horizontal="center" vertical="center" wrapText="1"/>
    </xf>
    <xf numFmtId="0" fontId="149" fillId="10" borderId="41" xfId="0" applyFont="1" applyFill="1" applyBorder="1" applyAlignment="1" applyProtection="1">
      <alignment horizontal="center" vertical="center" wrapText="1"/>
    </xf>
    <xf numFmtId="5" fontId="164" fillId="68" borderId="380" xfId="0" applyNumberFormat="1" applyFont="1" applyFill="1" applyBorder="1" applyAlignment="1" applyProtection="1">
      <alignment horizontal="center" vertical="center" wrapText="1"/>
    </xf>
    <xf numFmtId="5" fontId="164" fillId="68" borderId="400" xfId="0" applyNumberFormat="1" applyFont="1" applyFill="1" applyBorder="1" applyAlignment="1" applyProtection="1">
      <alignment horizontal="center" vertical="center" wrapText="1"/>
    </xf>
    <xf numFmtId="5" fontId="164" fillId="68" borderId="39" xfId="0" applyNumberFormat="1" applyFont="1" applyFill="1" applyBorder="1" applyAlignment="1" applyProtection="1">
      <alignment horizontal="center" vertical="center" wrapText="1"/>
    </xf>
    <xf numFmtId="0" fontId="149" fillId="10" borderId="205" xfId="0" applyFont="1" applyFill="1" applyBorder="1" applyAlignment="1" applyProtection="1">
      <alignment horizontal="center"/>
    </xf>
    <xf numFmtId="0" fontId="149" fillId="10" borderId="145" xfId="0" applyFont="1" applyFill="1" applyBorder="1" applyAlignment="1" applyProtection="1">
      <alignment horizontal="center"/>
    </xf>
    <xf numFmtId="0" fontId="149" fillId="10" borderId="207" xfId="0" applyFont="1" applyFill="1" applyBorder="1" applyAlignment="1" applyProtection="1">
      <alignment horizontal="center"/>
    </xf>
    <xf numFmtId="0" fontId="25" fillId="0" borderId="0" xfId="0" applyFont="1" applyBorder="1" applyAlignment="1" applyProtection="1">
      <alignment wrapText="1"/>
    </xf>
    <xf numFmtId="0" fontId="82" fillId="0" borderId="0" xfId="0" applyFont="1" applyBorder="1" applyAlignment="1" applyProtection="1">
      <alignment wrapText="1"/>
    </xf>
    <xf numFmtId="0" fontId="70" fillId="0" borderId="126" xfId="0" applyFont="1" applyBorder="1" applyAlignment="1">
      <alignment horizontal="right" wrapText="1"/>
    </xf>
    <xf numFmtId="0" fontId="70" fillId="0" borderId="79" xfId="0" applyFont="1" applyBorder="1" applyAlignment="1">
      <alignment horizontal="right" wrapText="1"/>
    </xf>
    <xf numFmtId="0" fontId="25" fillId="0" borderId="0" xfId="0" applyFont="1" applyBorder="1" applyAlignment="1" applyProtection="1">
      <alignment horizontal="left" vertical="top" wrapText="1"/>
    </xf>
    <xf numFmtId="0" fontId="27" fillId="9" borderId="195" xfId="0" applyFont="1" applyFill="1" applyBorder="1" applyAlignment="1"/>
    <xf numFmtId="0" fontId="27" fillId="9" borderId="191" xfId="0" applyFont="1" applyFill="1" applyBorder="1" applyAlignment="1"/>
    <xf numFmtId="0" fontId="27" fillId="9" borderId="196" xfId="0" applyFont="1" applyFill="1" applyBorder="1" applyAlignment="1"/>
    <xf numFmtId="0" fontId="31" fillId="68" borderId="247" xfId="0" applyFont="1" applyFill="1" applyBorder="1" applyAlignment="1">
      <alignment horizontal="center" wrapText="1"/>
    </xf>
    <xf numFmtId="0" fontId="31" fillId="68" borderId="35" xfId="0" applyFont="1" applyFill="1" applyBorder="1" applyAlignment="1">
      <alignment horizontal="center" wrapText="1"/>
    </xf>
    <xf numFmtId="0" fontId="34" fillId="68" borderId="247" xfId="0" applyFont="1" applyFill="1" applyBorder="1" applyAlignment="1">
      <alignment horizontal="center" wrapText="1"/>
    </xf>
    <xf numFmtId="0" fontId="34" fillId="68" borderId="35" xfId="0" applyFont="1" applyFill="1" applyBorder="1" applyAlignment="1">
      <alignment horizontal="center" wrapText="1"/>
    </xf>
    <xf numFmtId="0" fontId="31" fillId="68" borderId="210" xfId="0" applyFont="1" applyFill="1" applyBorder="1" applyAlignment="1">
      <alignment horizontal="center" wrapText="1"/>
    </xf>
    <xf numFmtId="0" fontId="31" fillId="68" borderId="357" xfId="0" applyFont="1" applyFill="1" applyBorder="1" applyAlignment="1">
      <alignment horizontal="center" wrapText="1"/>
    </xf>
    <xf numFmtId="0" fontId="31" fillId="68" borderId="17" xfId="0" applyFont="1" applyFill="1" applyBorder="1" applyAlignment="1">
      <alignment horizontal="center" wrapText="1"/>
    </xf>
    <xf numFmtId="0" fontId="31" fillId="68" borderId="205" xfId="0" applyFont="1" applyFill="1" applyBorder="1" applyAlignment="1">
      <alignment horizontal="center"/>
    </xf>
    <xf numFmtId="0" fontId="31" fillId="68" borderId="145" xfId="0" applyFont="1" applyFill="1" applyBorder="1" applyAlignment="1">
      <alignment horizontal="center"/>
    </xf>
    <xf numFmtId="0" fontId="31" fillId="68" borderId="246" xfId="0" applyFont="1" applyFill="1" applyBorder="1" applyAlignment="1">
      <alignment horizontal="center"/>
    </xf>
    <xf numFmtId="0" fontId="31" fillId="68" borderId="31" xfId="0" applyFont="1" applyFill="1" applyBorder="1" applyAlignment="1">
      <alignment horizontal="center"/>
    </xf>
    <xf numFmtId="0" fontId="31" fillId="68" borderId="342" xfId="0" applyFont="1" applyFill="1" applyBorder="1" applyAlignment="1">
      <alignment horizontal="center"/>
    </xf>
    <xf numFmtId="0" fontId="31" fillId="68" borderId="55" xfId="0" applyFont="1" applyFill="1" applyBorder="1" applyAlignment="1">
      <alignment horizontal="center"/>
    </xf>
    <xf numFmtId="171" fontId="34" fillId="4" borderId="0" xfId="0" applyNumberFormat="1" applyFont="1" applyFill="1" applyBorder="1" applyAlignment="1"/>
    <xf numFmtId="171" fontId="34" fillId="68" borderId="21" xfId="0" applyNumberFormat="1" applyFont="1" applyFill="1" applyBorder="1" applyAlignment="1" applyProtection="1">
      <alignment horizontal="center"/>
    </xf>
    <xf numFmtId="171" fontId="34" fillId="68" borderId="151" xfId="0" applyNumberFormat="1" applyFont="1" applyFill="1" applyBorder="1" applyAlignment="1" applyProtection="1">
      <alignment horizontal="center"/>
    </xf>
    <xf numFmtId="171" fontId="34" fillId="68" borderId="20" xfId="0" applyNumberFormat="1" applyFont="1" applyFill="1" applyBorder="1" applyAlignment="1" applyProtection="1">
      <alignment horizontal="center"/>
    </xf>
    <xf numFmtId="0" fontId="31" fillId="68" borderId="257" xfId="0" applyFont="1" applyFill="1" applyBorder="1" applyAlignment="1">
      <alignment horizontal="center" wrapText="1"/>
    </xf>
    <xf numFmtId="0" fontId="31" fillId="68" borderId="207" xfId="0" applyFont="1" applyFill="1" applyBorder="1" applyAlignment="1">
      <alignment horizontal="center" wrapText="1"/>
    </xf>
    <xf numFmtId="0" fontId="31" fillId="68" borderId="36" xfId="0" applyFont="1" applyFill="1" applyBorder="1" applyAlignment="1">
      <alignment horizontal="center" wrapText="1"/>
    </xf>
    <xf numFmtId="0" fontId="31" fillId="68" borderId="33" xfId="0" applyFont="1" applyFill="1" applyBorder="1" applyAlignment="1">
      <alignment horizontal="center" wrapText="1"/>
    </xf>
    <xf numFmtId="0" fontId="31" fillId="68" borderId="247" xfId="0" applyFont="1" applyFill="1" applyBorder="1" applyAlignment="1">
      <alignment horizontal="center"/>
    </xf>
    <xf numFmtId="0" fontId="31" fillId="68" borderId="35" xfId="0" applyFont="1" applyFill="1" applyBorder="1" applyAlignment="1">
      <alignment horizontal="center"/>
    </xf>
    <xf numFmtId="0" fontId="31" fillId="68" borderId="248" xfId="0" applyFont="1" applyFill="1" applyBorder="1" applyAlignment="1">
      <alignment horizontal="center" wrapText="1"/>
    </xf>
    <xf numFmtId="0" fontId="31" fillId="68" borderId="39" xfId="0" applyFont="1" applyFill="1" applyBorder="1" applyAlignment="1">
      <alignment horizontal="center" wrapText="1"/>
    </xf>
    <xf numFmtId="0" fontId="31" fillId="68" borderId="152" xfId="0" applyFont="1" applyFill="1" applyBorder="1" applyAlignment="1">
      <alignment horizontal="center" wrapText="1"/>
    </xf>
    <xf numFmtId="0" fontId="31" fillId="68" borderId="41" xfId="0" applyFont="1" applyFill="1" applyBorder="1" applyAlignment="1">
      <alignment horizontal="center" wrapText="1"/>
    </xf>
    <xf numFmtId="0" fontId="31" fillId="68" borderId="207" xfId="0" applyFont="1" applyFill="1" applyBorder="1" applyAlignment="1">
      <alignment horizontal="center"/>
    </xf>
    <xf numFmtId="0" fontId="31" fillId="68" borderId="5" xfId="0" applyFont="1" applyFill="1" applyBorder="1" applyAlignment="1">
      <alignment horizontal="center"/>
    </xf>
    <xf numFmtId="0" fontId="31" fillId="68" borderId="0" xfId="0" applyFont="1" applyFill="1" applyBorder="1" applyAlignment="1">
      <alignment horizontal="center"/>
    </xf>
    <xf numFmtId="0" fontId="31" fillId="68" borderId="6" xfId="0" applyFont="1" applyFill="1" applyBorder="1" applyAlignment="1">
      <alignment horizontal="center"/>
    </xf>
    <xf numFmtId="0" fontId="31" fillId="68" borderId="33" xfId="0" applyFont="1" applyFill="1" applyBorder="1" applyAlignment="1">
      <alignment horizontal="center"/>
    </xf>
    <xf numFmtId="0" fontId="34" fillId="68" borderId="210" xfId="0" applyFont="1" applyFill="1" applyBorder="1" applyAlignment="1">
      <alignment horizontal="center" wrapText="1"/>
    </xf>
    <xf numFmtId="0" fontId="34" fillId="68" borderId="357" xfId="0" applyFont="1" applyFill="1" applyBorder="1" applyAlignment="1">
      <alignment horizontal="center" wrapText="1"/>
    </xf>
    <xf numFmtId="0" fontId="34" fillId="68" borderId="17" xfId="0" applyFont="1" applyFill="1" applyBorder="1" applyAlignment="1">
      <alignment horizontal="center" wrapText="1"/>
    </xf>
    <xf numFmtId="0" fontId="34" fillId="4" borderId="0" xfId="0" applyFont="1" applyFill="1" applyBorder="1" applyAlignment="1" applyProtection="1"/>
    <xf numFmtId="171" fontId="108" fillId="68" borderId="21" xfId="0" applyNumberFormat="1" applyFont="1" applyFill="1" applyBorder="1" applyAlignment="1"/>
    <xf numFmtId="171" fontId="108" fillId="68" borderId="151" xfId="0" applyNumberFormat="1" applyFont="1" applyFill="1" applyBorder="1" applyAlignment="1"/>
    <xf numFmtId="171" fontId="108" fillId="68" borderId="20" xfId="0" applyNumberFormat="1" applyFont="1" applyFill="1" applyBorder="1" applyAlignment="1"/>
    <xf numFmtId="171" fontId="27" fillId="4" borderId="219" xfId="0" applyNumberFormat="1" applyFont="1" applyFill="1" applyBorder="1" applyAlignment="1" applyProtection="1">
      <protection locked="0"/>
    </xf>
    <xf numFmtId="171" fontId="27" fillId="4" borderId="220" xfId="0" applyNumberFormat="1" applyFont="1" applyFill="1" applyBorder="1" applyAlignment="1" applyProtection="1">
      <protection locked="0"/>
    </xf>
    <xf numFmtId="171" fontId="27" fillId="4" borderId="327" xfId="0" applyNumberFormat="1" applyFont="1" applyFill="1" applyBorder="1" applyAlignment="1" applyProtection="1">
      <protection locked="0"/>
    </xf>
    <xf numFmtId="0" fontId="34" fillId="68" borderId="21" xfId="0" applyFont="1" applyFill="1" applyBorder="1" applyAlignment="1" applyProtection="1">
      <alignment horizontal="center"/>
    </xf>
    <xf numFmtId="0" fontId="34" fillId="68" borderId="151" xfId="0" applyFont="1" applyFill="1" applyBorder="1" applyAlignment="1" applyProtection="1">
      <alignment horizontal="center"/>
    </xf>
    <xf numFmtId="0" fontId="34" fillId="68" borderId="20" xfId="0" applyFont="1" applyFill="1" applyBorder="1" applyAlignment="1" applyProtection="1">
      <alignment horizontal="center"/>
    </xf>
    <xf numFmtId="0" fontId="191" fillId="0" borderId="153" xfId="143" applyFont="1" applyBorder="1" applyAlignment="1" applyProtection="1">
      <alignment horizontal="left" vertical="top" wrapText="1"/>
      <protection locked="0"/>
    </xf>
    <xf numFmtId="0" fontId="191" fillId="0" borderId="193" xfId="143" applyFont="1" applyBorder="1" applyAlignment="1" applyProtection="1">
      <alignment horizontal="left" vertical="top" wrapText="1"/>
      <protection locked="0"/>
    </xf>
    <xf numFmtId="0" fontId="191" fillId="0" borderId="197" xfId="143" applyFont="1" applyBorder="1" applyAlignment="1" applyProtection="1">
      <alignment horizontal="left" vertical="top" wrapText="1"/>
      <protection locked="0"/>
    </xf>
    <xf numFmtId="0" fontId="191" fillId="0" borderId="42" xfId="143" applyFont="1" applyBorder="1" applyAlignment="1" applyProtection="1">
      <alignment horizontal="left" vertical="top" wrapText="1"/>
      <protection locked="0"/>
    </xf>
    <xf numFmtId="0" fontId="191" fillId="0" borderId="0" xfId="143" applyFont="1" applyBorder="1" applyAlignment="1" applyProtection="1">
      <alignment horizontal="left" vertical="top" wrapText="1"/>
      <protection locked="0"/>
    </xf>
    <xf numFmtId="0" fontId="191" fillId="0" borderId="43" xfId="143" applyFont="1" applyBorder="1" applyAlignment="1" applyProtection="1">
      <alignment horizontal="left" vertical="top" wrapText="1"/>
      <protection locked="0"/>
    </xf>
    <xf numFmtId="0" fontId="191" fillId="0" borderId="34" xfId="143" applyFont="1" applyBorder="1" applyAlignment="1" applyProtection="1">
      <alignment horizontal="left" vertical="top" wrapText="1"/>
      <protection locked="0"/>
    </xf>
    <xf numFmtId="0" fontId="191" fillId="0" borderId="18" xfId="143" applyFont="1" applyBorder="1" applyAlignment="1" applyProtection="1">
      <alignment horizontal="left" vertical="top" wrapText="1"/>
      <protection locked="0"/>
    </xf>
    <xf numFmtId="0" fontId="191" fillId="0" borderId="38" xfId="143" applyFont="1" applyBorder="1" applyAlignment="1" applyProtection="1">
      <alignment horizontal="left" vertical="top" wrapText="1"/>
      <protection locked="0"/>
    </xf>
    <xf numFmtId="0" fontId="188" fillId="0" borderId="195" xfId="2" applyFont="1" applyFill="1" applyBorder="1" applyAlignment="1" applyProtection="1">
      <alignment vertical="top"/>
      <protection locked="0"/>
    </xf>
    <xf numFmtId="0" fontId="188" fillId="0" borderId="191" xfId="2" applyFont="1" applyFill="1" applyBorder="1" applyAlignment="1" applyProtection="1">
      <alignment vertical="top"/>
      <protection locked="0"/>
    </xf>
    <xf numFmtId="0" fontId="188" fillId="0" borderId="196" xfId="2" applyFont="1" applyFill="1" applyBorder="1" applyAlignment="1" applyProtection="1">
      <alignment vertical="top"/>
      <protection locked="0"/>
    </xf>
    <xf numFmtId="0" fontId="214" fillId="27" borderId="468" xfId="2" applyFont="1" applyFill="1" applyBorder="1" applyAlignment="1">
      <alignment horizontal="center"/>
    </xf>
    <xf numFmtId="0" fontId="36" fillId="9" borderId="195" xfId="0" applyFont="1" applyFill="1" applyBorder="1" applyAlignment="1"/>
    <xf numFmtId="0" fontId="36" fillId="9" borderId="191" xfId="0" applyFont="1" applyFill="1" applyBorder="1" applyAlignment="1"/>
    <xf numFmtId="0" fontId="36" fillId="9" borderId="196" xfId="0" applyFont="1" applyFill="1" applyBorder="1" applyAlignment="1"/>
    <xf numFmtId="0" fontId="34" fillId="68" borderId="152" xfId="0" applyFont="1" applyFill="1" applyBorder="1" applyAlignment="1">
      <alignment horizontal="center" vertical="center" wrapText="1"/>
    </xf>
    <xf numFmtId="0" fontId="34" fillId="68" borderId="353" xfId="0" applyFont="1" applyFill="1" applyBorder="1" applyAlignment="1">
      <alignment horizontal="center" vertical="center" wrapText="1"/>
    </xf>
    <xf numFmtId="0" fontId="34" fillId="68" borderId="41" xfId="0" applyFont="1" applyFill="1" applyBorder="1" applyAlignment="1">
      <alignment horizontal="center" vertical="center" wrapText="1"/>
    </xf>
    <xf numFmtId="0" fontId="34" fillId="68" borderId="248" xfId="0" applyFont="1" applyFill="1" applyBorder="1" applyAlignment="1">
      <alignment horizontal="center" vertical="center" wrapText="1"/>
    </xf>
    <xf numFmtId="0" fontId="34" fillId="68" borderId="400" xfId="0" applyFont="1" applyFill="1" applyBorder="1" applyAlignment="1">
      <alignment horizontal="center" vertical="center" wrapText="1"/>
    </xf>
    <xf numFmtId="0" fontId="34" fillId="68" borderId="39" xfId="0" applyFont="1" applyFill="1" applyBorder="1" applyAlignment="1">
      <alignment horizontal="center" vertical="center" wrapText="1"/>
    </xf>
    <xf numFmtId="0" fontId="34" fillId="68" borderId="247" xfId="0" applyFont="1" applyFill="1" applyBorder="1" applyAlignment="1">
      <alignment horizontal="center" vertical="center" wrapText="1"/>
    </xf>
    <xf numFmtId="0" fontId="34" fillId="68" borderId="351" xfId="0" applyFont="1" applyFill="1" applyBorder="1" applyAlignment="1">
      <alignment horizontal="center" vertical="center" wrapText="1"/>
    </xf>
    <xf numFmtId="0" fontId="34" fillId="68" borderId="35" xfId="0" applyFont="1" applyFill="1" applyBorder="1" applyAlignment="1">
      <alignment horizontal="center" vertical="center" wrapText="1"/>
    </xf>
    <xf numFmtId="0" fontId="37" fillId="68" borderId="247" xfId="0" applyFont="1" applyFill="1" applyBorder="1" applyAlignment="1">
      <alignment horizontal="center" vertical="center" wrapText="1"/>
    </xf>
    <xf numFmtId="0" fontId="37" fillId="68" borderId="351" xfId="0" applyFont="1" applyFill="1" applyBorder="1" applyAlignment="1">
      <alignment horizontal="center" vertical="center" wrapText="1"/>
    </xf>
    <xf numFmtId="0" fontId="37" fillId="68" borderId="35" xfId="0" applyFont="1" applyFill="1" applyBorder="1" applyAlignment="1">
      <alignment horizontal="center" vertical="center" wrapText="1"/>
    </xf>
    <xf numFmtId="0" fontId="27" fillId="9" borderId="195" xfId="0" applyFont="1" applyFill="1" applyBorder="1" applyAlignment="1" applyProtection="1">
      <alignment vertical="center"/>
      <protection locked="0"/>
    </xf>
    <xf numFmtId="0" fontId="27" fillId="9" borderId="191" xfId="0" applyFont="1" applyFill="1" applyBorder="1" applyAlignment="1" applyProtection="1">
      <alignment vertical="center"/>
      <protection locked="0"/>
    </xf>
    <xf numFmtId="0" fontId="27" fillId="9" borderId="196" xfId="0" applyFont="1" applyFill="1" applyBorder="1" applyAlignment="1" applyProtection="1">
      <alignment vertical="center"/>
      <protection locked="0"/>
    </xf>
    <xf numFmtId="0" fontId="31" fillId="68" borderId="210" xfId="0" applyFont="1" applyFill="1" applyBorder="1" applyAlignment="1" applyProtection="1">
      <alignment horizontal="center" vertical="center" wrapText="1"/>
    </xf>
    <xf numFmtId="0" fontId="31" fillId="68" borderId="17" xfId="0" applyFont="1" applyFill="1" applyBorder="1" applyAlignment="1" applyProtection="1">
      <alignment horizontal="center" vertical="center" wrapText="1"/>
    </xf>
    <xf numFmtId="0" fontId="31" fillId="68" borderId="205" xfId="0" applyFont="1" applyFill="1" applyBorder="1" applyAlignment="1">
      <alignment horizontal="center" vertical="center"/>
    </xf>
    <xf numFmtId="0" fontId="31" fillId="68" borderId="207" xfId="0" applyFont="1" applyFill="1" applyBorder="1" applyAlignment="1">
      <alignment horizontal="center" vertical="center"/>
    </xf>
    <xf numFmtId="0" fontId="31" fillId="68" borderId="31" xfId="0" applyFont="1" applyFill="1" applyBorder="1" applyAlignment="1">
      <alignment horizontal="center" vertical="center"/>
    </xf>
    <xf numFmtId="0" fontId="31" fillId="68" borderId="33" xfId="0" applyFont="1" applyFill="1" applyBorder="1" applyAlignment="1">
      <alignment horizontal="center" vertical="center"/>
    </xf>
    <xf numFmtId="0" fontId="36" fillId="4" borderId="198" xfId="0" applyFont="1" applyFill="1" applyBorder="1" applyAlignment="1" applyProtection="1">
      <alignment vertical="center"/>
    </xf>
    <xf numFmtId="0" fontId="36" fillId="4" borderId="514" xfId="0" applyFont="1" applyFill="1" applyBorder="1" applyAlignment="1" applyProtection="1">
      <alignment vertical="center"/>
    </xf>
    <xf numFmtId="0" fontId="36" fillId="4" borderId="199" xfId="0" applyFont="1" applyFill="1" applyBorder="1" applyAlignment="1" applyProtection="1">
      <alignment vertical="center"/>
      <protection locked="0"/>
    </xf>
    <xf numFmtId="0" fontId="36" fillId="4" borderId="515" xfId="0" applyFont="1" applyFill="1" applyBorder="1" applyAlignment="1" applyProtection="1">
      <alignment vertical="center"/>
      <protection locked="0"/>
    </xf>
    <xf numFmtId="0" fontId="36" fillId="4" borderId="377" xfId="0" applyFont="1" applyFill="1" applyBorder="1" applyAlignment="1" applyProtection="1">
      <alignment vertical="center"/>
      <protection locked="0"/>
    </xf>
    <xf numFmtId="0" fontId="36" fillId="4" borderId="516" xfId="0" applyFont="1" applyFill="1" applyBorder="1" applyAlignment="1" applyProtection="1">
      <alignment vertical="center"/>
      <protection locked="0"/>
    </xf>
    <xf numFmtId="0" fontId="36" fillId="4" borderId="199" xfId="0" applyFont="1" applyFill="1" applyBorder="1" applyAlignment="1" applyProtection="1">
      <alignment vertical="center" wrapText="1"/>
      <protection locked="0"/>
    </xf>
    <xf numFmtId="0" fontId="36" fillId="4" borderId="515" xfId="0" applyFont="1" applyFill="1" applyBorder="1" applyAlignment="1" applyProtection="1">
      <alignment vertical="center" wrapText="1"/>
      <protection locked="0"/>
    </xf>
    <xf numFmtId="0" fontId="36" fillId="4" borderId="377" xfId="0" applyFont="1" applyFill="1" applyBorder="1" applyAlignment="1" applyProtection="1">
      <alignment vertical="center" wrapText="1"/>
      <protection locked="0"/>
    </xf>
    <xf numFmtId="0" fontId="36" fillId="4" borderId="516" xfId="0" applyFont="1" applyFill="1" applyBorder="1" applyAlignment="1" applyProtection="1">
      <alignment vertical="center" wrapText="1"/>
      <protection locked="0"/>
    </xf>
    <xf numFmtId="0" fontId="34" fillId="68" borderId="324" xfId="0" applyFont="1" applyFill="1" applyBorder="1" applyAlignment="1" applyProtection="1">
      <alignment vertical="center"/>
    </xf>
    <xf numFmtId="0" fontId="34" fillId="68" borderId="517" xfId="0" applyFont="1" applyFill="1" applyBorder="1" applyAlignment="1" applyProtection="1">
      <alignment vertical="center"/>
    </xf>
    <xf numFmtId="0" fontId="36" fillId="4" borderId="198" xfId="0" applyFont="1" applyFill="1" applyBorder="1" applyAlignment="1" applyProtection="1">
      <alignment vertical="center"/>
      <protection locked="0"/>
    </xf>
    <xf numFmtId="0" fontId="36" fillId="4" borderId="514" xfId="0" applyFont="1" applyFill="1" applyBorder="1" applyAlignment="1" applyProtection="1">
      <alignment vertical="center"/>
      <protection locked="0"/>
    </xf>
    <xf numFmtId="0" fontId="36" fillId="4" borderId="198" xfId="0" applyFont="1" applyFill="1" applyBorder="1" applyAlignment="1" applyProtection="1">
      <alignment vertical="center" wrapText="1"/>
      <protection locked="0"/>
    </xf>
    <xf numFmtId="0" fontId="36" fillId="4" borderId="514" xfId="0" applyFont="1" applyFill="1" applyBorder="1" applyAlignment="1" applyProtection="1">
      <alignment vertical="center" wrapText="1"/>
      <protection locked="0"/>
    </xf>
    <xf numFmtId="44" fontId="36" fillId="10" borderId="217" xfId="2" applyNumberFormat="1" applyFont="1" applyFill="1" applyBorder="1" applyAlignment="1" applyProtection="1">
      <alignment horizontal="right" vertical="center"/>
      <protection locked="0"/>
    </xf>
    <xf numFmtId="44" fontId="36" fillId="10" borderId="218" xfId="2" applyNumberFormat="1" applyFont="1" applyFill="1" applyBorder="1" applyAlignment="1" applyProtection="1">
      <alignment horizontal="right" vertical="center"/>
      <protection locked="0"/>
    </xf>
    <xf numFmtId="0" fontId="34" fillId="8" borderId="18" xfId="2" applyFont="1" applyFill="1" applyBorder="1" applyAlignment="1" applyProtection="1">
      <alignment vertical="center"/>
      <protection locked="0"/>
    </xf>
    <xf numFmtId="0" fontId="39" fillId="25" borderId="0" xfId="2" applyFont="1" applyFill="1" applyBorder="1" applyAlignment="1" applyProtection="1">
      <alignment vertical="center"/>
    </xf>
    <xf numFmtId="0" fontId="34" fillId="68" borderId="21" xfId="2" applyFont="1" applyFill="1" applyBorder="1" applyAlignment="1" applyProtection="1">
      <alignment horizontal="center" vertical="center"/>
    </xf>
    <xf numFmtId="0" fontId="34" fillId="68" borderId="20" xfId="2" applyFont="1" applyFill="1" applyBorder="1" applyAlignment="1" applyProtection="1">
      <alignment horizontal="center" vertical="center"/>
    </xf>
    <xf numFmtId="0" fontId="34" fillId="8" borderId="191" xfId="2" applyFont="1" applyFill="1" applyBorder="1" applyAlignment="1" applyProtection="1">
      <alignment vertical="center"/>
      <protection locked="0"/>
    </xf>
    <xf numFmtId="0" fontId="102" fillId="9" borderId="195" xfId="2" applyFont="1" applyFill="1" applyBorder="1" applyAlignment="1"/>
    <xf numFmtId="0" fontId="102" fillId="9" borderId="191" xfId="2" applyFont="1" applyFill="1" applyBorder="1" applyAlignment="1"/>
    <xf numFmtId="0" fontId="102" fillId="9" borderId="196" xfId="2" applyFont="1" applyFill="1" applyBorder="1" applyAlignment="1"/>
    <xf numFmtId="49" fontId="36" fillId="10" borderId="219" xfId="2" applyNumberFormat="1" applyFont="1" applyFill="1" applyBorder="1" applyAlignment="1" applyProtection="1">
      <alignment horizontal="left" vertical="center"/>
      <protection locked="0"/>
    </xf>
    <xf numFmtId="49" fontId="36" fillId="10" borderId="220" xfId="2" applyNumberFormat="1" applyFont="1" applyFill="1" applyBorder="1" applyAlignment="1" applyProtection="1">
      <alignment horizontal="left" vertical="center"/>
      <protection locked="0"/>
    </xf>
    <xf numFmtId="49" fontId="36" fillId="10" borderId="221" xfId="2" applyNumberFormat="1" applyFont="1" applyFill="1" applyBorder="1" applyAlignment="1" applyProtection="1">
      <alignment horizontal="left" vertical="center"/>
      <protection locked="0"/>
    </xf>
    <xf numFmtId="171" fontId="36" fillId="10" borderId="449" xfId="2" applyNumberFormat="1" applyFont="1" applyFill="1" applyBorder="1" applyAlignment="1" applyProtection="1">
      <alignment horizontal="right" vertical="center"/>
      <protection locked="0"/>
    </xf>
    <xf numFmtId="171" fontId="36" fillId="10" borderId="327" xfId="2" applyNumberFormat="1" applyFont="1" applyFill="1" applyBorder="1" applyAlignment="1" applyProtection="1">
      <alignment horizontal="right" vertical="center"/>
      <protection locked="0"/>
    </xf>
    <xf numFmtId="0" fontId="54" fillId="8" borderId="0" xfId="2" applyFont="1" applyFill="1" applyBorder="1" applyAlignment="1" applyProtection="1">
      <alignment horizontal="right" vertical="center"/>
    </xf>
    <xf numFmtId="0" fontId="54" fillId="8" borderId="6" xfId="2" applyFont="1" applyFill="1" applyBorder="1" applyAlignment="1" applyProtection="1">
      <alignment horizontal="right" vertical="center"/>
    </xf>
    <xf numFmtId="49" fontId="36" fillId="10" borderId="249" xfId="2" applyNumberFormat="1" applyFont="1" applyFill="1" applyBorder="1" applyAlignment="1" applyProtection="1">
      <alignment horizontal="left"/>
    </xf>
    <xf numFmtId="0" fontId="36" fillId="10" borderId="250" xfId="2" applyNumberFormat="1" applyFont="1" applyFill="1" applyBorder="1" applyAlignment="1" applyProtection="1">
      <alignment horizontal="left"/>
    </xf>
    <xf numFmtId="0" fontId="36" fillId="10" borderId="251" xfId="2" applyNumberFormat="1" applyFont="1" applyFill="1" applyBorder="1" applyAlignment="1" applyProtection="1">
      <alignment horizontal="left"/>
    </xf>
    <xf numFmtId="49" fontId="36" fillId="10" borderId="118" xfId="2" applyNumberFormat="1" applyFont="1" applyFill="1" applyBorder="1" applyAlignment="1" applyProtection="1">
      <alignment horizontal="left"/>
    </xf>
    <xf numFmtId="0" fontId="36" fillId="10" borderId="120" xfId="2" applyNumberFormat="1" applyFont="1" applyFill="1" applyBorder="1" applyAlignment="1" applyProtection="1">
      <alignment horizontal="left"/>
    </xf>
    <xf numFmtId="0" fontId="36" fillId="10" borderId="116" xfId="2" applyNumberFormat="1" applyFont="1" applyFill="1" applyBorder="1" applyAlignment="1" applyProtection="1">
      <alignment horizontal="left"/>
    </xf>
    <xf numFmtId="44" fontId="36" fillId="10" borderId="222" xfId="2" applyNumberFormat="1" applyFont="1" applyFill="1" applyBorder="1" applyAlignment="1" applyProtection="1">
      <alignment horizontal="right" vertical="center"/>
      <protection locked="0"/>
    </xf>
    <xf numFmtId="44" fontId="36" fillId="10" borderId="223" xfId="2" applyNumberFormat="1" applyFont="1" applyFill="1" applyBorder="1" applyAlignment="1" applyProtection="1">
      <alignment horizontal="right" vertical="center"/>
      <protection locked="0"/>
    </xf>
    <xf numFmtId="0" fontId="54" fillId="8" borderId="178" xfId="2" applyFont="1" applyFill="1" applyBorder="1" applyAlignment="1" applyProtection="1">
      <alignment horizontal="right" vertical="center"/>
    </xf>
    <xf numFmtId="0" fontId="54" fillId="8" borderId="179" xfId="2" applyFont="1" applyFill="1" applyBorder="1" applyAlignment="1" applyProtection="1">
      <alignment horizontal="right" vertical="center"/>
    </xf>
    <xf numFmtId="49" fontId="36" fillId="10" borderId="199" xfId="2" applyNumberFormat="1" applyFont="1" applyFill="1" applyBorder="1" applyAlignment="1" applyProtection="1">
      <alignment horizontal="left" vertical="center"/>
      <protection locked="0"/>
    </xf>
    <xf numFmtId="49" fontId="36" fillId="10" borderId="215" xfId="2" applyNumberFormat="1" applyFont="1" applyFill="1" applyBorder="1" applyAlignment="1" applyProtection="1">
      <alignment horizontal="left" vertical="center"/>
      <protection locked="0"/>
    </xf>
    <xf numFmtId="49" fontId="36" fillId="10" borderId="216" xfId="2" applyNumberFormat="1" applyFont="1" applyFill="1" applyBorder="1" applyAlignment="1" applyProtection="1">
      <alignment horizontal="left" vertical="center"/>
      <protection locked="0"/>
    </xf>
    <xf numFmtId="0" fontId="0" fillId="0" borderId="0" xfId="0" applyAlignment="1">
      <alignment horizontal="right" vertical="center"/>
    </xf>
    <xf numFmtId="0" fontId="0" fillId="0" borderId="6" xfId="0" applyBorder="1" applyAlignment="1">
      <alignment horizontal="right" vertical="center"/>
    </xf>
    <xf numFmtId="49" fontId="36" fillId="10" borderId="119" xfId="2" applyNumberFormat="1" applyFont="1" applyFill="1" applyBorder="1" applyAlignment="1" applyProtection="1">
      <alignment horizontal="left"/>
    </xf>
    <xf numFmtId="0" fontId="36" fillId="10" borderId="127" xfId="2" applyNumberFormat="1" applyFont="1" applyFill="1" applyBorder="1" applyAlignment="1" applyProtection="1">
      <alignment horizontal="left"/>
    </xf>
    <xf numFmtId="0" fontId="36" fillId="10" borderId="72" xfId="2" applyNumberFormat="1" applyFont="1" applyFill="1" applyBorder="1" applyAlignment="1" applyProtection="1">
      <alignment horizontal="left"/>
    </xf>
    <xf numFmtId="49" fontId="34" fillId="9" borderId="195" xfId="2" applyNumberFormat="1" applyFont="1" applyFill="1" applyBorder="1" applyAlignment="1" applyProtection="1">
      <alignment vertical="center"/>
    </xf>
    <xf numFmtId="49" fontId="34" fillId="9" borderId="191" xfId="2" applyNumberFormat="1" applyFont="1" applyFill="1" applyBorder="1" applyAlignment="1" applyProtection="1">
      <alignment vertical="center"/>
    </xf>
    <xf numFmtId="0" fontId="36" fillId="10" borderId="118" xfId="2" applyNumberFormat="1" applyFont="1" applyFill="1" applyBorder="1" applyAlignment="1" applyProtection="1"/>
    <xf numFmtId="0" fontId="36" fillId="10" borderId="120" xfId="2" applyNumberFormat="1" applyFont="1" applyFill="1" applyBorder="1" applyAlignment="1" applyProtection="1"/>
    <xf numFmtId="0" fontId="36" fillId="10" borderId="116" xfId="2" applyNumberFormat="1" applyFont="1" applyFill="1" applyBorder="1" applyAlignment="1" applyProtection="1"/>
    <xf numFmtId="49" fontId="36" fillId="10" borderId="249" xfId="2" applyNumberFormat="1" applyFont="1" applyFill="1" applyBorder="1" applyAlignment="1" applyProtection="1"/>
    <xf numFmtId="49" fontId="36" fillId="10" borderId="250" xfId="2" applyNumberFormat="1" applyFont="1" applyFill="1" applyBorder="1" applyAlignment="1" applyProtection="1"/>
    <xf numFmtId="49" fontId="36" fillId="10" borderId="251" xfId="2" applyNumberFormat="1" applyFont="1" applyFill="1" applyBorder="1" applyAlignment="1" applyProtection="1"/>
    <xf numFmtId="0" fontId="34" fillId="8" borderId="0" xfId="0" applyFont="1" applyFill="1" applyBorder="1" applyAlignment="1" applyProtection="1">
      <alignment horizontal="left" vertical="center" wrapText="1"/>
    </xf>
    <xf numFmtId="0" fontId="20" fillId="0" borderId="365" xfId="0" applyFont="1" applyBorder="1" applyAlignment="1" applyProtection="1">
      <alignment horizontal="left" vertical="top" wrapText="1"/>
      <protection locked="0"/>
    </xf>
    <xf numFmtId="0" fontId="0" fillId="0" borderId="366" xfId="0" applyBorder="1" applyAlignment="1" applyProtection="1">
      <alignment horizontal="left" vertical="top" wrapText="1"/>
      <protection locked="0"/>
    </xf>
    <xf numFmtId="0" fontId="0" fillId="0" borderId="415"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4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20" fillId="0" borderId="4" xfId="0" applyFont="1" applyBorder="1" applyAlignment="1" applyProtection="1">
      <alignment vertical="top" wrapText="1"/>
      <protection locked="0"/>
    </xf>
    <xf numFmtId="0" fontId="20" fillId="0" borderId="206" xfId="0" applyFont="1" applyBorder="1" applyAlignment="1" applyProtection="1">
      <alignment vertical="top" wrapText="1"/>
      <protection locked="0"/>
    </xf>
    <xf numFmtId="0" fontId="27" fillId="0" borderId="7" xfId="0" applyFont="1" applyBorder="1" applyAlignment="1" applyProtection="1">
      <alignment vertical="top" wrapText="1"/>
      <protection locked="0"/>
    </xf>
    <xf numFmtId="0" fontId="27" fillId="0" borderId="8" xfId="0" applyFont="1" applyBorder="1" applyAlignment="1" applyProtection="1">
      <alignment vertical="top" wrapText="1"/>
      <protection locked="0"/>
    </xf>
    <xf numFmtId="0" fontId="27" fillId="0" borderId="5"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0" fontId="27" fillId="0" borderId="6" xfId="0" applyFont="1" applyBorder="1" applyAlignment="1" applyProtection="1">
      <alignment vertical="top" wrapText="1"/>
      <protection locked="0"/>
    </xf>
    <xf numFmtId="0" fontId="27" fillId="0" borderId="31" xfId="0" applyFont="1" applyBorder="1" applyAlignment="1" applyProtection="1">
      <alignment vertical="top" wrapText="1"/>
      <protection locked="0"/>
    </xf>
    <xf numFmtId="0" fontId="27" fillId="0" borderId="342" xfId="0" applyFont="1" applyBorder="1" applyAlignment="1" applyProtection="1">
      <alignment vertical="top" wrapText="1"/>
      <protection locked="0"/>
    </xf>
    <xf numFmtId="0" fontId="27" fillId="0" borderId="32" xfId="0" applyFont="1" applyBorder="1" applyAlignment="1" applyProtection="1">
      <alignment vertical="top" wrapText="1"/>
      <protection locked="0"/>
    </xf>
    <xf numFmtId="0" fontId="27" fillId="0" borderId="33" xfId="0" applyFont="1" applyBorder="1" applyAlignment="1" applyProtection="1">
      <alignment vertical="top" wrapText="1"/>
      <protection locked="0"/>
    </xf>
    <xf numFmtId="0" fontId="20" fillId="0" borderId="117" xfId="0" applyFont="1" applyBorder="1" applyProtection="1">
      <protection locked="0"/>
    </xf>
    <xf numFmtId="0" fontId="0" fillId="0" borderId="121" xfId="0" applyBorder="1" applyProtection="1">
      <protection locked="0"/>
    </xf>
    <xf numFmtId="0" fontId="0" fillId="0" borderId="71" xfId="0" applyBorder="1" applyProtection="1">
      <protection locked="0"/>
    </xf>
    <xf numFmtId="0" fontId="20" fillId="0" borderId="118" xfId="0" applyFont="1" applyBorder="1" applyProtection="1">
      <protection locked="0"/>
    </xf>
    <xf numFmtId="0" fontId="0" fillId="0" borderId="120" xfId="0" applyBorder="1" applyProtection="1">
      <protection locked="0"/>
    </xf>
    <xf numFmtId="0" fontId="0" fillId="0" borderId="116" xfId="0" applyBorder="1" applyProtection="1">
      <protection locked="0"/>
    </xf>
    <xf numFmtId="0" fontId="0" fillId="0" borderId="118" xfId="0" applyBorder="1" applyProtection="1">
      <protection locked="0"/>
    </xf>
    <xf numFmtId="0" fontId="20" fillId="0" borderId="119" xfId="0" applyFont="1" applyBorder="1" applyProtection="1">
      <protection locked="0"/>
    </xf>
    <xf numFmtId="0" fontId="0" fillId="0" borderId="127" xfId="0" applyBorder="1" applyProtection="1">
      <protection locked="0"/>
    </xf>
    <xf numFmtId="0" fontId="0" fillId="0" borderId="72" xfId="0" applyBorder="1" applyProtection="1">
      <protection locked="0"/>
    </xf>
    <xf numFmtId="166" fontId="104" fillId="68" borderId="15" xfId="0" applyNumberFormat="1" applyFont="1" applyFill="1" applyBorder="1" applyAlignment="1" applyProtection="1">
      <alignment horizontal="center" wrapText="1"/>
      <protection locked="0"/>
    </xf>
    <xf numFmtId="166" fontId="104" fillId="68" borderId="14" xfId="0" applyNumberFormat="1" applyFont="1" applyFill="1" applyBorder="1" applyAlignment="1" applyProtection="1">
      <alignment horizontal="center" wrapText="1"/>
      <protection locked="0"/>
    </xf>
    <xf numFmtId="0" fontId="104" fillId="68" borderId="14" xfId="0" applyFont="1" applyFill="1" applyBorder="1" applyAlignment="1" applyProtection="1">
      <alignment horizontal="center" wrapText="1"/>
      <protection locked="0"/>
    </xf>
    <xf numFmtId="0" fontId="106" fillId="68" borderId="21" xfId="0" applyFont="1" applyFill="1" applyBorder="1" applyAlignment="1" applyProtection="1">
      <alignment horizontal="left"/>
      <protection locked="0"/>
    </xf>
    <xf numFmtId="0" fontId="106" fillId="68" borderId="151" xfId="0" applyFont="1" applyFill="1" applyBorder="1" applyAlignment="1" applyProtection="1">
      <alignment horizontal="left"/>
      <protection locked="0"/>
    </xf>
    <xf numFmtId="0" fontId="106" fillId="68" borderId="19" xfId="0" applyFont="1" applyFill="1" applyBorder="1" applyAlignment="1" applyProtection="1">
      <alignment horizontal="left"/>
      <protection locked="0"/>
    </xf>
    <xf numFmtId="0" fontId="106" fillId="68" borderId="20" xfId="0" applyFont="1" applyFill="1" applyBorder="1" applyAlignment="1" applyProtection="1">
      <alignment horizontal="left"/>
      <protection locked="0"/>
    </xf>
    <xf numFmtId="0" fontId="104" fillId="68" borderId="205" xfId="0" applyFont="1" applyFill="1" applyBorder="1" applyAlignment="1" applyProtection="1">
      <alignment horizontal="center" wrapText="1"/>
    </xf>
    <xf numFmtId="0" fontId="104" fillId="68" borderId="246" xfId="0" applyFont="1" applyFill="1" applyBorder="1" applyAlignment="1" applyProtection="1">
      <alignment horizontal="center" wrapText="1"/>
    </xf>
    <xf numFmtId="0" fontId="104" fillId="68" borderId="5" xfId="0" applyFont="1" applyFill="1" applyBorder="1" applyAlignment="1" applyProtection="1">
      <alignment horizontal="center" wrapText="1"/>
    </xf>
    <xf numFmtId="0" fontId="104" fillId="68" borderId="43" xfId="0" applyFont="1" applyFill="1" applyBorder="1" applyAlignment="1" applyProtection="1">
      <alignment horizontal="center" wrapText="1"/>
    </xf>
    <xf numFmtId="0" fontId="104" fillId="68" borderId="260" xfId="0" applyFont="1" applyFill="1" applyBorder="1" applyAlignment="1" applyProtection="1">
      <alignment horizontal="center" wrapText="1"/>
    </xf>
    <xf numFmtId="0" fontId="104" fillId="68" borderId="38" xfId="0" applyFont="1" applyFill="1" applyBorder="1" applyAlignment="1" applyProtection="1">
      <alignment horizontal="center" wrapText="1"/>
    </xf>
    <xf numFmtId="9" fontId="104" fillId="68" borderId="15" xfId="0" applyNumberFormat="1" applyFont="1" applyFill="1" applyBorder="1" applyAlignment="1" applyProtection="1">
      <alignment horizontal="center" wrapText="1"/>
      <protection locked="0"/>
    </xf>
    <xf numFmtId="9" fontId="104" fillId="68" borderId="14" xfId="0" applyNumberFormat="1" applyFont="1" applyFill="1" applyBorder="1" applyAlignment="1" applyProtection="1">
      <alignment horizontal="center" wrapText="1"/>
      <protection locked="0"/>
    </xf>
    <xf numFmtId="0" fontId="104" fillId="4" borderId="498" xfId="0" applyFont="1" applyFill="1" applyBorder="1" applyAlignment="1" applyProtection="1">
      <alignment horizontal="left" vertical="top" wrapText="1"/>
      <protection locked="0"/>
    </xf>
    <xf numFmtId="0" fontId="104" fillId="4" borderId="499" xfId="0" applyFont="1" applyFill="1" applyBorder="1" applyAlignment="1" applyProtection="1">
      <alignment horizontal="left" vertical="top" wrapText="1"/>
      <protection locked="0"/>
    </xf>
    <xf numFmtId="0" fontId="104" fillId="4" borderId="20" xfId="0" applyFont="1" applyFill="1" applyBorder="1" applyAlignment="1" applyProtection="1">
      <alignment horizontal="left" vertical="top" wrapText="1"/>
      <protection locked="0"/>
    </xf>
    <xf numFmtId="166" fontId="104" fillId="68" borderId="30" xfId="0" applyNumberFormat="1" applyFont="1" applyFill="1" applyBorder="1" applyAlignment="1" applyProtection="1">
      <alignment horizontal="center" wrapText="1"/>
      <protection locked="0"/>
    </xf>
    <xf numFmtId="166" fontId="104" fillId="68" borderId="44" xfId="0" applyNumberFormat="1" applyFont="1" applyFill="1" applyBorder="1" applyAlignment="1" applyProtection="1">
      <alignment horizontal="center" wrapText="1"/>
      <protection locked="0"/>
    </xf>
    <xf numFmtId="3" fontId="106" fillId="68" borderId="21" xfId="0" applyNumberFormat="1" applyFont="1" applyFill="1" applyBorder="1" applyAlignment="1" applyProtection="1">
      <alignment horizontal="left" wrapText="1"/>
      <protection locked="0"/>
    </xf>
    <xf numFmtId="3" fontId="106" fillId="68" borderId="151" xfId="0" applyNumberFormat="1" applyFont="1" applyFill="1" applyBorder="1" applyAlignment="1" applyProtection="1">
      <alignment horizontal="left" wrapText="1"/>
      <protection locked="0"/>
    </xf>
    <xf numFmtId="3" fontId="106" fillId="68" borderId="19" xfId="0" applyNumberFormat="1" applyFont="1" applyFill="1" applyBorder="1" applyAlignment="1" applyProtection="1">
      <alignment horizontal="left" wrapText="1"/>
      <protection locked="0"/>
    </xf>
    <xf numFmtId="3" fontId="106" fillId="68" borderId="20" xfId="0" applyNumberFormat="1" applyFont="1" applyFill="1" applyBorder="1" applyAlignment="1" applyProtection="1">
      <alignment horizontal="left" wrapText="1"/>
      <protection locked="0"/>
    </xf>
    <xf numFmtId="0" fontId="104" fillId="68" borderId="15" xfId="0" applyFont="1" applyFill="1" applyBorder="1" applyAlignment="1" applyProtection="1">
      <alignment horizontal="center" wrapText="1"/>
      <protection locked="0"/>
    </xf>
    <xf numFmtId="3" fontId="106" fillId="68" borderId="21" xfId="0" applyNumberFormat="1" applyFont="1" applyFill="1" applyBorder="1" applyProtection="1"/>
    <xf numFmtId="3" fontId="106" fillId="68" borderId="151" xfId="0" applyNumberFormat="1" applyFont="1" applyFill="1" applyBorder="1" applyProtection="1"/>
    <xf numFmtId="3" fontId="106" fillId="68" borderId="19" xfId="0" applyNumberFormat="1" applyFont="1" applyFill="1" applyBorder="1" applyProtection="1"/>
    <xf numFmtId="0" fontId="102" fillId="9" borderId="18" xfId="2" applyFont="1" applyFill="1" applyBorder="1" applyAlignment="1"/>
    <xf numFmtId="0" fontId="90" fillId="4" borderId="205" xfId="2" applyFont="1" applyFill="1" applyBorder="1" applyProtection="1"/>
    <xf numFmtId="0" fontId="90" fillId="4" borderId="145" xfId="2" applyFont="1" applyFill="1" applyBorder="1" applyProtection="1"/>
    <xf numFmtId="0" fontId="90" fillId="4" borderId="207" xfId="2" applyFont="1" applyFill="1" applyBorder="1" applyProtection="1"/>
    <xf numFmtId="0" fontId="102" fillId="9" borderId="56" xfId="2" applyFont="1" applyFill="1" applyBorder="1" applyAlignment="1"/>
    <xf numFmtId="0" fontId="20" fillId="4" borderId="191" xfId="2" applyFont="1" applyFill="1" applyBorder="1" applyAlignment="1" applyProtection="1">
      <protection locked="0"/>
    </xf>
    <xf numFmtId="0" fontId="20" fillId="4" borderId="141" xfId="2" applyFont="1" applyFill="1" applyBorder="1" applyAlignment="1" applyProtection="1">
      <protection locked="0"/>
    </xf>
    <xf numFmtId="0" fontId="20" fillId="0" borderId="18" xfId="2" applyFont="1" applyFill="1" applyBorder="1" applyAlignment="1" applyProtection="1">
      <protection locked="0"/>
    </xf>
    <xf numFmtId="0" fontId="20" fillId="0" borderId="56" xfId="2" applyFont="1" applyFill="1" applyBorder="1" applyAlignment="1" applyProtection="1">
      <protection locked="0"/>
    </xf>
    <xf numFmtId="0" fontId="20" fillId="4" borderId="18" xfId="2" applyFont="1" applyFill="1" applyBorder="1" applyAlignment="1" applyProtection="1">
      <protection locked="0"/>
    </xf>
    <xf numFmtId="0" fontId="20" fillId="4" borderId="56" xfId="2" applyFont="1" applyFill="1" applyBorder="1" applyAlignment="1" applyProtection="1">
      <protection locked="0"/>
    </xf>
    <xf numFmtId="0" fontId="20" fillId="4" borderId="18" xfId="2" applyFill="1" applyBorder="1" applyAlignment="1" applyProtection="1">
      <protection locked="0"/>
    </xf>
    <xf numFmtId="0" fontId="20" fillId="4" borderId="56" xfId="2" applyFill="1" applyBorder="1" applyAlignment="1" applyProtection="1">
      <protection locked="0"/>
    </xf>
    <xf numFmtId="0" fontId="20" fillId="0" borderId="18" xfId="2" applyFont="1" applyFill="1" applyBorder="1" applyProtection="1">
      <protection locked="0"/>
    </xf>
    <xf numFmtId="0" fontId="196" fillId="0" borderId="18" xfId="146" applyFill="1" applyBorder="1" applyAlignment="1" applyProtection="1">
      <protection locked="0"/>
    </xf>
    <xf numFmtId="0" fontId="196" fillId="4" borderId="18" xfId="146" applyFill="1" applyBorder="1" applyAlignment="1" applyProtection="1">
      <protection locked="0"/>
    </xf>
    <xf numFmtId="0" fontId="20" fillId="0" borderId="18" xfId="2" applyFill="1" applyBorder="1" applyAlignment="1" applyProtection="1">
      <protection locked="0"/>
    </xf>
    <xf numFmtId="0" fontId="20" fillId="0" borderId="56" xfId="2" applyFill="1" applyBorder="1" applyAlignment="1" applyProtection="1">
      <protection locked="0"/>
    </xf>
    <xf numFmtId="0" fontId="20" fillId="8" borderId="34" xfId="0" applyFont="1" applyFill="1" applyBorder="1" applyAlignment="1" applyProtection="1">
      <alignment horizontal="left" vertical="top" wrapText="1"/>
      <protection locked="0"/>
    </xf>
    <xf numFmtId="0" fontId="20" fillId="8" borderId="18" xfId="0" applyFont="1" applyFill="1" applyBorder="1" applyAlignment="1" applyProtection="1">
      <alignment horizontal="left" vertical="top" wrapText="1"/>
      <protection locked="0"/>
    </xf>
    <xf numFmtId="0" fontId="27" fillId="8" borderId="18" xfId="0" applyFont="1" applyFill="1" applyBorder="1" applyAlignment="1" applyProtection="1">
      <alignment horizontal="left" vertical="top" wrapText="1"/>
      <protection locked="0"/>
    </xf>
    <xf numFmtId="0" fontId="27" fillId="8" borderId="38" xfId="0" applyFont="1" applyFill="1" applyBorder="1" applyAlignment="1" applyProtection="1">
      <alignment horizontal="left" vertical="top" wrapText="1"/>
      <protection locked="0"/>
    </xf>
    <xf numFmtId="0" fontId="27" fillId="8" borderId="0" xfId="0" applyFont="1" applyFill="1" applyBorder="1" applyAlignment="1">
      <alignment horizontal="left" textRotation="90" wrapText="1"/>
    </xf>
    <xf numFmtId="0" fontId="27" fillId="68" borderId="0" xfId="0" applyFont="1" applyFill="1" applyBorder="1" applyAlignment="1">
      <alignment horizontal="left" textRotation="90" wrapText="1"/>
    </xf>
    <xf numFmtId="0" fontId="27" fillId="8" borderId="58" xfId="0" applyFont="1" applyFill="1" applyBorder="1" applyAlignment="1">
      <alignment horizontal="left" textRotation="90" wrapText="1"/>
    </xf>
    <xf numFmtId="0" fontId="20" fillId="68" borderId="0" xfId="0" applyFont="1" applyFill="1" applyBorder="1" applyAlignment="1" applyProtection="1">
      <alignment horizontal="left" textRotation="90"/>
      <protection locked="0"/>
    </xf>
    <xf numFmtId="0" fontId="20" fillId="68" borderId="58" xfId="0" applyFont="1" applyFill="1" applyBorder="1" applyAlignment="1" applyProtection="1">
      <alignment horizontal="left" textRotation="90"/>
      <protection locked="0"/>
    </xf>
    <xf numFmtId="0" fontId="20" fillId="68" borderId="350" xfId="0" applyFont="1" applyFill="1" applyBorder="1" applyAlignment="1">
      <alignment horizontal="left" textRotation="90"/>
    </xf>
    <xf numFmtId="0" fontId="27" fillId="68" borderId="351" xfId="0" applyFont="1" applyFill="1" applyBorder="1" applyAlignment="1">
      <alignment horizontal="left" textRotation="90"/>
    </xf>
    <xf numFmtId="0" fontId="27" fillId="68" borderId="15" xfId="0" applyFont="1" applyFill="1" applyBorder="1" applyAlignment="1">
      <alignment horizontal="left" textRotation="90"/>
    </xf>
    <xf numFmtId="0" fontId="20" fillId="8" borderId="153" xfId="0" applyFont="1" applyFill="1" applyBorder="1" applyAlignment="1">
      <alignment vertical="top" wrapText="1"/>
    </xf>
    <xf numFmtId="0" fontId="20" fillId="8" borderId="193" xfId="0" applyFont="1" applyFill="1" applyBorder="1" applyAlignment="1">
      <alignment vertical="top" wrapText="1"/>
    </xf>
    <xf numFmtId="0" fontId="20" fillId="8" borderId="197" xfId="0" applyFont="1" applyFill="1" applyBorder="1" applyAlignment="1">
      <alignment vertical="top" wrapText="1"/>
    </xf>
    <xf numFmtId="0" fontId="109" fillId="8" borderId="60" xfId="0" applyFont="1" applyFill="1" applyBorder="1" applyAlignment="1">
      <alignment horizontal="center" wrapText="1"/>
    </xf>
    <xf numFmtId="0" fontId="109" fillId="8" borderId="60" xfId="0" applyFont="1" applyFill="1" applyBorder="1" applyAlignment="1">
      <alignment horizontal="center"/>
    </xf>
    <xf numFmtId="0" fontId="109" fillId="8" borderId="61" xfId="0" applyFont="1" applyFill="1" applyBorder="1" applyAlignment="1">
      <alignment horizontal="center"/>
    </xf>
    <xf numFmtId="0" fontId="27" fillId="68" borderId="58" xfId="0" applyFont="1" applyFill="1" applyBorder="1" applyAlignment="1">
      <alignment horizontal="left" textRotation="90" wrapText="1"/>
    </xf>
    <xf numFmtId="0" fontId="27" fillId="68" borderId="0" xfId="0" applyFont="1" applyFill="1" applyBorder="1" applyAlignment="1">
      <alignment horizontal="left" textRotation="90"/>
    </xf>
    <xf numFmtId="0" fontId="100" fillId="68" borderId="0" xfId="0" applyFont="1" applyFill="1" applyBorder="1"/>
    <xf numFmtId="0" fontId="100" fillId="68" borderId="58" xfId="0" applyFont="1" applyFill="1" applyBorder="1"/>
    <xf numFmtId="0" fontId="20" fillId="8" borderId="118" xfId="2" applyFont="1" applyFill="1" applyBorder="1" applyAlignment="1" applyProtection="1">
      <alignment horizontal="left"/>
      <protection locked="0"/>
    </xf>
    <xf numFmtId="0" fontId="20" fillId="8" borderId="114" xfId="2" applyFont="1" applyFill="1" applyBorder="1" applyAlignment="1" applyProtection="1">
      <alignment horizontal="left"/>
      <protection locked="0"/>
    </xf>
    <xf numFmtId="0" fontId="31" fillId="8" borderId="119" xfId="2" applyFont="1" applyFill="1" applyBorder="1" applyAlignment="1" applyProtection="1">
      <alignment horizontal="left"/>
      <protection locked="0"/>
    </xf>
    <xf numFmtId="0" fontId="31" fillId="8" borderId="491" xfId="2" applyFont="1" applyFill="1" applyBorder="1" applyAlignment="1" applyProtection="1">
      <alignment horizontal="left"/>
      <protection locked="0"/>
    </xf>
    <xf numFmtId="0" fontId="20" fillId="8" borderId="523" xfId="2" applyFont="1" applyFill="1" applyBorder="1" applyAlignment="1" applyProtection="1">
      <alignment horizontal="left"/>
      <protection locked="0"/>
    </xf>
    <xf numFmtId="0" fontId="20" fillId="8" borderId="490" xfId="2" applyFont="1" applyFill="1" applyBorder="1" applyAlignment="1" applyProtection="1">
      <alignment horizontal="left"/>
      <protection locked="0"/>
    </xf>
    <xf numFmtId="0" fontId="31" fillId="25" borderId="488" xfId="2" applyFont="1" applyFill="1" applyBorder="1" applyAlignment="1" applyProtection="1">
      <alignment horizontal="left"/>
    </xf>
    <xf numFmtId="0" fontId="31" fillId="25" borderId="489" xfId="2" applyFont="1" applyFill="1" applyBorder="1" applyAlignment="1" applyProtection="1">
      <alignment horizontal="left"/>
    </xf>
    <xf numFmtId="0" fontId="56" fillId="0" borderId="32" xfId="2" applyFont="1" applyFill="1" applyBorder="1" applyAlignment="1" applyProtection="1"/>
    <xf numFmtId="0" fontId="20" fillId="8" borderId="418" xfId="2" applyFont="1" applyFill="1" applyBorder="1" applyAlignment="1" applyProtection="1">
      <alignment wrapText="1"/>
      <protection locked="0"/>
    </xf>
    <xf numFmtId="0" fontId="20" fillId="8" borderId="490" xfId="2" applyFont="1" applyFill="1" applyBorder="1" applyAlignment="1" applyProtection="1">
      <alignment wrapText="1"/>
      <protection locked="0"/>
    </xf>
    <xf numFmtId="0" fontId="20" fillId="8" borderId="118" xfId="2" applyFont="1" applyFill="1" applyBorder="1" applyAlignment="1" applyProtection="1">
      <alignment wrapText="1"/>
      <protection locked="0"/>
    </xf>
    <xf numFmtId="0" fontId="20" fillId="8" borderId="114" xfId="2" applyFont="1" applyFill="1" applyBorder="1" applyAlignment="1" applyProtection="1">
      <alignment wrapText="1"/>
      <protection locked="0"/>
    </xf>
    <xf numFmtId="0" fontId="31" fillId="8" borderId="119" xfId="2" applyFont="1" applyFill="1" applyBorder="1" applyAlignment="1" applyProtection="1">
      <alignment wrapText="1"/>
      <protection locked="0"/>
    </xf>
    <xf numFmtId="0" fontId="31" fillId="8" borderId="491" xfId="2" applyFont="1" applyFill="1" applyBorder="1" applyAlignment="1" applyProtection="1">
      <alignment wrapText="1"/>
      <protection locked="0"/>
    </xf>
    <xf numFmtId="0" fontId="116" fillId="14" borderId="0" xfId="2" applyFont="1" applyFill="1"/>
    <xf numFmtId="0" fontId="34" fillId="68" borderId="21" xfId="2" applyFont="1" applyFill="1" applyBorder="1" applyAlignment="1" applyProtection="1">
      <alignment horizontal="left" vertical="center"/>
    </xf>
    <xf numFmtId="0" fontId="34" fillId="68" borderId="25" xfId="2" applyFont="1" applyFill="1" applyBorder="1" applyAlignment="1" applyProtection="1">
      <alignment horizontal="left" vertical="center"/>
    </xf>
    <xf numFmtId="0" fontId="20" fillId="0" borderId="118" xfId="2" applyFont="1" applyFill="1" applyBorder="1" applyAlignment="1" applyProtection="1">
      <protection locked="0"/>
    </xf>
    <xf numFmtId="0" fontId="20" fillId="0" borderId="120" xfId="2" applyFont="1" applyFill="1" applyBorder="1" applyAlignment="1" applyProtection="1">
      <protection locked="0"/>
    </xf>
    <xf numFmtId="0" fontId="20" fillId="0" borderId="112" xfId="2" applyFont="1" applyFill="1" applyBorder="1" applyAlignment="1" applyProtection="1">
      <protection locked="0"/>
    </xf>
    <xf numFmtId="0" fontId="31" fillId="0" borderId="119" xfId="2" applyFont="1" applyBorder="1" applyAlignment="1" applyProtection="1">
      <protection locked="0"/>
    </xf>
    <xf numFmtId="0" fontId="31" fillId="0" borderId="127" xfId="2" applyFont="1" applyBorder="1" applyAlignment="1" applyProtection="1">
      <protection locked="0"/>
    </xf>
    <xf numFmtId="0" fontId="31" fillId="0" borderId="417" xfId="2" applyFont="1" applyBorder="1" applyAlignment="1" applyProtection="1">
      <protection locked="0"/>
    </xf>
    <xf numFmtId="0" fontId="20" fillId="0" borderId="418" xfId="2" applyFont="1" applyBorder="1" applyAlignment="1" applyProtection="1">
      <protection locked="0"/>
    </xf>
    <xf numFmtId="0" fontId="20" fillId="0" borderId="481" xfId="2" applyFont="1" applyBorder="1" applyAlignment="1" applyProtection="1">
      <protection locked="0"/>
    </xf>
    <xf numFmtId="0" fontId="20" fillId="0" borderId="416" xfId="2" applyFont="1" applyBorder="1" applyAlignment="1" applyProtection="1">
      <protection locked="0"/>
    </xf>
    <xf numFmtId="0" fontId="20" fillId="0" borderId="118" xfId="2" applyFont="1" applyBorder="1" applyAlignment="1" applyProtection="1">
      <protection locked="0"/>
    </xf>
    <xf numFmtId="0" fontId="20" fillId="0" borderId="120" xfId="2" applyFont="1" applyBorder="1" applyAlignment="1" applyProtection="1">
      <protection locked="0"/>
    </xf>
    <xf numFmtId="0" fontId="20" fillId="0" borderId="112" xfId="2" applyFont="1" applyBorder="1" applyAlignment="1" applyProtection="1">
      <protection locked="0"/>
    </xf>
    <xf numFmtId="0" fontId="34" fillId="68" borderId="21" xfId="2" applyFont="1" applyFill="1" applyBorder="1" applyAlignment="1" applyProtection="1">
      <alignment horizontal="left" vertical="center" wrapText="1"/>
    </xf>
    <xf numFmtId="0" fontId="34" fillId="68" borderId="151" xfId="2" applyFont="1" applyFill="1" applyBorder="1" applyAlignment="1" applyProtection="1">
      <alignment horizontal="left" vertical="center" wrapText="1"/>
    </xf>
    <xf numFmtId="0" fontId="34" fillId="68" borderId="25" xfId="2" applyFont="1" applyFill="1" applyBorder="1" applyAlignment="1" applyProtection="1">
      <alignment horizontal="left" vertical="center" wrapText="1"/>
    </xf>
    <xf numFmtId="0" fontId="31" fillId="25" borderId="488" xfId="2" applyFont="1" applyFill="1" applyBorder="1" applyAlignment="1" applyProtection="1"/>
    <xf numFmtId="0" fontId="31" fillId="25" borderId="492" xfId="2" applyFont="1" applyFill="1" applyBorder="1" applyAlignment="1" applyProtection="1"/>
    <xf numFmtId="0" fontId="31" fillId="25" borderId="489" xfId="2" applyFont="1" applyFill="1" applyBorder="1" applyAlignment="1" applyProtection="1"/>
    <xf numFmtId="0" fontId="56" fillId="0" borderId="0" xfId="2" applyFont="1" applyFill="1" applyBorder="1" applyAlignment="1" applyProtection="1">
      <alignment wrapText="1"/>
    </xf>
    <xf numFmtId="0" fontId="110" fillId="9" borderId="191" xfId="2" applyFont="1" applyFill="1" applyBorder="1" applyAlignment="1" applyProtection="1">
      <alignment vertical="center"/>
    </xf>
    <xf numFmtId="0" fontId="110" fillId="9" borderId="196" xfId="2" applyFont="1" applyFill="1" applyBorder="1" applyAlignment="1" applyProtection="1">
      <alignment vertical="center"/>
    </xf>
    <xf numFmtId="0" fontId="20" fillId="68" borderId="195" xfId="2" applyFont="1" applyFill="1" applyBorder="1" applyAlignment="1" applyProtection="1"/>
    <xf numFmtId="0" fontId="20" fillId="68" borderId="196" xfId="2" applyFont="1" applyFill="1" applyBorder="1" applyAlignment="1" applyProtection="1"/>
    <xf numFmtId="0" fontId="34" fillId="68" borderId="151" xfId="2" applyFont="1" applyFill="1" applyBorder="1" applyAlignment="1" applyProtection="1">
      <alignment horizontal="left" vertical="center"/>
    </xf>
    <xf numFmtId="0" fontId="53" fillId="0" borderId="529" xfId="2" applyFont="1" applyBorder="1" applyAlignment="1" applyProtection="1">
      <alignment horizontal="center" vertical="center" wrapText="1"/>
      <protection locked="0"/>
    </xf>
    <xf numFmtId="0" fontId="53" fillId="0" borderId="530" xfId="2" applyFont="1" applyBorder="1" applyAlignment="1" applyProtection="1">
      <alignment horizontal="center" vertical="center" wrapText="1"/>
      <protection locked="0"/>
    </xf>
    <xf numFmtId="0" fontId="53" fillId="0" borderId="531" xfId="2" applyFont="1" applyBorder="1" applyAlignment="1" applyProtection="1">
      <alignment horizontal="center" vertical="center" wrapText="1"/>
      <protection locked="0"/>
    </xf>
    <xf numFmtId="0" fontId="53" fillId="0" borderId="42" xfId="2" applyFont="1" applyBorder="1" applyAlignment="1" applyProtection="1">
      <alignment horizontal="center" vertical="center" wrapText="1"/>
      <protection locked="0"/>
    </xf>
    <xf numFmtId="0" fontId="53" fillId="0" borderId="0" xfId="2" applyFont="1" applyBorder="1" applyAlignment="1" applyProtection="1">
      <alignment horizontal="center" vertical="center" wrapText="1"/>
      <protection locked="0"/>
    </xf>
    <xf numFmtId="0" fontId="53" fillId="0" borderId="43" xfId="2" applyFont="1" applyBorder="1" applyAlignment="1" applyProtection="1">
      <alignment horizontal="center" vertical="center" wrapText="1"/>
      <protection locked="0"/>
    </xf>
    <xf numFmtId="0" fontId="53" fillId="0" borderId="34" xfId="2" applyFont="1" applyBorder="1" applyAlignment="1" applyProtection="1">
      <alignment horizontal="center" vertical="center" wrapText="1"/>
      <protection locked="0"/>
    </xf>
    <xf numFmtId="0" fontId="53" fillId="0" borderId="18" xfId="2" applyFont="1" applyBorder="1" applyAlignment="1" applyProtection="1">
      <alignment horizontal="center" vertical="center" wrapText="1"/>
      <protection locked="0"/>
    </xf>
    <xf numFmtId="0" fontId="53" fillId="0" borderId="38" xfId="2" applyFont="1" applyBorder="1" applyAlignment="1" applyProtection="1">
      <alignment horizontal="center" vertical="center" wrapText="1"/>
      <protection locked="0"/>
    </xf>
    <xf numFmtId="0" fontId="116" fillId="14" borderId="0" xfId="2" applyFont="1" applyFill="1" applyAlignment="1"/>
    <xf numFmtId="0" fontId="26" fillId="9" borderId="191" xfId="2" applyFont="1" applyFill="1" applyBorder="1" applyAlignment="1" applyProtection="1">
      <alignment horizontal="left" vertical="center" wrapText="1"/>
    </xf>
    <xf numFmtId="0" fontId="26" fillId="9" borderId="196" xfId="2" applyFont="1" applyFill="1" applyBorder="1" applyAlignment="1" applyProtection="1">
      <alignment horizontal="left" vertical="center" wrapText="1"/>
    </xf>
    <xf numFmtId="0" fontId="34" fillId="68" borderId="20" xfId="2" applyFont="1" applyFill="1" applyBorder="1" applyAlignment="1" applyProtection="1">
      <alignment horizontal="left" vertical="center"/>
    </xf>
    <xf numFmtId="0" fontId="104" fillId="68" borderId="353" xfId="0" applyFont="1" applyFill="1" applyBorder="1" applyAlignment="1" applyProtection="1">
      <alignment horizontal="center" wrapText="1"/>
    </xf>
    <xf numFmtId="0" fontId="104" fillId="68" borderId="40" xfId="0" applyFont="1" applyFill="1" applyBorder="1" applyAlignment="1" applyProtection="1">
      <alignment horizontal="center" wrapText="1"/>
    </xf>
    <xf numFmtId="0" fontId="104" fillId="68" borderId="351" xfId="0" applyFont="1" applyFill="1" applyBorder="1" applyAlignment="1" applyProtection="1">
      <alignment horizontal="center" wrapText="1"/>
    </xf>
    <xf numFmtId="0" fontId="104" fillId="68" borderId="15" xfId="0" applyFont="1" applyFill="1" applyBorder="1" applyAlignment="1" applyProtection="1">
      <alignment horizontal="center" wrapText="1"/>
    </xf>
    <xf numFmtId="166" fontId="104" fillId="68" borderId="351" xfId="0" applyNumberFormat="1" applyFont="1" applyFill="1" applyBorder="1" applyAlignment="1" applyProtection="1">
      <alignment horizontal="center" wrapText="1"/>
    </xf>
    <xf numFmtId="166" fontId="104" fillId="68" borderId="15" xfId="0" applyNumberFormat="1" applyFont="1" applyFill="1" applyBorder="1" applyAlignment="1" applyProtection="1">
      <alignment horizontal="center" wrapText="1"/>
    </xf>
    <xf numFmtId="9" fontId="104" fillId="68" borderId="351" xfId="0" applyNumberFormat="1" applyFont="1" applyFill="1" applyBorder="1" applyAlignment="1" applyProtection="1">
      <alignment horizontal="center" wrapText="1"/>
    </xf>
    <xf numFmtId="9" fontId="104" fillId="68" borderId="15" xfId="0" applyNumberFormat="1" applyFont="1" applyFill="1" applyBorder="1" applyAlignment="1" applyProtection="1">
      <alignment horizontal="center" wrapText="1"/>
    </xf>
    <xf numFmtId="166" fontId="104" fillId="68" borderId="400" xfId="0" applyNumberFormat="1" applyFont="1" applyFill="1" applyBorder="1" applyAlignment="1" applyProtection="1">
      <alignment horizontal="center" wrapText="1"/>
    </xf>
    <xf numFmtId="166" fontId="104" fillId="68" borderId="30" xfId="0" applyNumberFormat="1" applyFont="1" applyFill="1" applyBorder="1" applyAlignment="1" applyProtection="1">
      <alignment horizontal="center" wrapText="1"/>
    </xf>
    <xf numFmtId="0" fontId="106" fillId="68" borderId="21" xfId="0" applyFont="1" applyFill="1" applyBorder="1" applyAlignment="1" applyProtection="1">
      <alignment horizontal="center"/>
    </xf>
    <xf numFmtId="0" fontId="106" fillId="68" borderId="151" xfId="0" applyFont="1" applyFill="1" applyBorder="1" applyAlignment="1" applyProtection="1">
      <alignment horizontal="center"/>
    </xf>
    <xf numFmtId="0" fontId="106" fillId="68" borderId="20" xfId="0" applyFont="1" applyFill="1" applyBorder="1" applyAlignment="1" applyProtection="1">
      <alignment horizontal="center"/>
    </xf>
    <xf numFmtId="166" fontId="106" fillId="68" borderId="21" xfId="0" applyNumberFormat="1" applyFont="1" applyFill="1" applyBorder="1" applyAlignment="1" applyProtection="1">
      <alignment horizontal="center"/>
    </xf>
    <xf numFmtId="166" fontId="106" fillId="68" borderId="19" xfId="0" applyNumberFormat="1" applyFont="1" applyFill="1" applyBorder="1" applyAlignment="1" applyProtection="1">
      <alignment horizontal="center"/>
    </xf>
    <xf numFmtId="166" fontId="106" fillId="68" borderId="20" xfId="0" applyNumberFormat="1" applyFont="1" applyFill="1" applyBorder="1" applyAlignment="1" applyProtection="1">
      <alignment horizontal="center"/>
    </xf>
    <xf numFmtId="166" fontId="104" fillId="8" borderId="122" xfId="0" applyNumberFormat="1" applyFont="1" applyFill="1" applyBorder="1" applyAlignment="1" applyProtection="1">
      <alignment horizontal="right"/>
      <protection locked="0"/>
    </xf>
    <xf numFmtId="166" fontId="104" fillId="8" borderId="114" xfId="0" applyNumberFormat="1" applyFont="1" applyFill="1" applyBorder="1" applyAlignment="1" applyProtection="1">
      <alignment horizontal="right"/>
      <protection locked="0"/>
    </xf>
    <xf numFmtId="166" fontId="104" fillId="8" borderId="129" xfId="0" applyNumberFormat="1" applyFont="1" applyFill="1" applyBorder="1" applyAlignment="1" applyProtection="1">
      <alignment horizontal="right"/>
      <protection locked="0"/>
    </xf>
    <xf numFmtId="166" fontId="104" fillId="8" borderId="113" xfId="0" applyNumberFormat="1" applyFont="1" applyFill="1" applyBorder="1" applyAlignment="1" applyProtection="1">
      <alignment horizontal="right"/>
      <protection locked="0"/>
    </xf>
    <xf numFmtId="0" fontId="104" fillId="4" borderId="494" xfId="0" applyFont="1" applyFill="1" applyBorder="1" applyAlignment="1" applyProtection="1">
      <alignment horizontal="center" vertical="top" wrapText="1"/>
      <protection locked="0"/>
    </xf>
    <xf numFmtId="0" fontId="104" fillId="4" borderId="495" xfId="0" applyFont="1" applyFill="1" applyBorder="1" applyAlignment="1" applyProtection="1">
      <alignment horizontal="center" vertical="top" wrapText="1"/>
      <protection locked="0"/>
    </xf>
    <xf numFmtId="0" fontId="104" fillId="4" borderId="496" xfId="0" applyFont="1" applyFill="1" applyBorder="1" applyAlignment="1" applyProtection="1">
      <alignment horizontal="center" vertical="top" wrapText="1"/>
      <protection locked="0"/>
    </xf>
    <xf numFmtId="0" fontId="104" fillId="4" borderId="5" xfId="0" applyFont="1" applyFill="1" applyBorder="1" applyAlignment="1" applyProtection="1">
      <alignment horizontal="center" vertical="top" wrapText="1"/>
      <protection locked="0"/>
    </xf>
    <xf numFmtId="0" fontId="104" fillId="4" borderId="0" xfId="0" applyFont="1" applyFill="1" applyBorder="1" applyAlignment="1" applyProtection="1">
      <alignment horizontal="center" vertical="top" wrapText="1"/>
      <protection locked="0"/>
    </xf>
    <xf numFmtId="0" fontId="104" fillId="4" borderId="6" xfId="0" applyFont="1" applyFill="1" applyBorder="1" applyAlignment="1" applyProtection="1">
      <alignment horizontal="center" vertical="top" wrapText="1"/>
      <protection locked="0"/>
    </xf>
    <xf numFmtId="0" fontId="104" fillId="4" borderId="31" xfId="0" applyFont="1" applyFill="1" applyBorder="1" applyAlignment="1" applyProtection="1">
      <alignment horizontal="center" vertical="top" wrapText="1"/>
      <protection locked="0"/>
    </xf>
    <xf numFmtId="0" fontId="104" fillId="4" borderId="32" xfId="0" applyFont="1" applyFill="1" applyBorder="1" applyAlignment="1" applyProtection="1">
      <alignment horizontal="center" vertical="top" wrapText="1"/>
      <protection locked="0"/>
    </xf>
    <xf numFmtId="0" fontId="104" fillId="4" borderId="33" xfId="0" applyFont="1" applyFill="1" applyBorder="1" applyAlignment="1" applyProtection="1">
      <alignment horizontal="center" vertical="top" wrapText="1"/>
      <protection locked="0"/>
    </xf>
    <xf numFmtId="3" fontId="106" fillId="68" borderId="31" xfId="0" applyNumberFormat="1" applyFont="1" applyFill="1" applyBorder="1" applyProtection="1"/>
    <xf numFmtId="3" fontId="106" fillId="68" borderId="32" xfId="0" applyNumberFormat="1" applyFont="1" applyFill="1" applyBorder="1" applyProtection="1"/>
    <xf numFmtId="3" fontId="106" fillId="68" borderId="21" xfId="0" applyNumberFormat="1" applyFont="1" applyFill="1" applyBorder="1" applyAlignment="1" applyProtection="1">
      <alignment horizontal="left"/>
    </xf>
    <xf numFmtId="3" fontId="106" fillId="68" borderId="19" xfId="0" applyNumberFormat="1" applyFont="1" applyFill="1" applyBorder="1" applyAlignment="1" applyProtection="1">
      <alignment horizontal="left"/>
    </xf>
    <xf numFmtId="3" fontId="106" fillId="68" borderId="20" xfId="0" applyNumberFormat="1" applyFont="1" applyFill="1" applyBorder="1" applyAlignment="1" applyProtection="1">
      <alignment horizontal="left"/>
    </xf>
    <xf numFmtId="3" fontId="106" fillId="68" borderId="21" xfId="0" applyNumberFormat="1" applyFont="1" applyFill="1" applyBorder="1" applyAlignment="1" applyProtection="1">
      <alignment horizontal="center"/>
    </xf>
    <xf numFmtId="0" fontId="20" fillId="68" borderId="19" xfId="0" applyFont="1" applyFill="1" applyBorder="1" applyProtection="1"/>
    <xf numFmtId="166" fontId="105" fillId="9" borderId="421" xfId="0" applyNumberFormat="1" applyFont="1" applyFill="1" applyBorder="1" applyAlignment="1" applyProtection="1">
      <alignment horizontal="right"/>
    </xf>
    <xf numFmtId="166" fontId="105" fillId="9" borderId="422" xfId="0" applyNumberFormat="1" applyFont="1" applyFill="1" applyBorder="1" applyAlignment="1" applyProtection="1">
      <alignment horizontal="right"/>
    </xf>
    <xf numFmtId="166" fontId="104" fillId="8" borderId="128" xfId="0" applyNumberFormat="1" applyFont="1" applyFill="1" applyBorder="1" applyAlignment="1" applyProtection="1">
      <alignment horizontal="right"/>
      <protection locked="0"/>
    </xf>
    <xf numFmtId="166" fontId="104" fillId="8" borderId="115" xfId="0" applyNumberFormat="1" applyFont="1" applyFill="1" applyBorder="1" applyAlignment="1" applyProtection="1">
      <alignment horizontal="right"/>
      <protection locked="0"/>
    </xf>
    <xf numFmtId="0" fontId="94" fillId="10" borderId="130" xfId="101" applyFont="1" applyFill="1" applyBorder="1" applyAlignment="1"/>
    <xf numFmtId="0" fontId="94" fillId="10" borderId="131" xfId="101" applyFont="1" applyFill="1" applyBorder="1" applyAlignment="1"/>
    <xf numFmtId="0" fontId="87" fillId="4" borderId="0" xfId="101" applyFont="1" applyFill="1" applyBorder="1" applyAlignment="1">
      <alignment wrapText="1"/>
    </xf>
    <xf numFmtId="0" fontId="19" fillId="6" borderId="130" xfId="101" applyFont="1" applyFill="1" applyBorder="1" applyAlignment="1">
      <alignment horizontal="left"/>
    </xf>
    <xf numFmtId="0" fontId="19" fillId="6" borderId="131" xfId="101" applyFont="1" applyFill="1" applyBorder="1" applyAlignment="1">
      <alignment horizontal="left"/>
    </xf>
    <xf numFmtId="0" fontId="19" fillId="6" borderId="132" xfId="101" applyFont="1" applyFill="1" applyBorder="1" applyAlignment="1">
      <alignment horizontal="left"/>
    </xf>
    <xf numFmtId="0" fontId="87" fillId="8" borderId="0" xfId="101" applyFont="1" applyFill="1" applyBorder="1" applyAlignment="1"/>
    <xf numFmtId="0" fontId="112" fillId="10" borderId="130" xfId="101" applyFont="1" applyFill="1" applyBorder="1" applyAlignment="1">
      <alignment horizontal="left"/>
    </xf>
    <xf numFmtId="0" fontId="112" fillId="10" borderId="131" xfId="101" applyFont="1" applyFill="1" applyBorder="1" applyAlignment="1">
      <alignment horizontal="left"/>
    </xf>
    <xf numFmtId="0" fontId="112" fillId="10" borderId="132" xfId="101" applyFont="1" applyFill="1" applyBorder="1" applyAlignment="1">
      <alignment horizontal="left"/>
    </xf>
    <xf numFmtId="37" fontId="68" fillId="0" borderId="130" xfId="101" applyNumberFormat="1" applyFont="1" applyFill="1" applyBorder="1" applyAlignment="1">
      <alignment horizontal="left"/>
    </xf>
    <xf numFmtId="37" fontId="68" fillId="0" borderId="131" xfId="101" applyNumberFormat="1" applyFont="1" applyFill="1" applyBorder="1" applyAlignment="1">
      <alignment horizontal="left"/>
    </xf>
    <xf numFmtId="37" fontId="68" fillId="0" borderId="132" xfId="101" applyNumberFormat="1" applyFont="1" applyFill="1" applyBorder="1" applyAlignment="1">
      <alignment horizontal="left"/>
    </xf>
    <xf numFmtId="0" fontId="19" fillId="6" borderId="130" xfId="101" applyFont="1" applyFill="1" applyBorder="1" applyAlignment="1"/>
    <xf numFmtId="0" fontId="19" fillId="6" borderId="131" xfId="101" applyFont="1" applyFill="1" applyBorder="1" applyAlignment="1"/>
    <xf numFmtId="0" fontId="68" fillId="6" borderId="130" xfId="101" applyFont="1" applyFill="1" applyBorder="1" applyAlignment="1">
      <alignment horizontal="left"/>
    </xf>
    <xf numFmtId="0" fontId="68" fillId="6" borderId="131" xfId="101" applyFont="1" applyFill="1" applyBorder="1" applyAlignment="1">
      <alignment horizontal="left"/>
    </xf>
    <xf numFmtId="0" fontId="68" fillId="6" borderId="132" xfId="101" applyFont="1" applyFill="1" applyBorder="1" applyAlignment="1">
      <alignment horizontal="left"/>
    </xf>
    <xf numFmtId="171" fontId="68" fillId="0" borderId="130" xfId="101" applyNumberFormat="1" applyFont="1" applyFill="1" applyBorder="1" applyAlignment="1">
      <alignment horizontal="left"/>
    </xf>
    <xf numFmtId="171" fontId="68" fillId="0" borderId="131" xfId="101" applyNumberFormat="1" applyFont="1" applyFill="1" applyBorder="1" applyAlignment="1">
      <alignment horizontal="left"/>
    </xf>
    <xf numFmtId="171" fontId="68" fillId="0" borderId="132" xfId="101" applyNumberFormat="1" applyFont="1" applyFill="1" applyBorder="1" applyAlignment="1">
      <alignment horizontal="left"/>
    </xf>
    <xf numFmtId="171" fontId="68" fillId="9" borderId="130" xfId="101" applyNumberFormat="1" applyFont="1" applyFill="1" applyBorder="1" applyAlignment="1">
      <alignment horizontal="left"/>
    </xf>
    <xf numFmtId="171" fontId="68" fillId="9" borderId="131" xfId="101" applyNumberFormat="1" applyFont="1" applyFill="1" applyBorder="1" applyAlignment="1">
      <alignment horizontal="left"/>
    </xf>
    <xf numFmtId="171" fontId="68" fillId="9" borderId="132" xfId="101" applyNumberFormat="1" applyFont="1" applyFill="1" applyBorder="1" applyAlignment="1">
      <alignment horizontal="left"/>
    </xf>
    <xf numFmtId="165" fontId="68" fillId="9" borderId="130" xfId="136" applyNumberFormat="1" applyFont="1" applyFill="1" applyBorder="1" applyAlignment="1">
      <alignment horizontal="right"/>
    </xf>
    <xf numFmtId="165" fontId="68" fillId="9" borderId="131" xfId="136" applyNumberFormat="1" applyFont="1" applyFill="1" applyBorder="1" applyAlignment="1">
      <alignment horizontal="right"/>
    </xf>
    <xf numFmtId="165" fontId="68" fillId="9" borderId="132" xfId="136" applyNumberFormat="1" applyFont="1" applyFill="1" applyBorder="1" applyAlignment="1">
      <alignment horizontal="right"/>
    </xf>
    <xf numFmtId="0" fontId="68" fillId="0" borderId="130" xfId="101" applyFont="1" applyFill="1" applyBorder="1" applyAlignment="1">
      <alignment horizontal="left"/>
    </xf>
    <xf numFmtId="0" fontId="68" fillId="0" borderId="131" xfId="101" applyFont="1" applyFill="1" applyBorder="1" applyAlignment="1">
      <alignment horizontal="left"/>
    </xf>
    <xf numFmtId="0" fontId="68" fillId="0" borderId="132" xfId="101" applyFont="1" applyFill="1" applyBorder="1" applyAlignment="1">
      <alignment horizontal="left"/>
    </xf>
    <xf numFmtId="37" fontId="68" fillId="0" borderId="501" xfId="101" applyNumberFormat="1" applyFont="1" applyFill="1" applyBorder="1" applyAlignment="1">
      <alignment horizontal="left"/>
    </xf>
    <xf numFmtId="37" fontId="68" fillId="0" borderId="502" xfId="101" applyNumberFormat="1" applyFont="1" applyFill="1" applyBorder="1" applyAlignment="1">
      <alignment horizontal="left"/>
    </xf>
    <xf numFmtId="37" fontId="68" fillId="0" borderId="503" xfId="101" applyNumberFormat="1" applyFont="1" applyFill="1" applyBorder="1" applyAlignment="1">
      <alignment horizontal="left"/>
    </xf>
    <xf numFmtId="0" fontId="94" fillId="6" borderId="130" xfId="101" applyFont="1" applyFill="1" applyBorder="1" applyAlignment="1">
      <alignment horizontal="left"/>
    </xf>
    <xf numFmtId="0" fontId="94" fillId="6" borderId="132" xfId="101" applyFont="1" applyFill="1" applyBorder="1" applyAlignment="1">
      <alignment horizontal="left"/>
    </xf>
    <xf numFmtId="0" fontId="87" fillId="8" borderId="0" xfId="101" applyFont="1" applyFill="1" applyBorder="1" applyAlignment="1">
      <alignment horizontal="center" wrapText="1"/>
    </xf>
    <xf numFmtId="0" fontId="6" fillId="0" borderId="0" xfId="135" applyBorder="1"/>
    <xf numFmtId="0" fontId="69" fillId="4" borderId="0" xfId="101" applyFont="1" applyFill="1" applyBorder="1" applyAlignment="1">
      <alignment horizontal="right" wrapText="1"/>
    </xf>
    <xf numFmtId="0" fontId="19" fillId="6" borderId="130" xfId="101" applyFont="1" applyFill="1" applyBorder="1" applyAlignment="1" applyProtection="1">
      <protection locked="0"/>
    </xf>
    <xf numFmtId="0" fontId="19" fillId="6" borderId="131" xfId="101" applyFont="1" applyFill="1" applyBorder="1" applyAlignment="1" applyProtection="1">
      <protection locked="0"/>
    </xf>
    <xf numFmtId="0" fontId="19" fillId="72" borderId="424" xfId="101" applyFont="1" applyFill="1" applyBorder="1" applyAlignment="1">
      <alignment horizontal="left"/>
    </xf>
    <xf numFmtId="0" fontId="19" fillId="72" borderId="425" xfId="101" applyFont="1" applyFill="1" applyBorder="1" applyAlignment="1">
      <alignment horizontal="left"/>
    </xf>
    <xf numFmtId="0" fontId="19" fillId="72" borderId="426" xfId="101" applyFont="1" applyFill="1" applyBorder="1" applyAlignment="1">
      <alignment horizontal="left"/>
    </xf>
    <xf numFmtId="9" fontId="68" fillId="9" borderId="424" xfId="138" applyFont="1" applyFill="1" applyBorder="1" applyAlignment="1">
      <alignment horizontal="right"/>
    </xf>
    <xf numFmtId="9" fontId="68" fillId="9" borderId="426" xfId="138" applyFont="1" applyFill="1" applyBorder="1" applyAlignment="1">
      <alignment horizontal="right"/>
    </xf>
    <xf numFmtId="0" fontId="94" fillId="68" borderId="431" xfId="101" applyFont="1" applyFill="1" applyBorder="1" applyAlignment="1">
      <alignment horizontal="left"/>
    </xf>
    <xf numFmtId="0" fontId="94" fillId="68" borderId="432" xfId="101" applyFont="1" applyFill="1" applyBorder="1" applyAlignment="1">
      <alignment horizontal="left"/>
    </xf>
    <xf numFmtId="171" fontId="68" fillId="9" borderId="424" xfId="101" applyNumberFormat="1" applyFont="1" applyFill="1" applyBorder="1" applyAlignment="1">
      <alignment horizontal="left"/>
    </xf>
    <xf numFmtId="171" fontId="68" fillId="9" borderId="426" xfId="101" applyNumberFormat="1" applyFont="1" applyFill="1" applyBorder="1" applyAlignment="1">
      <alignment horizontal="left"/>
    </xf>
    <xf numFmtId="0" fontId="87" fillId="4" borderId="0" xfId="101" applyFont="1" applyFill="1" applyBorder="1" applyAlignment="1">
      <alignment horizontal="left" vertical="top" wrapText="1"/>
    </xf>
    <xf numFmtId="0" fontId="19" fillId="72" borderId="424" xfId="101" applyFont="1" applyFill="1" applyBorder="1" applyAlignment="1">
      <alignment horizontal="left" vertical="top"/>
    </xf>
    <xf numFmtId="0" fontId="19" fillId="72" borderId="425" xfId="101" applyFont="1" applyFill="1" applyBorder="1" applyAlignment="1">
      <alignment horizontal="left" vertical="top"/>
    </xf>
    <xf numFmtId="171" fontId="68" fillId="0" borderId="424" xfId="101" applyNumberFormat="1" applyFont="1" applyFill="1" applyBorder="1" applyAlignment="1">
      <alignment horizontal="left"/>
    </xf>
    <xf numFmtId="171" fontId="68" fillId="0" borderId="426" xfId="101" applyNumberFormat="1" applyFont="1" applyFill="1" applyBorder="1" applyAlignment="1">
      <alignment horizontal="left"/>
    </xf>
    <xf numFmtId="9" fontId="68" fillId="9" borderId="424" xfId="138" applyNumberFormat="1" applyFont="1" applyFill="1" applyBorder="1" applyAlignment="1">
      <alignment horizontal="right"/>
    </xf>
    <xf numFmtId="9" fontId="68" fillId="9" borderId="426" xfId="138" applyNumberFormat="1" applyFont="1" applyFill="1" applyBorder="1" applyAlignment="1">
      <alignment horizontal="right"/>
    </xf>
    <xf numFmtId="0" fontId="174" fillId="0" borderId="0" xfId="137" applyFont="1" applyFill="1" applyBorder="1" applyAlignment="1">
      <alignment horizontal="center" vertical="center" wrapText="1"/>
    </xf>
    <xf numFmtId="0" fontId="96" fillId="4" borderId="0" xfId="101" applyFont="1" applyFill="1" applyBorder="1" applyAlignment="1">
      <alignment horizontal="center"/>
    </xf>
    <xf numFmtId="0" fontId="6" fillId="0" borderId="0" xfId="137" applyBorder="1"/>
    <xf numFmtId="0" fontId="94" fillId="72" borderId="424" xfId="101" applyFont="1" applyFill="1" applyBorder="1"/>
    <xf numFmtId="0" fontId="94" fillId="72" borderId="425" xfId="101" applyFont="1" applyFill="1" applyBorder="1"/>
    <xf numFmtId="0" fontId="94" fillId="72" borderId="426" xfId="101" applyFont="1" applyFill="1" applyBorder="1"/>
    <xf numFmtId="0" fontId="94" fillId="0" borderId="0" xfId="101" applyFont="1" applyFill="1" applyBorder="1"/>
    <xf numFmtId="0" fontId="87" fillId="4" borderId="0" xfId="101" applyFont="1" applyFill="1" applyBorder="1" applyAlignment="1">
      <alignment horizontal="left" wrapText="1"/>
    </xf>
    <xf numFmtId="0" fontId="19" fillId="72" borderId="424" xfId="101" applyFont="1" applyFill="1" applyBorder="1" applyAlignment="1" applyProtection="1">
      <alignment horizontal="left"/>
      <protection locked="0"/>
    </xf>
    <xf numFmtId="0" fontId="19" fillId="72" borderId="425" xfId="101" applyFont="1" applyFill="1" applyBorder="1" applyAlignment="1" applyProtection="1">
      <alignment horizontal="left"/>
      <protection locked="0"/>
    </xf>
    <xf numFmtId="42" fontId="182" fillId="0" borderId="135" xfId="142" applyNumberFormat="1" applyFont="1" applyFill="1" applyBorder="1" applyProtection="1">
      <protection locked="0"/>
    </xf>
    <xf numFmtId="1" fontId="36" fillId="0" borderId="314" xfId="0" applyNumberFormat="1" applyFont="1" applyFill="1" applyBorder="1" applyAlignment="1" applyProtection="1">
      <protection locked="0"/>
    </xf>
    <xf numFmtId="1" fontId="36" fillId="0" borderId="310" xfId="0" applyNumberFormat="1" applyFont="1" applyFill="1" applyBorder="1" applyAlignment="1" applyProtection="1">
      <protection locked="0"/>
    </xf>
    <xf numFmtId="0" fontId="104" fillId="0" borderId="418" xfId="0" applyFont="1" applyFill="1" applyBorder="1" applyAlignment="1" applyProtection="1">
      <protection locked="0"/>
    </xf>
    <xf numFmtId="0" fontId="104" fillId="0" borderId="416" xfId="0" applyFont="1" applyFill="1" applyBorder="1" applyAlignment="1" applyProtection="1">
      <alignment wrapText="1"/>
      <protection locked="0"/>
    </xf>
    <xf numFmtId="0" fontId="104" fillId="0" borderId="101" xfId="0" applyFont="1" applyFill="1" applyBorder="1" applyAlignment="1" applyProtection="1">
      <alignment horizontal="center" wrapText="1"/>
      <protection locked="0"/>
    </xf>
    <xf numFmtId="166" fontId="104" fillId="0" borderId="101" xfId="0" applyNumberFormat="1" applyFont="1" applyFill="1" applyBorder="1" applyAlignment="1" applyProtection="1">
      <alignment horizontal="right" wrapText="1"/>
      <protection locked="0"/>
    </xf>
    <xf numFmtId="0" fontId="104" fillId="0" borderId="118" xfId="0" applyFont="1" applyFill="1" applyBorder="1" applyAlignment="1" applyProtection="1">
      <protection locked="0"/>
    </xf>
    <xf numFmtId="0" fontId="104" fillId="0" borderId="112" xfId="0" applyFont="1" applyFill="1" applyBorder="1" applyProtection="1">
      <protection locked="0"/>
    </xf>
    <xf numFmtId="0" fontId="104" fillId="0" borderId="84" xfId="0" applyFont="1" applyFill="1" applyBorder="1" applyAlignment="1" applyProtection="1">
      <alignment horizontal="center"/>
      <protection locked="0"/>
    </xf>
    <xf numFmtId="166" fontId="104" fillId="0" borderId="84" xfId="0" applyNumberFormat="1" applyFont="1" applyFill="1" applyBorder="1" applyAlignment="1" applyProtection="1">
      <alignment horizontal="right" wrapText="1"/>
      <protection locked="0"/>
    </xf>
    <xf numFmtId="0" fontId="104" fillId="0" borderId="418" xfId="0" applyFont="1" applyFill="1" applyBorder="1" applyProtection="1">
      <protection locked="0"/>
    </xf>
    <xf numFmtId="0" fontId="104" fillId="0" borderId="416" xfId="0" applyFont="1" applyFill="1" applyBorder="1" applyProtection="1">
      <protection locked="0"/>
    </xf>
    <xf numFmtId="0" fontId="104" fillId="0" borderId="101" xfId="0" applyFont="1" applyFill="1" applyBorder="1" applyAlignment="1" applyProtection="1">
      <alignment horizontal="center"/>
      <protection locked="0"/>
    </xf>
    <xf numFmtId="0" fontId="104" fillId="0" borderId="118" xfId="0" applyFont="1" applyFill="1" applyBorder="1" applyProtection="1">
      <protection locked="0"/>
    </xf>
    <xf numFmtId="0" fontId="20" fillId="0" borderId="191" xfId="2" applyFont="1" applyFill="1" applyBorder="1" applyAlignment="1" applyProtection="1">
      <protection locked="0"/>
    </xf>
    <xf numFmtId="10" fontId="104" fillId="0" borderId="101" xfId="0" applyNumberFormat="1" applyFont="1" applyFill="1" applyBorder="1" applyAlignment="1" applyProtection="1">
      <alignment horizontal="right" wrapText="1"/>
      <protection locked="0"/>
    </xf>
    <xf numFmtId="10" fontId="104" fillId="0" borderId="84" xfId="0" applyNumberFormat="1" applyFont="1" applyFill="1" applyBorder="1" applyAlignment="1" applyProtection="1">
      <alignment horizontal="right" wrapText="1"/>
      <protection locked="0"/>
    </xf>
    <xf numFmtId="0" fontId="82" fillId="0" borderId="77" xfId="0" applyFont="1" applyFill="1" applyBorder="1"/>
    <xf numFmtId="171" fontId="182" fillId="0" borderId="135" xfId="142" applyNumberFormat="1" applyFont="1" applyFill="1" applyBorder="1" applyProtection="1">
      <protection locked="0"/>
    </xf>
    <xf numFmtId="171" fontId="204" fillId="27" borderId="0" xfId="2" applyNumberFormat="1" applyFont="1" applyFill="1" applyAlignment="1"/>
    <xf numFmtId="171" fontId="204" fillId="0" borderId="0" xfId="2" applyNumberFormat="1" applyFont="1" applyAlignment="1"/>
    <xf numFmtId="42" fontId="203" fillId="0" borderId="0" xfId="0" applyNumberFormat="1" applyFont="1" applyFill="1" applyBorder="1" applyProtection="1"/>
    <xf numFmtId="0" fontId="203" fillId="0" borderId="0" xfId="0" applyFont="1" applyFill="1"/>
    <xf numFmtId="171" fontId="27" fillId="0" borderId="198" xfId="0" applyNumberFormat="1" applyFont="1" applyFill="1" applyBorder="1" applyAlignment="1" applyProtection="1">
      <alignment vertical="center"/>
      <protection locked="0"/>
    </xf>
    <xf numFmtId="171" fontId="27" fillId="0" borderId="199" xfId="0" applyNumberFormat="1" applyFont="1" applyFill="1" applyBorder="1" applyAlignment="1" applyProtection="1">
      <alignment vertical="center"/>
      <protection locked="0"/>
    </xf>
    <xf numFmtId="171" fontId="27" fillId="0" borderId="219" xfId="0" applyNumberFormat="1" applyFont="1" applyFill="1" applyBorder="1" applyAlignment="1" applyProtection="1">
      <alignment vertical="center"/>
      <protection locked="0"/>
    </xf>
    <xf numFmtId="171" fontId="27" fillId="0" borderId="198" xfId="0" applyNumberFormat="1" applyFont="1" applyFill="1" applyBorder="1" applyAlignment="1" applyProtection="1">
      <protection locked="0"/>
    </xf>
    <xf numFmtId="171" fontId="27" fillId="0" borderId="199" xfId="0" applyNumberFormat="1" applyFont="1" applyFill="1" applyBorder="1" applyAlignment="1" applyProtection="1">
      <protection locked="0"/>
    </xf>
    <xf numFmtId="171" fontId="31" fillId="0" borderId="27" xfId="0" applyNumberFormat="1" applyFont="1" applyFill="1" applyBorder="1" applyAlignment="1" applyProtection="1"/>
    <xf numFmtId="42" fontId="27" fillId="0" borderId="321" xfId="76" applyNumberFormat="1" applyFont="1" applyFill="1" applyBorder="1" applyAlignment="1" applyProtection="1"/>
    <xf numFmtId="14" fontId="25" fillId="8" borderId="194" xfId="2" applyNumberFormat="1" applyFont="1" applyFill="1" applyBorder="1" applyAlignment="1" applyProtection="1">
      <alignment horizontal="left" vertical="center"/>
    </xf>
    <xf numFmtId="171" fontId="36" fillId="10" borderId="213" xfId="2" applyNumberFormat="1" applyFont="1" applyFill="1" applyBorder="1" applyAlignment="1" applyProtection="1">
      <alignment horizontal="right" vertical="center"/>
      <protection locked="0"/>
    </xf>
    <xf numFmtId="171" fontId="36" fillId="10" borderId="214" xfId="2" applyNumberFormat="1" applyFont="1" applyFill="1" applyBorder="1" applyAlignment="1" applyProtection="1">
      <alignment horizontal="right" vertical="center"/>
      <protection locked="0"/>
    </xf>
    <xf numFmtId="171" fontId="36" fillId="10" borderId="217" xfId="2" applyNumberFormat="1" applyFont="1" applyFill="1" applyBorder="1" applyAlignment="1" applyProtection="1">
      <alignment horizontal="right" vertical="center"/>
      <protection locked="0"/>
    </xf>
    <xf numFmtId="171" fontId="36" fillId="10" borderId="218" xfId="2" applyNumberFormat="1" applyFont="1" applyFill="1" applyBorder="1" applyAlignment="1" applyProtection="1">
      <alignment horizontal="right" vertical="center"/>
      <protection locked="0"/>
    </xf>
  </cellXfs>
  <cellStyles count="147">
    <cellStyle name="20% - Accent1 2" xfId="13"/>
    <cellStyle name="20% - Accent2 2" xfId="14"/>
    <cellStyle name="20% - Accent3 2" xfId="5"/>
    <cellStyle name="20% - Accent3 2 2" xfId="62"/>
    <cellStyle name="20% - Accent4 2" xfId="15"/>
    <cellStyle name="20% - Accent5 2" xfId="16"/>
    <cellStyle name="20% - Accent6" xfId="87" builtinId="50"/>
    <cellStyle name="20% - Accent6 2" xfId="17"/>
    <cellStyle name="20% - Accent6 3" xfId="119"/>
    <cellStyle name="40% - Accent1 2" xfId="18"/>
    <cellStyle name="40% - Accent2 2" xfId="19"/>
    <cellStyle name="40% - Accent3" xfId="86" builtinId="39"/>
    <cellStyle name="40% - Accent3 2" xfId="20"/>
    <cellStyle name="40% - Accent3 3" xfId="118"/>
    <cellStyle name="40% - Accent4 2" xfId="21"/>
    <cellStyle name="40% - Accent5 2" xfId="22"/>
    <cellStyle name="40% - Accent6" xfId="88" builtinId="51"/>
    <cellStyle name="40% - Accent6 2" xfId="23"/>
    <cellStyle name="40% - Accent6 3" xfId="120"/>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alculation 2 2 2" xfId="68"/>
    <cellStyle name="Check Cell 2" xfId="37"/>
    <cellStyle name="Comma" xfId="145" builtinId="3"/>
    <cellStyle name="Comma 2" xfId="12"/>
    <cellStyle name="Comma 2 2" xfId="90"/>
    <cellStyle name="Comma 2 2 2" xfId="122"/>
    <cellStyle name="Comma 2 3" xfId="107"/>
    <cellStyle name="Comma 3" xfId="65"/>
    <cellStyle name="Currency" xfId="76" builtinId="4"/>
    <cellStyle name="Currency 2" xfId="3"/>
    <cellStyle name="Currency 2 2" xfId="77"/>
    <cellStyle name="Currency 3" xfId="9"/>
    <cellStyle name="Currency 4" xfId="74"/>
    <cellStyle name="Currency 4 2" xfId="95"/>
    <cellStyle name="Currency 4 2 2" xfId="127"/>
    <cellStyle name="Currency 4 3" xfId="112"/>
    <cellStyle name="Currency 5" xfId="104"/>
    <cellStyle name="Currency 5 2" xfId="134"/>
    <cellStyle name="Currency 5 3" xfId="139"/>
    <cellStyle name="Explanatory Text 2" xfId="38"/>
    <cellStyle name="Good 2" xfId="39"/>
    <cellStyle name="Heading 1 2" xfId="40"/>
    <cellStyle name="Heading 2 2" xfId="41"/>
    <cellStyle name="Heading 3 2" xfId="42"/>
    <cellStyle name="Heading 4 2" xfId="43"/>
    <cellStyle name="Hyperlink" xfId="146" builtinId="8"/>
    <cellStyle name="Hyperlink 2" xfId="44"/>
    <cellStyle name="Input 2" xfId="7"/>
    <cellStyle name="Input 2 2" xfId="64"/>
    <cellStyle name="Input 2 2 2" xfId="69"/>
    <cellStyle name="Linked Cell 2" xfId="45"/>
    <cellStyle name="Neutral 2" xfId="46"/>
    <cellStyle name="Normal" xfId="0" builtinId="0"/>
    <cellStyle name="Normal 10" xfId="78"/>
    <cellStyle name="Normal 10 2" xfId="97"/>
    <cellStyle name="Normal 10 2 2" xfId="129"/>
    <cellStyle name="Normal 10 3" xfId="114"/>
    <cellStyle name="Normal 11" xfId="84"/>
    <cellStyle name="Normal 11 2" xfId="99"/>
    <cellStyle name="Normal 11 2 2" xfId="131"/>
    <cellStyle name="Normal 11 2 3" xfId="141"/>
    <cellStyle name="Normal 11 3" xfId="116"/>
    <cellStyle name="Normal 12" xfId="102"/>
    <cellStyle name="Normal 12 2" xfId="132"/>
    <cellStyle name="Normal 12 3" xfId="135"/>
    <cellStyle name="Normal 2" xfId="2"/>
    <cellStyle name="Normal 2 2" xfId="6"/>
    <cellStyle name="Normal 2 2 2" xfId="11"/>
    <cellStyle name="Normal 2 3" xfId="47"/>
    <cellStyle name="Normal 2 3 2" xfId="48"/>
    <cellStyle name="Normal 2 3 2 2" xfId="92"/>
    <cellStyle name="Normal 2 3 2 2 2" xfId="124"/>
    <cellStyle name="Normal 2 3 2 3" xfId="109"/>
    <cellStyle name="Normal 2 3 3" xfId="49"/>
    <cellStyle name="Normal 2 3 3 2" xfId="79"/>
    <cellStyle name="Normal 2 3 4" xfId="91"/>
    <cellStyle name="Normal 2 3 4 2" xfId="123"/>
    <cellStyle name="Normal 2 3 5" xfId="108"/>
    <cellStyle name="Normal 2 3 5 2" xfId="137"/>
    <cellStyle name="Normal 2 4" xfId="50"/>
    <cellStyle name="Normal 3" xfId="51"/>
    <cellStyle name="Normal 3 2" xfId="105"/>
    <cellStyle name="Normal 4" xfId="52"/>
    <cellStyle name="Normal 4 2" xfId="53"/>
    <cellStyle name="Normal 4 2 2" xfId="106"/>
    <cellStyle name="Normal 4 3" xfId="93"/>
    <cellStyle name="Normal 4 3 2" xfId="125"/>
    <cellStyle name="Normal 4 4" xfId="110"/>
    <cellStyle name="Normal 5" xfId="54"/>
    <cellStyle name="Normal 5 2" xfId="55"/>
    <cellStyle name="Normal 5 2 2" xfId="80"/>
    <cellStyle name="Normal 6" xfId="1"/>
    <cellStyle name="Normal 6 2" xfId="81"/>
    <cellStyle name="Normal 7" xfId="66"/>
    <cellStyle name="Normal 8" xfId="67"/>
    <cellStyle name="Normal 8 2" xfId="75"/>
    <cellStyle name="Normal 8 2 2" xfId="89"/>
    <cellStyle name="Normal 8 2 2 2" xfId="121"/>
    <cellStyle name="Normal 8 2 2 3" xfId="140"/>
    <cellStyle name="Normal 8 2 3" xfId="96"/>
    <cellStyle name="Normal 8 2 3 2" xfId="128"/>
    <cellStyle name="Normal 8 2 4" xfId="113"/>
    <cellStyle name="Normal 8 3" xfId="94"/>
    <cellStyle name="Normal 8 3 2" xfId="126"/>
    <cellStyle name="Normal 8 4" xfId="111"/>
    <cellStyle name="Normal 9" xfId="82"/>
    <cellStyle name="Normal 9 2" xfId="98"/>
    <cellStyle name="Normal 9 2 2" xfId="130"/>
    <cellStyle name="Normal 9 3" xfId="115"/>
    <cellStyle name="Normal_Cash Flow " xfId="144"/>
    <cellStyle name="Normal_Form F-2@150" xfId="143"/>
    <cellStyle name="Normal_HTFPREBU.XL" xfId="142"/>
    <cellStyle name="Normal_LIHTC Allocation scoring synopsis" xfId="101"/>
    <cellStyle name="Note" xfId="85" builtinId="10"/>
    <cellStyle name="Note 2" xfId="56"/>
    <cellStyle name="Note 2 2" xfId="70"/>
    <cellStyle name="Note 3" xfId="117"/>
    <cellStyle name="Output 2" xfId="57"/>
    <cellStyle name="Output 2 2" xfId="71"/>
    <cellStyle name="Percent" xfId="100" builtinId="5"/>
    <cellStyle name="Percent 2" xfId="4"/>
    <cellStyle name="Percent 2 2" xfId="58"/>
    <cellStyle name="Percent 3" xfId="10"/>
    <cellStyle name="Percent 3 2" xfId="83"/>
    <cellStyle name="Percent 4" xfId="72"/>
    <cellStyle name="Percent 5" xfId="103"/>
    <cellStyle name="Percent 5 2" xfId="133"/>
    <cellStyle name="Percent 5 3" xfId="136"/>
    <cellStyle name="Percent 6" xfId="138"/>
    <cellStyle name="Title 2" xfId="59"/>
    <cellStyle name="Total 2" xfId="60"/>
    <cellStyle name="Total 2 2" xfId="73"/>
    <cellStyle name="Warning Text 2" xfId="61"/>
  </cellStyles>
  <dxfs count="550">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0"/>
      </font>
    </dxf>
    <dxf>
      <font>
        <color theme="0"/>
      </font>
    </dxf>
    <dxf>
      <font>
        <color theme="0"/>
      </font>
    </dxf>
    <dxf>
      <font>
        <color theme="0"/>
      </font>
    </dxf>
    <dxf>
      <font>
        <color theme="0"/>
      </font>
    </dxf>
    <dxf>
      <font>
        <color theme="0"/>
      </font>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theme="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theme="5" tint="-0.499984740745262"/>
      </font>
      <fill>
        <patternFill>
          <bgColor theme="5" tint="0.79998168889431442"/>
        </patternFill>
      </fill>
    </dxf>
    <dxf>
      <fill>
        <patternFill>
          <bgColor rgb="FFFFFFCC"/>
        </patternFill>
      </fill>
    </dxf>
    <dxf>
      <font>
        <color rgb="FF9C0006"/>
      </font>
      <fill>
        <patternFill>
          <bgColor rgb="FFFFC7CE"/>
        </patternFill>
      </fill>
    </dxf>
    <dxf>
      <font>
        <color rgb="FF9C0006"/>
      </font>
      <fill>
        <patternFill>
          <bgColor rgb="FFFFC7CE"/>
        </patternFill>
      </fill>
    </dxf>
    <dxf>
      <font>
        <b/>
        <i val="0"/>
        <color auto="1"/>
      </font>
      <fill>
        <patternFill>
          <bgColor rgb="FFFFFF00"/>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b/>
        <i val="0"/>
        <color rgb="FFFF0000"/>
      </font>
      <fill>
        <patternFill>
          <bgColor rgb="FFFFFF00"/>
        </patternFill>
      </fill>
    </dxf>
    <dxf>
      <font>
        <color theme="5" tint="-0.499984740745262"/>
      </font>
      <fill>
        <patternFill>
          <bgColor theme="5" tint="0.79998168889431442"/>
        </patternFill>
      </fill>
    </dxf>
    <dxf>
      <font>
        <color theme="5" tint="-0.499984740745262"/>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ill>
        <patternFill>
          <bgColor theme="9" tint="0.79998168889431442"/>
        </patternFill>
      </fill>
    </dxf>
    <dxf>
      <fill>
        <patternFill>
          <bgColor rgb="FFCCFFCC"/>
        </patternFill>
      </fill>
    </dxf>
    <dxf>
      <fill>
        <patternFill patternType="darkUp"/>
      </fill>
    </dxf>
    <dxf>
      <fill>
        <patternFill patternType="darkUp"/>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006100"/>
      </font>
      <fill>
        <patternFill>
          <bgColor rgb="FFC6EFCE"/>
        </patternFill>
      </fill>
    </dxf>
    <dxf>
      <font>
        <color rgb="FF006100"/>
      </font>
      <fill>
        <patternFill>
          <bgColor rgb="FFC6EFCE"/>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006100"/>
      </font>
      <fill>
        <patternFill>
          <bgColor rgb="FFC6EFCE"/>
        </patternFill>
      </fill>
    </dxf>
    <dxf>
      <font>
        <color rgb="FF006100"/>
      </font>
      <fill>
        <patternFill>
          <bgColor rgb="FFC6EFCE"/>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darkUp"/>
      </fill>
    </dxf>
    <dxf>
      <fill>
        <patternFill patternType="darkUp"/>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CCFFCC"/>
      <color rgb="FFFFFFCC"/>
      <color rgb="FFFFFF99"/>
      <color rgb="FF663300"/>
      <color rgb="FFCC9900"/>
      <color rgb="FF006600"/>
      <color rgb="FFCCECFF"/>
      <color rgb="FFFF66CC"/>
      <color rgb="FFFF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7.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32.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33.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3175</xdr:rowOff>
    </xdr:from>
    <xdr:to>
      <xdr:col>15</xdr:col>
      <xdr:colOff>301625</xdr:colOff>
      <xdr:row>49</xdr:row>
      <xdr:rowOff>1</xdr:rowOff>
    </xdr:to>
    <xdr:sp macro="" textlink="">
      <xdr:nvSpPr>
        <xdr:cNvPr id="2" name="TextBox 1"/>
        <xdr:cNvSpPr txBox="1"/>
      </xdr:nvSpPr>
      <xdr:spPr>
        <a:xfrm>
          <a:off x="295275" y="165100"/>
          <a:ext cx="9150350" cy="77692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2014 Combined Funders Application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accommodate projects consisting of up to two sites. Up to 14 separate buildings per site can be accommodated by this version of the CFA Forms. For projects consisting of more than 2 sites and/or 14 buildings per site, please be mindful of how adding rows to existing Forms will affect formulas and links between Forms.</a:t>
          </a:r>
        </a:p>
        <a:p>
          <a:pPr marL="0" marR="0" indent="0" defTabSz="914400" eaLnBrk="1" fontAlgn="auto" latinLnBrk="0" hangingPunct="1">
            <a:lnSpc>
              <a:spcPct val="100000"/>
            </a:lnSpc>
            <a:spcBef>
              <a:spcPts val="0"/>
            </a:spcBef>
            <a:spcAft>
              <a:spcPts val="0"/>
            </a:spcAft>
            <a:buClrTx/>
            <a:buSzTx/>
            <a:buFontTx/>
            <a:buNone/>
            <a:tabLst/>
            <a:defRPr/>
          </a:pPr>
          <a:endParaRPr lang="en-US" sz="1400" b="0" i="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i="1" u="none" baseline="0">
              <a:solidFill>
                <a:schemeClr val="dk1"/>
              </a:solidFill>
              <a:effectLst/>
              <a:latin typeface="+mn-lt"/>
              <a:ea typeface="+mn-ea"/>
              <a:cs typeface="+mn-cs"/>
            </a:rPr>
            <a:t>If you require assistance adding capacity to the Forms to accommodate your project, 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i="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u="sng" baseline="0">
              <a:solidFill>
                <a:schemeClr val="dk1"/>
              </a:solidFill>
              <a:effectLst/>
              <a:latin typeface="+mn-lt"/>
              <a:ea typeface="+mn-ea"/>
              <a:cs typeface="+mn-cs"/>
            </a:rPr>
            <a:t>General Instruction</a:t>
          </a:r>
        </a:p>
        <a:p>
          <a:pPr eaLnBrk="1" fontAlgn="auto" latinLnBrk="0" hangingPunct="1"/>
          <a:r>
            <a:rPr lang="en-US" sz="1100" b="0" i="0">
              <a:solidFill>
                <a:schemeClr val="dk1"/>
              </a:solidFill>
              <a:effectLst/>
              <a:latin typeface="+mn-lt"/>
              <a:ea typeface="+mn-ea"/>
              <a:cs typeface="+mn-cs"/>
            </a:rPr>
            <a:t>• Throughout this document, yellow</a:t>
          </a:r>
          <a:r>
            <a:rPr lang="en-US" sz="1100" b="0" i="0" baseline="0">
              <a:solidFill>
                <a:schemeClr val="dk1"/>
              </a:solidFill>
              <a:effectLst/>
              <a:latin typeface="+mn-lt"/>
              <a:ea typeface="+mn-ea"/>
              <a:cs typeface="+mn-cs"/>
            </a:rPr>
            <a:t> shading in a cell indicates that cell is drawing information from elsewhere in the document, and may or may not be performing a calculation on that information. </a:t>
          </a:r>
          <a:r>
            <a:rPr lang="en-US" sz="1100" b="1" i="0" baseline="0">
              <a:solidFill>
                <a:schemeClr val="dk1"/>
              </a:solidFill>
              <a:effectLst/>
              <a:latin typeface="+mn-lt"/>
              <a:ea typeface="+mn-ea"/>
              <a:cs typeface="+mn-cs"/>
            </a:rPr>
            <a:t>Please do not overwrite yellow shaded cells</a:t>
          </a:r>
          <a:r>
            <a:rPr lang="en-US" sz="1100" b="0" i="0" baseline="0">
              <a:solidFill>
                <a:schemeClr val="dk1"/>
              </a:solidFill>
              <a:effectLst/>
              <a:latin typeface="+mn-lt"/>
              <a:ea typeface="+mn-ea"/>
              <a:cs typeface="+mn-cs"/>
            </a:rPr>
            <a:t>.</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a:t>
          </a:r>
          <a:r>
            <a:rPr lang="en-US" sz="1100" b="0" baseline="0">
              <a:solidFill>
                <a:schemeClr val="dk1"/>
              </a:solidFill>
              <a:effectLst/>
              <a:latin typeface="+mn-lt"/>
              <a:ea typeface="+mn-ea"/>
              <a:cs typeface="+mn-cs"/>
            </a:rPr>
            <a:t>A multi-site project may be either (1) a group of independent properties with separate operating budgets that are united under a single ownership and financing or (2) a group of properties in different locations that function as a single project with a project-wide operating budget.  </a:t>
          </a:r>
          <a:r>
            <a:rPr lang="en-US" sz="1100" b="0" baseline="0"/>
            <a:t>A project that consists of a group of </a:t>
          </a:r>
          <a:r>
            <a:rPr lang="en-US" sz="1100" b="0" i="1" baseline="0"/>
            <a:t>clustered duplexes or single family homes </a:t>
          </a:r>
          <a:r>
            <a:rPr lang="en-US" sz="1100" b="0" baseline="0"/>
            <a:t>on contiguous or non-contiguous sites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31751</xdr:rowOff>
    </xdr:from>
    <xdr:to>
      <xdr:col>19</xdr:col>
      <xdr:colOff>98426</xdr:colOff>
      <xdr:row>8</xdr:row>
      <xdr:rowOff>47625</xdr:rowOff>
    </xdr:to>
    <xdr:sp macro="" textlink="">
      <xdr:nvSpPr>
        <xdr:cNvPr id="2" name="TextBox 1"/>
        <xdr:cNvSpPr txBox="1"/>
      </xdr:nvSpPr>
      <xdr:spPr>
        <a:xfrm>
          <a:off x="76200" y="31751"/>
          <a:ext cx="10175876" cy="1311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1A: Location, Activity, and Inventory at Site</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the</a:t>
          </a:r>
          <a:r>
            <a:rPr lang="en-US" sz="1100" b="0" i="0" u="none" strike="noStrike" baseline="0">
              <a:solidFill>
                <a:schemeClr val="dk1"/>
              </a:solidFill>
              <a:effectLst/>
              <a:latin typeface="+mn-lt"/>
              <a:ea typeface="+mn-ea"/>
              <a:cs typeface="+mn-cs"/>
            </a:rPr>
            <a:t> Site and Building information below to the best of your ability. </a:t>
          </a:r>
        </a:p>
        <a:p>
          <a:r>
            <a:rPr lang="en-US" sz="1100" b="0" i="0">
              <a:solidFill>
                <a:schemeClr val="dk1"/>
              </a:solidFill>
              <a:effectLst/>
              <a:latin typeface="+mn-lt"/>
              <a:ea typeface="+mn-ea"/>
              <a:cs typeface="+mn-cs"/>
            </a:rPr>
            <a:t>● If  your</a:t>
          </a:r>
          <a:r>
            <a:rPr lang="en-US" sz="1100" b="0" i="0" baseline="0">
              <a:solidFill>
                <a:schemeClr val="dk1"/>
              </a:solidFill>
              <a:effectLst/>
              <a:latin typeface="+mn-lt"/>
              <a:ea typeface="+mn-ea"/>
              <a:cs typeface="+mn-cs"/>
            </a:rPr>
            <a:t> project includes more than  four buildings/sites, copy this Form as many times as necessary by right-clicking the Tab, selecting "Move or Copy," and enabling the</a:t>
          </a:r>
        </a:p>
        <a:p>
          <a:r>
            <a:rPr lang="en-US" sz="1100" b="0" i="0" baseline="0">
              <a:solidFill>
                <a:schemeClr val="dk1"/>
              </a:solidFill>
              <a:effectLst/>
              <a:latin typeface="+mn-lt"/>
              <a:ea typeface="+mn-ea"/>
              <a:cs typeface="+mn-cs"/>
            </a:rPr>
            <a:t>    "Create a Copy" checkbox </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31750</xdr:rowOff>
    </xdr:from>
    <xdr:to>
      <xdr:col>16</xdr:col>
      <xdr:colOff>98426</xdr:colOff>
      <xdr:row>4</xdr:row>
      <xdr:rowOff>79375</xdr:rowOff>
    </xdr:to>
    <xdr:sp macro="" textlink="">
      <xdr:nvSpPr>
        <xdr:cNvPr id="2" name="TextBox 1"/>
        <xdr:cNvSpPr txBox="1"/>
      </xdr:nvSpPr>
      <xdr:spPr>
        <a:xfrm>
          <a:off x="0" y="31750"/>
          <a:ext cx="6638926" cy="682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1A: Project Summary</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Please see the Definitions</a:t>
          </a:r>
          <a:r>
            <a:rPr lang="en-US" sz="1100" baseline="0">
              <a:solidFill>
                <a:schemeClr val="dk1"/>
              </a:solidFill>
              <a:latin typeface="+mn-lt"/>
              <a:ea typeface="+mn-ea"/>
              <a:cs typeface="+mn-cs"/>
            </a:rPr>
            <a:t> tab to determine if your project is a </a:t>
          </a:r>
          <a:r>
            <a:rPr lang="en-US" sz="1100" b="1" baseline="0">
              <a:solidFill>
                <a:schemeClr val="dk1"/>
              </a:solidFill>
              <a:latin typeface="+mn-lt"/>
              <a:ea typeface="+mn-ea"/>
              <a:cs typeface="+mn-cs"/>
            </a:rPr>
            <a:t>single or multi-site </a:t>
          </a:r>
          <a:r>
            <a:rPr lang="en-US" sz="1100" baseline="0">
              <a:solidFill>
                <a:schemeClr val="dk1"/>
              </a:solidFill>
              <a:latin typeface="+mn-lt"/>
              <a:ea typeface="+mn-ea"/>
              <a:cs typeface="+mn-cs"/>
            </a:rPr>
            <a:t>project.</a:t>
          </a:r>
          <a:endParaRPr lang="en-US" sz="1100">
            <a:solidFill>
              <a:schemeClr val="dk1"/>
            </a:solidFill>
            <a:latin typeface="+mn-lt"/>
            <a:ea typeface="+mn-ea"/>
            <a:cs typeface="+mn-cs"/>
          </a:endParaRPr>
        </a:p>
        <a:p>
          <a:endParaRPr lang="en-US" sz="1400" b="1"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31751</xdr:rowOff>
    </xdr:from>
    <xdr:to>
      <xdr:col>17</xdr:col>
      <xdr:colOff>98426</xdr:colOff>
      <xdr:row>4</xdr:row>
      <xdr:rowOff>76200</xdr:rowOff>
    </xdr:to>
    <xdr:sp macro="" textlink="">
      <xdr:nvSpPr>
        <xdr:cNvPr id="2" name="TextBox 1"/>
        <xdr:cNvSpPr txBox="1"/>
      </xdr:nvSpPr>
      <xdr:spPr>
        <a:xfrm>
          <a:off x="0" y="31751"/>
          <a:ext cx="8394701" cy="692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1B: Site Information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31750</xdr:rowOff>
    </xdr:from>
    <xdr:to>
      <xdr:col>16</xdr:col>
      <xdr:colOff>98426</xdr:colOff>
      <xdr:row>11</xdr:row>
      <xdr:rowOff>133350</xdr:rowOff>
    </xdr:to>
    <xdr:sp macro="" textlink="">
      <xdr:nvSpPr>
        <xdr:cNvPr id="2" name="TextBox 1"/>
        <xdr:cNvSpPr txBox="1"/>
      </xdr:nvSpPr>
      <xdr:spPr>
        <a:xfrm>
          <a:off x="190500" y="31750"/>
          <a:ext cx="11176001" cy="1882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2A: Building</a:t>
          </a:r>
          <a:r>
            <a:rPr lang="en-US" sz="1400" b="1" i="0" u="none" strike="noStrike" baseline="0">
              <a:solidFill>
                <a:schemeClr val="dk1"/>
              </a:solidFill>
              <a:effectLst/>
              <a:latin typeface="+mn-lt"/>
              <a:ea typeface="+mn-ea"/>
              <a:cs typeface="+mn-cs"/>
            </a:rPr>
            <a:t> </a:t>
          </a:r>
          <a:r>
            <a:rPr lang="en-US" sz="1400" b="1" i="0" u="none" strike="noStrike">
              <a:solidFill>
                <a:schemeClr val="dk1"/>
              </a:solidFill>
              <a:effectLst/>
              <a:latin typeface="+mn-lt"/>
              <a:ea typeface="+mn-ea"/>
              <a:cs typeface="+mn-cs"/>
            </a:rPr>
            <a:t>Information</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includes more than  two sites, Copy the tables below and Insert as many as necessary. </a:t>
          </a:r>
          <a:r>
            <a:rPr lang="en-US" sz="1100" b="1" i="0" baseline="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you will need to add additional tables to Form 2B. </a:t>
          </a:r>
          <a:r>
            <a:rPr lang="en-US" sz="1100" b="1" i="0" baseline="0">
              <a:solidFill>
                <a:schemeClr val="dk1"/>
              </a:solidFill>
              <a:effectLst/>
              <a:latin typeface="+mn-lt"/>
              <a:ea typeface="+mn-ea"/>
              <a:cs typeface="+mn-cs"/>
            </a:rPr>
            <a:t>Also note </a:t>
          </a:r>
          <a:r>
            <a:rPr lang="en-US" sz="1100" b="0" i="0" baseline="0">
              <a:solidFill>
                <a:schemeClr val="dk1"/>
              </a:solidFill>
              <a:effectLst/>
              <a:latin typeface="+mn-lt"/>
              <a:ea typeface="+mn-ea"/>
              <a:cs typeface="+mn-cs"/>
            </a:rPr>
            <a:t>that you</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will need to update formulas on other Forms to ensure that data is being communicated correctly. </a:t>
          </a:r>
        </a:p>
        <a:p>
          <a:pPr eaLnBrk="1" fontAlgn="auto" latinLnBrk="0" hangingPunct="1"/>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includes more fourteen Buildings on any one site, please add rows as necessary. </a:t>
          </a:r>
          <a:r>
            <a:rPr lang="en-US" sz="1100" b="1" i="0" baseline="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you will need to add additional rows to Form 2B. </a:t>
          </a:r>
          <a:r>
            <a:rPr lang="en-US" sz="1100" b="1" i="0" baseline="0">
              <a:solidFill>
                <a:schemeClr val="dk1"/>
              </a:solidFill>
              <a:effectLst/>
              <a:latin typeface="+mn-lt"/>
              <a:ea typeface="+mn-ea"/>
              <a:cs typeface="+mn-cs"/>
            </a:rPr>
            <a:t>Also note </a:t>
          </a:r>
          <a:r>
            <a:rPr lang="en-US" sz="1100" b="0" i="0" baseline="0">
              <a:solidFill>
                <a:schemeClr val="dk1"/>
              </a:solidFill>
              <a:effectLst/>
              <a:latin typeface="+mn-lt"/>
              <a:ea typeface="+mn-ea"/>
              <a:cs typeface="+mn-cs"/>
            </a:rPr>
            <a:t>that you will</a:t>
          </a:r>
        </a:p>
        <a:p>
          <a:pPr eaLnBrk="1" fontAlgn="auto" latinLnBrk="0" hangingPunct="1"/>
          <a:r>
            <a:rPr lang="en-US" sz="1100" b="0" i="0" baseline="0">
              <a:solidFill>
                <a:schemeClr val="dk1"/>
              </a:solidFill>
              <a:effectLst/>
              <a:latin typeface="+mn-lt"/>
              <a:ea typeface="+mn-ea"/>
              <a:cs typeface="+mn-cs"/>
            </a:rPr>
            <a:t>    need to update formulas on other Forms to ensure that data is being communicated correctly. </a:t>
          </a:r>
          <a:endParaRPr lang="en-US">
            <a:effectLst/>
          </a:endParaRPr>
        </a:p>
        <a:p>
          <a:endParaRPr lang="en-US" sz="1100" b="0" i="0" baseline="0">
            <a:solidFill>
              <a:schemeClr val="dk1"/>
            </a:solidFill>
            <a:effectLst/>
            <a:latin typeface="+mn-lt"/>
            <a:ea typeface="+mn-ea"/>
            <a:cs typeface="+mn-cs"/>
          </a:endParaRPr>
        </a:p>
        <a:p>
          <a:pPr eaLnBrk="1" fontAlgn="auto" latinLnBrk="0" hangingPunct="1"/>
          <a:r>
            <a:rPr lang="en-US" sz="1200" b="0" i="1" baseline="0">
              <a:solidFill>
                <a:schemeClr val="dk1"/>
              </a:solidFill>
              <a:effectLst/>
              <a:latin typeface="+mn-lt"/>
              <a:ea typeface="+mn-ea"/>
              <a:cs typeface="+mn-cs"/>
            </a:rPr>
            <a:t>If you need assistance in adding capacity to your Forms, please contact Sean Harrington at the Department   of Commerce at (360) 725 2995, or via email at sean.harrington@commerce.wa.gov</a:t>
          </a:r>
          <a:endParaRPr lang="en-US" sz="1200" i="1">
            <a:effectLst/>
          </a:endParaRPr>
        </a:p>
        <a:p>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126999</xdr:rowOff>
    </xdr:from>
    <xdr:to>
      <xdr:col>19</xdr:col>
      <xdr:colOff>171450</xdr:colOff>
      <xdr:row>9</xdr:row>
      <xdr:rowOff>152400</xdr:rowOff>
    </xdr:to>
    <xdr:sp macro="" textlink="">
      <xdr:nvSpPr>
        <xdr:cNvPr id="6" name="TextBox 5"/>
        <xdr:cNvSpPr txBox="1"/>
      </xdr:nvSpPr>
      <xdr:spPr>
        <a:xfrm>
          <a:off x="190500" y="126999"/>
          <a:ext cx="10020300" cy="17399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121</xdr:row>
      <xdr:rowOff>0</xdr:rowOff>
    </xdr:from>
    <xdr:to>
      <xdr:col>27</xdr:col>
      <xdr:colOff>142875</xdr:colOff>
      <xdr:row>128</xdr:row>
      <xdr:rowOff>9525</xdr:rowOff>
    </xdr:to>
    <xdr:sp macro="" textlink="">
      <xdr:nvSpPr>
        <xdr:cNvPr id="2" name="TextBox 1"/>
        <xdr:cNvSpPr txBox="1"/>
      </xdr:nvSpPr>
      <xdr:spPr>
        <a:xfrm>
          <a:off x="390525" y="21564600"/>
          <a:ext cx="4895850" cy="134302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42</xdr:col>
      <xdr:colOff>19050</xdr:colOff>
      <xdr:row>8</xdr:row>
      <xdr:rowOff>180975</xdr:rowOff>
    </xdr:to>
    <xdr:sp macro="" textlink="">
      <xdr:nvSpPr>
        <xdr:cNvPr id="3" name="TextBox 2"/>
        <xdr:cNvSpPr txBox="1"/>
      </xdr:nvSpPr>
      <xdr:spPr bwMode="auto">
        <a:xfrm>
          <a:off x="200024" y="63497"/>
          <a:ext cx="8201026"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ESDS v2.2 Checklist - Rural New Construction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30</xdr:col>
      <xdr:colOff>171451</xdr:colOff>
      <xdr:row>0</xdr:row>
      <xdr:rowOff>174625</xdr:rowOff>
    </xdr:from>
    <xdr:to>
      <xdr:col>41</xdr:col>
      <xdr:colOff>85727</xdr:colOff>
      <xdr:row>4</xdr:row>
      <xdr:rowOff>63500</xdr:rowOff>
    </xdr:to>
    <xdr:sp macro="" textlink="">
      <xdr:nvSpPr>
        <xdr:cNvPr id="4" name="TextBox 3">
          <a:hlinkClick xmlns:r="http://schemas.openxmlformats.org/officeDocument/2006/relationships" r:id="rId1"/>
        </xdr:cNvPr>
        <xdr:cNvSpPr txBox="1"/>
      </xdr:nvSpPr>
      <xdr:spPr bwMode="auto">
        <a:xfrm>
          <a:off x="5886451" y="174625"/>
          <a:ext cx="2009776"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9524</xdr:colOff>
      <xdr:row>121</xdr:row>
      <xdr:rowOff>95249</xdr:rowOff>
    </xdr:from>
    <xdr:to>
      <xdr:col>27</xdr:col>
      <xdr:colOff>139064</xdr:colOff>
      <xdr:row>129</xdr:row>
      <xdr:rowOff>10667</xdr:rowOff>
    </xdr:to>
    <xdr:sp macro="" textlink="">
      <xdr:nvSpPr>
        <xdr:cNvPr id="2" name="TextBox 1"/>
        <xdr:cNvSpPr txBox="1"/>
      </xdr:nvSpPr>
      <xdr:spPr>
        <a:xfrm>
          <a:off x="390524" y="21993224"/>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9523</xdr:colOff>
      <xdr:row>0</xdr:row>
      <xdr:rowOff>63497</xdr:rowOff>
    </xdr:from>
    <xdr:to>
      <xdr:col>41</xdr:col>
      <xdr:colOff>161924</xdr:colOff>
      <xdr:row>8</xdr:row>
      <xdr:rowOff>180975</xdr:rowOff>
    </xdr:to>
    <xdr:sp macro="" textlink="">
      <xdr:nvSpPr>
        <xdr:cNvPr id="3" name="TextBox 2"/>
        <xdr:cNvSpPr txBox="1"/>
      </xdr:nvSpPr>
      <xdr:spPr bwMode="auto">
        <a:xfrm>
          <a:off x="200023" y="63497"/>
          <a:ext cx="7772401"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Rural Rehab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lvl="0"/>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28</xdr:col>
      <xdr:colOff>152400</xdr:colOff>
      <xdr:row>1</xdr:row>
      <xdr:rowOff>31750</xdr:rowOff>
    </xdr:from>
    <xdr:to>
      <xdr:col>38</xdr:col>
      <xdr:colOff>2922</xdr:colOff>
      <xdr:row>4</xdr:row>
      <xdr:rowOff>111125</xdr:rowOff>
    </xdr:to>
    <xdr:sp macro="" textlink="">
      <xdr:nvSpPr>
        <xdr:cNvPr id="4" name="TextBox 3">
          <a:hlinkClick xmlns:r="http://schemas.openxmlformats.org/officeDocument/2006/relationships" r:id="rId1"/>
        </xdr:cNvPr>
        <xdr:cNvSpPr txBox="1"/>
      </xdr:nvSpPr>
      <xdr:spPr bwMode="auto">
        <a:xfrm>
          <a:off x="7162800" y="222250"/>
          <a:ext cx="1755522"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104774</xdr:colOff>
      <xdr:row>0</xdr:row>
      <xdr:rowOff>57150</xdr:rowOff>
    </xdr:from>
    <xdr:to>
      <xdr:col>41</xdr:col>
      <xdr:colOff>95249</xdr:colOff>
      <xdr:row>8</xdr:row>
      <xdr:rowOff>174628</xdr:rowOff>
    </xdr:to>
    <xdr:sp macro="" textlink="">
      <xdr:nvSpPr>
        <xdr:cNvPr id="3" name="TextBox 2"/>
        <xdr:cNvSpPr txBox="1"/>
      </xdr:nvSpPr>
      <xdr:spPr bwMode="auto">
        <a:xfrm>
          <a:off x="104774" y="57150"/>
          <a:ext cx="780097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9523</xdr:colOff>
      <xdr:row>121</xdr:row>
      <xdr:rowOff>1</xdr:rowOff>
    </xdr:from>
    <xdr:to>
      <xdr:col>27</xdr:col>
      <xdr:colOff>139063</xdr:colOff>
      <xdr:row>128</xdr:row>
      <xdr:rowOff>10669</xdr:rowOff>
    </xdr:to>
    <xdr:sp macro="" textlink="">
      <xdr:nvSpPr>
        <xdr:cNvPr id="4" name="TextBox 3"/>
        <xdr:cNvSpPr txBox="1"/>
      </xdr:nvSpPr>
      <xdr:spPr>
        <a:xfrm>
          <a:off x="390523" y="21431251"/>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29</xdr:col>
      <xdr:colOff>85725</xdr:colOff>
      <xdr:row>1</xdr:row>
      <xdr:rowOff>50800</xdr:rowOff>
    </xdr:from>
    <xdr:to>
      <xdr:col>38</xdr:col>
      <xdr:colOff>2539</xdr:colOff>
      <xdr:row>4</xdr:row>
      <xdr:rowOff>128524</xdr:rowOff>
    </xdr:to>
    <xdr:sp macro="" textlink="">
      <xdr:nvSpPr>
        <xdr:cNvPr id="5" name="TextBox 4">
          <a:hlinkClick xmlns:r="http://schemas.openxmlformats.org/officeDocument/2006/relationships" r:id="rId1"/>
        </xdr:cNvPr>
        <xdr:cNvSpPr txBox="1"/>
      </xdr:nvSpPr>
      <xdr:spPr bwMode="auto">
        <a:xfrm>
          <a:off x="5610225" y="241300"/>
          <a:ext cx="1631314"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41</xdr:col>
      <xdr:colOff>66675</xdr:colOff>
      <xdr:row>8</xdr:row>
      <xdr:rowOff>174628</xdr:rowOff>
    </xdr:to>
    <xdr:sp macro="" textlink="">
      <xdr:nvSpPr>
        <xdr:cNvPr id="3" name="TextBox 2"/>
        <xdr:cNvSpPr txBox="1"/>
      </xdr:nvSpPr>
      <xdr:spPr bwMode="auto">
        <a:xfrm>
          <a:off x="104775" y="57150"/>
          <a:ext cx="81629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Rehab 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1</xdr:col>
      <xdr:colOff>180975</xdr:colOff>
      <xdr:row>123</xdr:row>
      <xdr:rowOff>0</xdr:rowOff>
    </xdr:from>
    <xdr:to>
      <xdr:col>27</xdr:col>
      <xdr:colOff>120015</xdr:colOff>
      <xdr:row>130</xdr:row>
      <xdr:rowOff>1144</xdr:rowOff>
    </xdr:to>
    <xdr:sp macro="" textlink="">
      <xdr:nvSpPr>
        <xdr:cNvPr id="4" name="TextBox 3"/>
        <xdr:cNvSpPr txBox="1"/>
      </xdr:nvSpPr>
      <xdr:spPr>
        <a:xfrm>
          <a:off x="371475" y="28117801"/>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26</xdr:col>
      <xdr:colOff>190499</xdr:colOff>
      <xdr:row>1</xdr:row>
      <xdr:rowOff>50800</xdr:rowOff>
    </xdr:from>
    <xdr:to>
      <xdr:col>36</xdr:col>
      <xdr:colOff>41147</xdr:colOff>
      <xdr:row>4</xdr:row>
      <xdr:rowOff>128524</xdr:rowOff>
    </xdr:to>
    <xdr:sp macro="" textlink="">
      <xdr:nvSpPr>
        <xdr:cNvPr id="5" name="TextBox 4">
          <a:hlinkClick xmlns:r="http://schemas.openxmlformats.org/officeDocument/2006/relationships" r:id="rId1"/>
        </xdr:cNvPr>
        <xdr:cNvSpPr txBox="1"/>
      </xdr:nvSpPr>
      <xdr:spPr bwMode="auto">
        <a:xfrm>
          <a:off x="5143499" y="241300"/>
          <a:ext cx="1755648"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31751</xdr:rowOff>
    </xdr:from>
    <xdr:to>
      <xdr:col>12</xdr:col>
      <xdr:colOff>171450</xdr:colOff>
      <xdr:row>2</xdr:row>
      <xdr:rowOff>66674</xdr:rowOff>
    </xdr:to>
    <xdr:sp macro="" textlink="">
      <xdr:nvSpPr>
        <xdr:cNvPr id="2" name="TextBox 1"/>
        <xdr:cNvSpPr txBox="1"/>
      </xdr:nvSpPr>
      <xdr:spPr>
        <a:xfrm>
          <a:off x="76200" y="31751"/>
          <a:ext cx="6410325" cy="358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endParaRPr lang="en-US" sz="1400" b="1" i="0" u="none" strike="noStrike">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38101</xdr:rowOff>
    </xdr:from>
    <xdr:to>
      <xdr:col>33</xdr:col>
      <xdr:colOff>23241</xdr:colOff>
      <xdr:row>3</xdr:row>
      <xdr:rowOff>142875</xdr:rowOff>
    </xdr:to>
    <xdr:sp macro="" textlink="">
      <xdr:nvSpPr>
        <xdr:cNvPr id="2" name="TextBox 1"/>
        <xdr:cNvSpPr txBox="1"/>
      </xdr:nvSpPr>
      <xdr:spPr>
        <a:xfrm>
          <a:off x="85725" y="38101"/>
          <a:ext cx="6224016" cy="676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Outline the estimated relocation budget below.</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25400</xdr:colOff>
      <xdr:row>0</xdr:row>
      <xdr:rowOff>47623</xdr:rowOff>
    </xdr:from>
    <xdr:to>
      <xdr:col>6</xdr:col>
      <xdr:colOff>0</xdr:colOff>
      <xdr:row>6</xdr:row>
      <xdr:rowOff>104774</xdr:rowOff>
    </xdr:to>
    <xdr:sp macro="" textlink="">
      <xdr:nvSpPr>
        <xdr:cNvPr id="3" name="TextBox 2"/>
        <xdr:cNvSpPr txBox="1"/>
      </xdr:nvSpPr>
      <xdr:spPr>
        <a:xfrm>
          <a:off x="215900" y="47623"/>
          <a:ext cx="8682609" cy="12001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Submit this form in chronological order.  Use the sort function to reorder the form by the "Date Completed” column.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47624</xdr:colOff>
      <xdr:row>0</xdr:row>
      <xdr:rowOff>76199</xdr:rowOff>
    </xdr:from>
    <xdr:to>
      <xdr:col>29</xdr:col>
      <xdr:colOff>0</xdr:colOff>
      <xdr:row>7</xdr:row>
      <xdr:rowOff>95250</xdr:rowOff>
    </xdr:to>
    <xdr:sp macro="" textlink="">
      <xdr:nvSpPr>
        <xdr:cNvPr id="3" name="TextBox 2"/>
        <xdr:cNvSpPr txBox="1"/>
      </xdr:nvSpPr>
      <xdr:spPr>
        <a:xfrm>
          <a:off x="47624" y="76199"/>
          <a:ext cx="11430001" cy="13525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 to</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 structure (i.e., is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24</xdr:col>
      <xdr:colOff>161925</xdr:colOff>
      <xdr:row>4</xdr:row>
      <xdr:rowOff>142875</xdr:rowOff>
    </xdr:to>
    <xdr:sp macro="" textlink="">
      <xdr:nvSpPr>
        <xdr:cNvPr id="2" name="TextBox 1"/>
        <xdr:cNvSpPr txBox="1"/>
      </xdr:nvSpPr>
      <xdr:spPr>
        <a:xfrm>
          <a:off x="171450" y="76200"/>
          <a:ext cx="8820150"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Development Budget by Site - </a:t>
          </a:r>
          <a:r>
            <a:rPr lang="en-US" sz="1400" b="1" i="1">
              <a:solidFill>
                <a:schemeClr val="dk1"/>
              </a:solidFill>
              <a:effectLst/>
              <a:latin typeface="+mn-lt"/>
              <a:ea typeface="+mn-ea"/>
              <a:cs typeface="+mn-cs"/>
            </a:rPr>
            <a:t>for</a:t>
          </a:r>
          <a:r>
            <a:rPr lang="en-US" sz="1400" b="1" i="1" baseline="0">
              <a:solidFill>
                <a:schemeClr val="dk1"/>
              </a:solidFill>
              <a:effectLst/>
              <a:latin typeface="+mn-lt"/>
              <a:ea typeface="+mn-ea"/>
              <a:cs typeface="+mn-cs"/>
            </a:rPr>
            <a:t> Multi-Site projects only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multi-site projects, allocate</a:t>
          </a:r>
          <a:r>
            <a:rPr lang="en-US" sz="1100" b="0" i="0" u="none" strike="noStrike" baseline="0">
              <a:solidFill>
                <a:schemeClr val="dk1"/>
              </a:solidFill>
              <a:effectLst/>
              <a:latin typeface="+mn-lt"/>
              <a:ea typeface="+mn-ea"/>
              <a:cs typeface="+mn-cs"/>
            </a:rPr>
            <a:t> costs by site. If your project consists of only one Site, disregard this form.</a:t>
          </a:r>
        </a:p>
        <a:p>
          <a:r>
            <a:rPr lang="en-US" sz="1100" b="0" i="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If line-item totals on this form do not match the line-item totals on Form 6A, those line item totals will be automatically formatted in red</a:t>
          </a:r>
          <a:endParaRPr lang="en-US" sz="1100" b="0" i="0">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0</xdr:row>
      <xdr:rowOff>57151</xdr:rowOff>
    </xdr:from>
    <xdr:to>
      <xdr:col>19</xdr:col>
      <xdr:colOff>85725</xdr:colOff>
      <xdr:row>4</xdr:row>
      <xdr:rowOff>104775</xdr:rowOff>
    </xdr:to>
    <xdr:sp macro="" textlink="">
      <xdr:nvSpPr>
        <xdr:cNvPr id="2" name="TextBox 1"/>
        <xdr:cNvSpPr txBox="1"/>
      </xdr:nvSpPr>
      <xdr:spPr>
        <a:xfrm>
          <a:off x="180975" y="57151"/>
          <a:ext cx="78105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38101</xdr:rowOff>
    </xdr:from>
    <xdr:to>
      <xdr:col>20</xdr:col>
      <xdr:colOff>171450</xdr:colOff>
      <xdr:row>7</xdr:row>
      <xdr:rowOff>104775</xdr:rowOff>
    </xdr:to>
    <xdr:sp macro="" textlink="">
      <xdr:nvSpPr>
        <xdr:cNvPr id="3" name="TextBox 2"/>
        <xdr:cNvSpPr txBox="1"/>
      </xdr:nvSpPr>
      <xdr:spPr>
        <a:xfrm>
          <a:off x="190500" y="38101"/>
          <a:ext cx="6267450" cy="14001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 included in Eligible Basis</a:t>
          </a:r>
        </a:p>
        <a:p>
          <a:r>
            <a:rPr lang="en-US" sz="1000" b="0" i="0" u="none" strike="noStrike">
              <a:solidFill>
                <a:schemeClr val="dk1"/>
              </a:solidFill>
              <a:effectLst/>
              <a:latin typeface="+mn-lt"/>
              <a:ea typeface="+mn-ea"/>
              <a:cs typeface="+mn-cs"/>
            </a:rPr>
            <a:t>    or in the Total Project Costs for the purposes of calculating the Maximum Developer Fees.</a:t>
          </a:r>
          <a:endParaRPr lang="en-US" sz="10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11517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Input data only in the cells shaded green.  All other cells with autocalculate.</a:t>
          </a:r>
        </a:p>
        <a:p>
          <a:endParaRPr lang="en-US" sz="1100" b="0"/>
        </a:p>
      </xdr:txBody>
    </xdr:sp>
    <xdr:clientData/>
  </xdr:twoCellAnchor>
  <xdr:twoCellAnchor>
    <xdr:from>
      <xdr:col>9</xdr:col>
      <xdr:colOff>9525</xdr:colOff>
      <xdr:row>26</xdr:row>
      <xdr:rowOff>190499</xdr:rowOff>
    </xdr:from>
    <xdr:to>
      <xdr:col>13</xdr:col>
      <xdr:colOff>228600</xdr:colOff>
      <xdr:row>30</xdr:row>
      <xdr:rowOff>161924</xdr:rowOff>
    </xdr:to>
    <xdr:sp macro="" textlink="">
      <xdr:nvSpPr>
        <xdr:cNvPr id="3" name="TextBox 2"/>
        <xdr:cNvSpPr txBox="1"/>
      </xdr:nvSpPr>
      <xdr:spPr>
        <a:xfrm>
          <a:off x="7391400" y="5581649"/>
          <a:ext cx="2657475" cy="7524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solidFill>
                <a:sysClr val="windowText" lastClr="000000"/>
              </a:solidFill>
            </a:rPr>
            <a:t>Projects applying for 2015 Tax Credits</a:t>
          </a:r>
          <a:r>
            <a:rPr lang="en-US" sz="1100" b="1" baseline="0">
              <a:solidFill>
                <a:sysClr val="windowText" lastClr="000000"/>
              </a:solidFill>
            </a:rPr>
            <a:t> must use the August 2014 rates</a:t>
          </a:r>
          <a:r>
            <a:rPr lang="en-US" sz="1100" b="0" baseline="0">
              <a:solidFill>
                <a:sysClr val="windowText" lastClr="000000"/>
              </a:solidFill>
            </a:rPr>
            <a:t>.</a:t>
          </a:r>
          <a:endParaRPr lang="en-US" sz="1100" b="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187325</xdr:colOff>
      <xdr:row>0</xdr:row>
      <xdr:rowOff>79376</xdr:rowOff>
    </xdr:from>
    <xdr:to>
      <xdr:col>25</xdr:col>
      <xdr:colOff>85725</xdr:colOff>
      <xdr:row>5</xdr:row>
      <xdr:rowOff>142875</xdr:rowOff>
    </xdr:to>
    <xdr:sp macro="" textlink="">
      <xdr:nvSpPr>
        <xdr:cNvPr id="5" name="TextBox 4"/>
        <xdr:cNvSpPr txBox="1"/>
      </xdr:nvSpPr>
      <xdr:spPr>
        <a:xfrm>
          <a:off x="187325" y="79376"/>
          <a:ext cx="106616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41275</xdr:rowOff>
    </xdr:from>
    <xdr:to>
      <xdr:col>13</xdr:col>
      <xdr:colOff>469900</xdr:colOff>
      <xdr:row>7</xdr:row>
      <xdr:rowOff>123825</xdr:rowOff>
    </xdr:to>
    <xdr:sp macro="" textlink="">
      <xdr:nvSpPr>
        <xdr:cNvPr id="2" name="TextBox 1"/>
        <xdr:cNvSpPr txBox="1"/>
      </xdr:nvSpPr>
      <xdr:spPr>
        <a:xfrm>
          <a:off x="0" y="41275"/>
          <a:ext cx="8594725" cy="1216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180974</xdr:colOff>
      <xdr:row>0</xdr:row>
      <xdr:rowOff>79375</xdr:rowOff>
    </xdr:from>
    <xdr:to>
      <xdr:col>13</xdr:col>
      <xdr:colOff>180975</xdr:colOff>
      <xdr:row>2</xdr:row>
      <xdr:rowOff>66674</xdr:rowOff>
    </xdr:to>
    <xdr:sp macro="" textlink="">
      <xdr:nvSpPr>
        <xdr:cNvPr id="2" name="TextBox 1"/>
        <xdr:cNvSpPr txBox="1"/>
      </xdr:nvSpPr>
      <xdr:spPr>
        <a:xfrm>
          <a:off x="180974" y="79375"/>
          <a:ext cx="8181976" cy="368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 and AMIs Served</a:t>
          </a:r>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85725</xdr:rowOff>
    </xdr:from>
    <xdr:to>
      <xdr:col>8</xdr:col>
      <xdr:colOff>28575</xdr:colOff>
      <xdr:row>4</xdr:row>
      <xdr:rowOff>47625</xdr:rowOff>
    </xdr:to>
    <xdr:sp macro="" textlink="">
      <xdr:nvSpPr>
        <xdr:cNvPr id="5" name="TextBox 4"/>
        <xdr:cNvSpPr txBox="1"/>
      </xdr:nvSpPr>
      <xdr:spPr>
        <a:xfrm>
          <a:off x="219075" y="85725"/>
          <a:ext cx="7905750"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104775</xdr:colOff>
      <xdr:row>0</xdr:row>
      <xdr:rowOff>95252</xdr:rowOff>
    </xdr:from>
    <xdr:to>
      <xdr:col>17</xdr:col>
      <xdr:colOff>66675</xdr:colOff>
      <xdr:row>19</xdr:row>
      <xdr:rowOff>152400</xdr:rowOff>
    </xdr:to>
    <xdr:sp macro="" textlink="">
      <xdr:nvSpPr>
        <xdr:cNvPr id="2" name="TextBox 1"/>
        <xdr:cNvSpPr txBox="1"/>
      </xdr:nvSpPr>
      <xdr:spPr>
        <a:xfrm>
          <a:off x="104775" y="95252"/>
          <a:ext cx="8829675" cy="31337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If the project operates as more</a:t>
          </a:r>
          <a:r>
            <a:rPr lang="en-US" sz="1100" b="0" i="0" u="none" strike="noStrike" baseline="0">
              <a:solidFill>
                <a:sysClr val="windowText" lastClr="000000"/>
              </a:solidFill>
              <a:effectLst/>
              <a:latin typeface="+mn-lt"/>
              <a:ea typeface="+mn-ea"/>
              <a:cs typeface="+mn-cs"/>
            </a:rPr>
            <a:t> than one site, please submit additional Pro Formas at the site level for each</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ysClr val="windowText" lastClr="000000"/>
              </a:solidFill>
              <a:effectLst/>
              <a:latin typeface="+mn-lt"/>
              <a:ea typeface="+mn-ea"/>
              <a:cs typeface="+mn-cs"/>
            </a:rPr>
            <a:t>   site</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subsidies, provide two separate pro formas </a:t>
          </a:r>
          <a:r>
            <a:rPr lang="en-US" sz="1100" b="0" i="1"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Cells </a:t>
          </a:r>
          <a:r>
            <a:rPr lang="en-US" sz="1100" b="1" i="0" baseline="0">
              <a:solidFill>
                <a:schemeClr val="dk1"/>
              </a:solidFill>
              <a:effectLst/>
              <a:latin typeface="+mn-lt"/>
              <a:ea typeface="+mn-ea"/>
              <a:cs typeface="+mn-cs"/>
            </a:rPr>
            <a:t>shaded  green </a:t>
          </a:r>
          <a:r>
            <a:rPr lang="en-US" sz="1100" b="0" i="0" baseline="0">
              <a:solidFill>
                <a:schemeClr val="dk1"/>
              </a:solidFill>
              <a:effectLst/>
              <a:latin typeface="+mn-lt"/>
              <a:ea typeface="+mn-ea"/>
              <a:cs typeface="+mn-cs"/>
            </a:rPr>
            <a:t>provide elements for escalation calculations. All unshaded cells on this form will run calculations automatically, but can be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overwritten if necessary or preferred. Cells shaded yellow are calculations and should not be overwritten.</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114300</xdr:colOff>
      <xdr:row>15</xdr:row>
      <xdr:rowOff>38100</xdr:rowOff>
    </xdr:from>
    <xdr:to>
      <xdr:col>9</xdr:col>
      <xdr:colOff>200024</xdr:colOff>
      <xdr:row>18</xdr:row>
      <xdr:rowOff>76200</xdr:rowOff>
    </xdr:to>
    <xdr:sp macro="" textlink="">
      <xdr:nvSpPr>
        <xdr:cNvPr id="2" name="TextBox 1"/>
        <xdr:cNvSpPr txBox="1"/>
      </xdr:nvSpPr>
      <xdr:spPr>
        <a:xfrm>
          <a:off x="228600" y="2752725"/>
          <a:ext cx="6781799" cy="476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3</xdr:row>
      <xdr:rowOff>66675</xdr:rowOff>
    </xdr:to>
    <xdr:sp macro="" textlink="">
      <xdr:nvSpPr>
        <xdr:cNvPr id="6" name="TextBox 5"/>
        <xdr:cNvSpPr txBox="1"/>
      </xdr:nvSpPr>
      <xdr:spPr>
        <a:xfrm>
          <a:off x="114301" y="123825"/>
          <a:ext cx="6743699"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11</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a:t>
          </a:r>
        </a:p>
        <a:p>
          <a:r>
            <a:rPr lang="en-US" sz="1100" b="0" i="0" u="none" strike="noStrike">
              <a:solidFill>
                <a:schemeClr val="dk1"/>
              </a:solidFill>
              <a:effectLst/>
              <a:latin typeface="+mn-lt"/>
              <a:ea typeface="+mn-ea"/>
              <a:cs typeface="+mn-cs"/>
            </a:rPr>
            <a:t>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104774</xdr:colOff>
      <xdr:row>0</xdr:row>
      <xdr:rowOff>104774</xdr:rowOff>
    </xdr:from>
    <xdr:to>
      <xdr:col>7</xdr:col>
      <xdr:colOff>123824</xdr:colOff>
      <xdr:row>2</xdr:row>
      <xdr:rowOff>95249</xdr:rowOff>
    </xdr:to>
    <xdr:sp macro="" textlink="">
      <xdr:nvSpPr>
        <xdr:cNvPr id="2" name="TextBox 1"/>
        <xdr:cNvSpPr txBox="1"/>
      </xdr:nvSpPr>
      <xdr:spPr>
        <a:xfrm>
          <a:off x="104774" y="104774"/>
          <a:ext cx="6029325" cy="314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24</xdr:col>
      <xdr:colOff>190500</xdr:colOff>
      <xdr:row>7</xdr:row>
      <xdr:rowOff>0</xdr:rowOff>
    </xdr:to>
    <xdr:sp macro="" textlink="">
      <xdr:nvSpPr>
        <xdr:cNvPr id="2" name="TextBox 1"/>
        <xdr:cNvSpPr txBox="1"/>
      </xdr:nvSpPr>
      <xdr:spPr>
        <a:xfrm>
          <a:off x="95250" y="114300"/>
          <a:ext cx="8534400"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a:t>
          </a:r>
        </a:p>
        <a:p>
          <a:r>
            <a:rPr lang="en-US" sz="1100" b="0" i="0" u="none" strike="noStrike">
              <a:solidFill>
                <a:schemeClr val="dk1"/>
              </a:solidFill>
              <a:effectLst/>
              <a:latin typeface="+mn-lt"/>
              <a:ea typeface="+mn-ea"/>
              <a:cs typeface="+mn-cs"/>
            </a:rPr>
            <a:t>    of the other individuals or entities for the Project, mark each applicable box with an "X."  If there is an "X"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a:p>
          <a:endParaRPr lang="en-US" sz="1100" b="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104775</xdr:colOff>
      <xdr:row>0</xdr:row>
      <xdr:rowOff>104776</xdr:rowOff>
    </xdr:from>
    <xdr:to>
      <xdr:col>12</xdr:col>
      <xdr:colOff>47625</xdr:colOff>
      <xdr:row>11</xdr:row>
      <xdr:rowOff>133351</xdr:rowOff>
    </xdr:to>
    <xdr:sp macro="" textlink="">
      <xdr:nvSpPr>
        <xdr:cNvPr id="2" name="TextBox 1"/>
        <xdr:cNvSpPr txBox="1"/>
      </xdr:nvSpPr>
      <xdr:spPr>
        <a:xfrm>
          <a:off x="104775" y="104776"/>
          <a:ext cx="9972675" cy="1809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13</xdr:col>
      <xdr:colOff>38101</xdr:colOff>
      <xdr:row>14</xdr:row>
      <xdr:rowOff>47625</xdr:rowOff>
    </xdr:to>
    <xdr:sp macro="" textlink="">
      <xdr:nvSpPr>
        <xdr:cNvPr id="2" name="TextBox 1"/>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11</xdr:col>
      <xdr:colOff>171449</xdr:colOff>
      <xdr:row>5</xdr:row>
      <xdr:rowOff>152400</xdr:rowOff>
    </xdr:to>
    <xdr:sp macro="" textlink="">
      <xdr:nvSpPr>
        <xdr:cNvPr id="2" name="TextBox 1"/>
        <xdr:cNvSpPr txBox="1"/>
      </xdr:nvSpPr>
      <xdr:spPr>
        <a:xfrm>
          <a:off x="95249" y="133350"/>
          <a:ext cx="102584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171451</xdr:colOff>
      <xdr:row>0</xdr:row>
      <xdr:rowOff>57148</xdr:rowOff>
    </xdr:from>
    <xdr:to>
      <xdr:col>15</xdr:col>
      <xdr:colOff>1</xdr:colOff>
      <xdr:row>11</xdr:row>
      <xdr:rowOff>160019</xdr:rowOff>
    </xdr:to>
    <xdr:sp macro="" textlink="">
      <xdr:nvSpPr>
        <xdr:cNvPr id="2" name="TextBox 1"/>
        <xdr:cNvSpPr txBox="1"/>
      </xdr:nvSpPr>
      <xdr:spPr>
        <a:xfrm>
          <a:off x="171451" y="57148"/>
          <a:ext cx="7578090" cy="214503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6</xdr:row>
      <xdr:rowOff>180975</xdr:rowOff>
    </xdr:from>
    <xdr:to>
      <xdr:col>13</xdr:col>
      <xdr:colOff>590551</xdr:colOff>
      <xdr:row>10</xdr:row>
      <xdr:rowOff>76200</xdr:rowOff>
    </xdr:to>
    <xdr:sp macro="" textlink="">
      <xdr:nvSpPr>
        <xdr:cNvPr id="3" name="TextBox 2">
          <a:hlinkClick xmlns:r="http://schemas.openxmlformats.org/officeDocument/2006/relationships" r:id="rId1"/>
        </xdr:cNvPr>
        <xdr:cNvSpPr txBox="1"/>
      </xdr:nvSpPr>
      <xdr:spPr bwMode="auto">
        <a:xfrm>
          <a:off x="5276850" y="1323975"/>
          <a:ext cx="2009776" cy="6667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76200</xdr:rowOff>
    </xdr:from>
    <xdr:to>
      <xdr:col>14</xdr:col>
      <xdr:colOff>200025</xdr:colOff>
      <xdr:row>11</xdr:row>
      <xdr:rowOff>85725</xdr:rowOff>
    </xdr:to>
    <xdr:sp macro="" textlink="">
      <xdr:nvSpPr>
        <xdr:cNvPr id="2" name="TextBox 1"/>
        <xdr:cNvSpPr txBox="1"/>
      </xdr:nvSpPr>
      <xdr:spPr>
        <a:xfrm>
          <a:off x="190500" y="76200"/>
          <a:ext cx="7267575" cy="2200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419100</xdr:colOff>
      <xdr:row>5</xdr:row>
      <xdr:rowOff>9526</xdr:rowOff>
    </xdr:from>
    <xdr:to>
      <xdr:col>13</xdr:col>
      <xdr:colOff>600076</xdr:colOff>
      <xdr:row>9</xdr:row>
      <xdr:rowOff>95250</xdr:rowOff>
    </xdr:to>
    <xdr:sp macro="" textlink="">
      <xdr:nvSpPr>
        <xdr:cNvPr id="3" name="TextBox 2">
          <a:hlinkClick xmlns:r="http://schemas.openxmlformats.org/officeDocument/2006/relationships" r:id="rId1"/>
        </xdr:cNvPr>
        <xdr:cNvSpPr txBox="1"/>
      </xdr:nvSpPr>
      <xdr:spPr bwMode="auto">
        <a:xfrm>
          <a:off x="5238750" y="1114426"/>
          <a:ext cx="2009776"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porter@capitolhillhousing.org"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3" Type="http://schemas.openxmlformats.org/officeDocument/2006/relationships/hyperlink" Target="mailto:babers@capitolhillhousing.org" TargetMode="External"/><Relationship Id="rId2" Type="http://schemas.openxmlformats.org/officeDocument/2006/relationships/hyperlink" Target="mailto:cpersons@capitolhillhousing.org" TargetMode="External"/><Relationship Id="rId1" Type="http://schemas.openxmlformats.org/officeDocument/2006/relationships/hyperlink" Target="mailto:cory.hutsell@colliers.com" TargetMode="External"/><Relationship Id="rId6" Type="http://schemas.openxmlformats.org/officeDocument/2006/relationships/drawing" Target="../drawings/drawing26.xml"/><Relationship Id="rId5" Type="http://schemas.openxmlformats.org/officeDocument/2006/relationships/printerSettings" Target="../printerSettings/printerSettings30.bin"/><Relationship Id="rId4" Type="http://schemas.openxmlformats.org/officeDocument/2006/relationships/hyperlink" Target="mailto:andrew_p_latimer@keybank.com"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2.xml"/><Relationship Id="rId1" Type="http://schemas.openxmlformats.org/officeDocument/2006/relationships/printerSettings" Target="../printerSettings/printerSettings36.bin"/><Relationship Id="rId4" Type="http://schemas.openxmlformats.org/officeDocument/2006/relationships/comments" Target="../comments9.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
  <sheetViews>
    <sheetView zoomScaleNormal="100" workbookViewId="0">
      <selection activeCell="H70" sqref="H70"/>
    </sheetView>
  </sheetViews>
  <sheetFormatPr defaultColWidth="9.109375" defaultRowHeight="13.2" x14ac:dyDescent="0.25"/>
  <cols>
    <col min="1" max="16384" width="9.109375" style="1579"/>
  </cols>
  <sheetData/>
  <pageMargins left="0.7" right="0.7" top="0.75" bottom="0.75" header="0.3" footer="0.3"/>
  <pageSetup scale="6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Z53"/>
  <sheetViews>
    <sheetView showGridLines="0" topLeftCell="A4" zoomScaleNormal="100" workbookViewId="0">
      <selection activeCell="K49" sqref="K49"/>
    </sheetView>
  </sheetViews>
  <sheetFormatPr defaultColWidth="9.109375" defaultRowHeight="13.2" x14ac:dyDescent="0.25"/>
  <cols>
    <col min="1" max="1" width="1.6640625" style="1142" customWidth="1"/>
    <col min="2" max="2" width="1.5546875" style="1142" customWidth="1"/>
    <col min="3" max="3" width="1.6640625" style="1142" customWidth="1"/>
    <col min="4" max="4" width="20.44140625" style="1142" bestFit="1" customWidth="1"/>
    <col min="5" max="5" width="9.109375" style="1142"/>
    <col min="6" max="6" width="9.88671875" style="1142" customWidth="1"/>
    <col min="7" max="7" width="10.6640625" style="1142" bestFit="1" customWidth="1"/>
    <col min="8" max="8" width="11.109375" style="1142" bestFit="1" customWidth="1"/>
    <col min="9" max="9" width="9.109375" style="1142"/>
    <col min="10" max="10" width="10.44140625" style="1142" customWidth="1"/>
    <col min="11" max="11" width="6.88671875" style="1142" bestFit="1" customWidth="1"/>
    <col min="12" max="12" width="2" style="1142" bestFit="1" customWidth="1"/>
    <col min="13" max="15" width="9.109375" style="1142"/>
    <col min="16" max="16" width="2" style="1142" bestFit="1" customWidth="1"/>
    <col min="17" max="17" width="24.6640625" style="1142" bestFit="1" customWidth="1"/>
    <col min="18" max="20" width="1.6640625" style="1142" customWidth="1"/>
    <col min="21" max="21" width="9.109375" style="1142"/>
    <col min="22" max="22" width="28.44140625" style="1142" customWidth="1"/>
    <col min="23" max="16384" width="9.109375" style="1142"/>
  </cols>
  <sheetData>
    <row r="8" spans="2:22" x14ac:dyDescent="0.25">
      <c r="V8" s="1579"/>
    </row>
    <row r="9" spans="2:22" ht="13.8" thickBot="1" x14ac:dyDescent="0.3"/>
    <row r="10" spans="2:22" ht="9" customHeight="1" x14ac:dyDescent="0.25">
      <c r="B10" s="1027"/>
      <c r="C10" s="1028"/>
      <c r="D10" s="1028"/>
      <c r="E10" s="1028"/>
      <c r="F10" s="1028"/>
      <c r="G10" s="1028"/>
      <c r="H10" s="1028"/>
      <c r="I10" s="1028"/>
      <c r="J10" s="1028"/>
      <c r="K10" s="1028"/>
      <c r="L10" s="1028"/>
      <c r="M10" s="1028"/>
      <c r="N10" s="1028"/>
      <c r="O10" s="1028"/>
      <c r="P10" s="1028"/>
      <c r="Q10" s="1028"/>
      <c r="R10" s="1028"/>
      <c r="S10" s="1029"/>
    </row>
    <row r="11" spans="2:22" ht="3.75" customHeight="1" x14ac:dyDescent="0.25">
      <c r="B11" s="1030"/>
      <c r="C11" s="1141"/>
      <c r="D11" s="1140"/>
      <c r="E11" s="1141"/>
      <c r="F11" s="1141"/>
      <c r="G11" s="1141"/>
      <c r="H11" s="1141"/>
      <c r="I11" s="1141"/>
      <c r="J11" s="1141"/>
      <c r="K11" s="1141"/>
      <c r="L11" s="1562"/>
      <c r="M11" s="1562"/>
      <c r="N11" s="1562"/>
      <c r="O11" s="1562"/>
      <c r="P11" s="1562"/>
      <c r="Q11" s="1562"/>
      <c r="R11" s="1141"/>
      <c r="S11" s="1031"/>
    </row>
    <row r="12" spans="2:22" ht="3.75" customHeight="1" x14ac:dyDescent="0.25">
      <c r="B12" s="1030"/>
      <c r="C12" s="1141"/>
      <c r="D12" s="1141"/>
      <c r="E12" s="1141"/>
      <c r="F12" s="1141"/>
      <c r="G12" s="1141"/>
      <c r="H12" s="1141"/>
      <c r="I12" s="1141"/>
      <c r="J12" s="1141"/>
      <c r="K12" s="1141"/>
      <c r="L12" s="1562"/>
      <c r="M12" s="1562"/>
      <c r="N12" s="1562"/>
      <c r="O12" s="1562"/>
      <c r="P12" s="1562"/>
      <c r="Q12" s="1562"/>
      <c r="R12" s="1141"/>
      <c r="S12" s="1031"/>
    </row>
    <row r="13" spans="2:22" ht="7.5" customHeight="1" x14ac:dyDescent="0.25">
      <c r="B13" s="1030"/>
      <c r="C13" s="1032"/>
      <c r="D13" s="1033"/>
      <c r="E13" s="1033"/>
      <c r="F13" s="1033"/>
      <c r="G13" s="1033"/>
      <c r="H13" s="1033"/>
      <c r="I13" s="1033"/>
      <c r="J13" s="1033"/>
      <c r="K13" s="1033"/>
      <c r="L13" s="1563"/>
      <c r="M13" s="1563"/>
      <c r="N13" s="1563"/>
      <c r="O13" s="1563"/>
      <c r="P13" s="1563"/>
      <c r="Q13" s="1563"/>
      <c r="R13" s="1588"/>
      <c r="S13" s="1031"/>
    </row>
    <row r="14" spans="2:22" ht="15" customHeight="1" x14ac:dyDescent="0.25">
      <c r="B14" s="1030"/>
      <c r="C14" s="1034"/>
      <c r="D14" s="1140" t="s">
        <v>950</v>
      </c>
      <c r="F14" s="2739"/>
      <c r="G14" s="2740"/>
      <c r="H14" s="2740"/>
      <c r="I14" s="2740"/>
      <c r="J14" s="2740"/>
      <c r="K14" s="2741"/>
      <c r="L14" s="1562"/>
      <c r="R14" s="1590"/>
      <c r="S14" s="1031"/>
    </row>
    <row r="15" spans="2:22" s="1579" customFormat="1" ht="3.75" customHeight="1" x14ac:dyDescent="0.25">
      <c r="B15" s="1582"/>
      <c r="C15" s="1589"/>
      <c r="D15" s="1584"/>
      <c r="F15" s="1605"/>
      <c r="G15" s="1605"/>
      <c r="H15" s="1605"/>
      <c r="I15" s="1605"/>
      <c r="J15" s="1605"/>
      <c r="K15" s="1605"/>
      <c r="L15" s="1583"/>
      <c r="R15" s="1590"/>
      <c r="S15" s="1585"/>
    </row>
    <row r="16" spans="2:22" ht="15" customHeight="1" x14ac:dyDescent="0.25">
      <c r="B16" s="1030"/>
      <c r="C16" s="1034"/>
      <c r="D16" s="1576" t="s">
        <v>1153</v>
      </c>
      <c r="F16" s="2739"/>
      <c r="G16" s="2740"/>
      <c r="H16" s="2740"/>
      <c r="I16" s="2740"/>
      <c r="J16" s="2740"/>
      <c r="K16" s="2741"/>
      <c r="L16" s="1557"/>
      <c r="R16" s="1590"/>
      <c r="S16" s="1031"/>
    </row>
    <row r="17" spans="2:19" ht="3.75" customHeight="1" x14ac:dyDescent="0.25">
      <c r="B17" s="1030"/>
      <c r="C17" s="1034"/>
      <c r="D17" s="1576"/>
      <c r="F17" s="1576"/>
      <c r="G17" s="1576"/>
      <c r="H17" s="1576"/>
      <c r="I17" s="1576"/>
      <c r="J17" s="1576"/>
      <c r="K17" s="1576"/>
      <c r="L17" s="1564"/>
      <c r="R17" s="1590"/>
      <c r="S17" s="1031"/>
    </row>
    <row r="18" spans="2:19" ht="15" customHeight="1" x14ac:dyDescent="0.25">
      <c r="B18" s="1030"/>
      <c r="C18" s="1034"/>
      <c r="D18" s="1576" t="s">
        <v>1154</v>
      </c>
      <c r="F18" s="2739"/>
      <c r="G18" s="2740"/>
      <c r="H18" s="2740"/>
      <c r="I18" s="2740"/>
      <c r="J18" s="2740"/>
      <c r="K18" s="2741"/>
      <c r="L18" s="1562"/>
      <c r="R18" s="1590"/>
      <c r="S18" s="1031"/>
    </row>
    <row r="19" spans="2:19" ht="3.75" customHeight="1" x14ac:dyDescent="0.25">
      <c r="B19" s="1030"/>
      <c r="C19" s="1034"/>
      <c r="D19" s="1576"/>
      <c r="F19" s="1576"/>
      <c r="G19" s="1576"/>
      <c r="H19" s="1576"/>
      <c r="I19" s="1576"/>
      <c r="J19" s="1576"/>
      <c r="K19" s="1576"/>
      <c r="L19" s="1574"/>
      <c r="R19" s="1590"/>
      <c r="S19" s="1031"/>
    </row>
    <row r="20" spans="2:19" ht="15" customHeight="1" x14ac:dyDescent="0.25">
      <c r="B20" s="1030"/>
      <c r="C20" s="1034"/>
      <c r="D20" s="1576" t="s">
        <v>1155</v>
      </c>
      <c r="F20" s="2739"/>
      <c r="G20" s="2740"/>
      <c r="H20" s="2740"/>
      <c r="I20" s="2740"/>
      <c r="J20" s="2740"/>
      <c r="K20" s="2741"/>
      <c r="L20" s="1562"/>
      <c r="R20" s="1590"/>
      <c r="S20" s="1031"/>
    </row>
    <row r="21" spans="2:19" ht="3.75" customHeight="1" x14ac:dyDescent="0.25">
      <c r="B21" s="1030"/>
      <c r="C21" s="1034"/>
      <c r="D21"/>
      <c r="E21"/>
      <c r="F21"/>
      <c r="G21"/>
      <c r="H21"/>
      <c r="I21"/>
      <c r="J21"/>
      <c r="K21"/>
      <c r="L21" s="1567"/>
      <c r="M21" s="1566"/>
      <c r="N21" s="1567"/>
      <c r="O21" s="1567"/>
      <c r="P21" s="1567"/>
      <c r="Q21" s="1566"/>
      <c r="R21" s="1590"/>
      <c r="S21" s="1031"/>
    </row>
    <row r="22" spans="2:19" ht="7.5" customHeight="1" x14ac:dyDescent="0.25">
      <c r="B22" s="1030"/>
      <c r="C22" s="1034"/>
      <c r="D22"/>
      <c r="E22"/>
      <c r="F22"/>
      <c r="G22"/>
      <c r="H22"/>
      <c r="I22"/>
      <c r="J22"/>
      <c r="K22"/>
      <c r="L22" s="1562"/>
      <c r="M22" s="1562"/>
      <c r="N22" s="1562"/>
      <c r="O22" s="1562"/>
      <c r="P22" s="1562"/>
      <c r="Q22" s="1037"/>
      <c r="R22" s="1036"/>
      <c r="S22" s="1585"/>
    </row>
    <row r="23" spans="2:19" ht="3" customHeight="1" x14ac:dyDescent="0.25">
      <c r="B23" s="1030"/>
      <c r="C23" s="1034"/>
      <c r="K23" s="1141"/>
      <c r="L23" s="1141"/>
      <c r="M23" s="1141"/>
      <c r="N23" s="1141"/>
      <c r="O23" s="1141"/>
      <c r="P23" s="1141"/>
      <c r="Q23" s="1037"/>
      <c r="R23" s="1036"/>
      <c r="S23" s="1038"/>
    </row>
    <row r="24" spans="2:19" ht="15" customHeight="1" thickBot="1" x14ac:dyDescent="0.3">
      <c r="B24" s="1030"/>
      <c r="C24" s="1034"/>
      <c r="D24" s="2762" t="s">
        <v>1149</v>
      </c>
      <c r="E24" s="2762"/>
      <c r="F24" s="2762"/>
      <c r="G24" s="2762"/>
      <c r="H24" s="2762"/>
      <c r="I24" s="2762"/>
      <c r="J24" s="2762"/>
      <c r="K24" s="2762"/>
      <c r="L24" s="2762"/>
      <c r="M24" s="2762"/>
      <c r="N24" s="2762"/>
      <c r="O24" s="2762"/>
      <c r="P24" s="1141"/>
      <c r="Q24" s="1037"/>
      <c r="R24" s="1036"/>
      <c r="S24" s="1038"/>
    </row>
    <row r="25" spans="2:19" ht="7.5" customHeight="1" x14ac:dyDescent="0.25">
      <c r="B25" s="1030"/>
      <c r="C25" s="1034"/>
      <c r="D25" s="1564"/>
      <c r="E25" s="1564"/>
      <c r="F25" s="1564"/>
      <c r="G25" s="1564"/>
      <c r="H25" s="1564"/>
      <c r="I25" s="1564"/>
      <c r="J25" s="1559"/>
      <c r="K25" s="1562"/>
      <c r="L25" s="1559"/>
      <c r="M25" s="1566"/>
      <c r="N25" s="1567"/>
      <c r="O25" s="1567"/>
      <c r="P25" s="1141"/>
      <c r="Q25" s="1037"/>
      <c r="R25" s="1036"/>
      <c r="S25" s="1038"/>
    </row>
    <row r="26" spans="2:19" ht="15" customHeight="1" x14ac:dyDescent="0.25">
      <c r="B26" s="1030"/>
      <c r="C26" s="1034"/>
      <c r="D26" s="1571" t="s">
        <v>8</v>
      </c>
      <c r="E26" s="1565"/>
      <c r="F26" s="2763" t="s">
        <v>953</v>
      </c>
      <c r="G26" s="2764"/>
      <c r="H26" s="2765"/>
      <c r="I26" s="1565"/>
      <c r="J26" s="1571" t="s">
        <v>1150</v>
      </c>
      <c r="K26" s="1565"/>
      <c r="L26" s="1566"/>
      <c r="M26" s="1561" t="s">
        <v>1152</v>
      </c>
      <c r="N26" s="1562"/>
      <c r="O26" s="1567"/>
      <c r="P26" s="1141"/>
      <c r="Q26" s="1037"/>
      <c r="R26" s="1036"/>
      <c r="S26" s="1038"/>
    </row>
    <row r="27" spans="2:19" ht="3.75" customHeight="1" x14ac:dyDescent="0.25">
      <c r="B27" s="1030"/>
      <c r="C27" s="1034"/>
      <c r="D27" s="1573"/>
      <c r="E27" s="1567"/>
      <c r="F27" s="2764"/>
      <c r="G27" s="2764"/>
      <c r="H27" s="2764"/>
      <c r="I27" s="1568"/>
      <c r="J27" s="2766"/>
      <c r="K27" s="2766"/>
      <c r="L27" s="2766"/>
      <c r="M27" s="2766"/>
      <c r="N27" s="1567"/>
      <c r="O27" s="1567"/>
      <c r="P27" s="1141"/>
      <c r="Q27" s="1037"/>
      <c r="R27" s="1036"/>
      <c r="S27" s="1038"/>
    </row>
    <row r="28" spans="2:19" ht="15" customHeight="1" x14ac:dyDescent="0.25">
      <c r="B28" s="1030"/>
      <c r="C28" s="1034"/>
      <c r="D28" s="1571" t="s">
        <v>776</v>
      </c>
      <c r="E28" s="1565"/>
      <c r="F28" s="2763" t="s">
        <v>954</v>
      </c>
      <c r="G28" s="2764"/>
      <c r="H28" s="2765"/>
      <c r="I28" s="1565"/>
      <c r="J28" s="1570" t="s">
        <v>1151</v>
      </c>
      <c r="K28" s="1565"/>
      <c r="L28" s="1566"/>
      <c r="M28" s="2728"/>
      <c r="N28" s="2729"/>
      <c r="O28" s="2729"/>
      <c r="P28" s="2729"/>
      <c r="Q28" s="2730"/>
      <c r="R28" s="1036"/>
      <c r="S28" s="1038"/>
    </row>
    <row r="29" spans="2:19" ht="3.75" customHeight="1" x14ac:dyDescent="0.25">
      <c r="B29" s="1030"/>
      <c r="C29" s="1034"/>
      <c r="D29" s="1573"/>
      <c r="E29" s="1567"/>
      <c r="F29" s="2764"/>
      <c r="G29" s="2764"/>
      <c r="H29" s="2764"/>
      <c r="I29" s="1568"/>
      <c r="J29" s="1559"/>
      <c r="K29" s="1562"/>
      <c r="L29" s="1562"/>
      <c r="M29" s="2731"/>
      <c r="N29" s="2732"/>
      <c r="O29" s="2732"/>
      <c r="P29" s="2732"/>
      <c r="Q29" s="2733"/>
      <c r="R29" s="1036"/>
      <c r="S29" s="1038"/>
    </row>
    <row r="30" spans="2:19" ht="15" customHeight="1" x14ac:dyDescent="0.25">
      <c r="B30" s="1030"/>
      <c r="C30" s="1034"/>
      <c r="D30" s="1571" t="s">
        <v>952</v>
      </c>
      <c r="E30" s="1565"/>
      <c r="F30" s="2763" t="s">
        <v>1146</v>
      </c>
      <c r="G30" s="2764"/>
      <c r="H30" s="2765"/>
      <c r="I30" s="1565"/>
      <c r="J30" s="1567"/>
      <c r="K30" s="1567"/>
      <c r="L30" s="1562"/>
      <c r="M30" s="2731"/>
      <c r="N30" s="2732"/>
      <c r="O30" s="2732"/>
      <c r="P30" s="2732"/>
      <c r="Q30" s="2733"/>
      <c r="R30" s="1036"/>
      <c r="S30" s="1038"/>
    </row>
    <row r="31" spans="2:19" ht="3.75" customHeight="1" x14ac:dyDescent="0.25">
      <c r="B31" s="1030"/>
      <c r="C31" s="1034"/>
      <c r="D31" s="1567"/>
      <c r="E31" s="1566"/>
      <c r="F31" s="1567"/>
      <c r="G31" s="1567"/>
      <c r="H31" s="1567"/>
      <c r="I31" s="1566"/>
      <c r="J31" s="1561"/>
      <c r="K31" s="1562"/>
      <c r="L31" s="1562"/>
      <c r="M31" s="2731"/>
      <c r="N31" s="2732"/>
      <c r="O31" s="2732"/>
      <c r="P31" s="2732"/>
      <c r="Q31" s="2733"/>
      <c r="R31" s="1036"/>
      <c r="S31" s="1038"/>
    </row>
    <row r="32" spans="2:19" ht="15" customHeight="1" x14ac:dyDescent="0.25">
      <c r="B32" s="1030"/>
      <c r="C32" s="1034"/>
      <c r="D32" s="1572" t="s">
        <v>1026</v>
      </c>
      <c r="E32" s="1565"/>
      <c r="F32" s="2763" t="s">
        <v>951</v>
      </c>
      <c r="G32" s="2764"/>
      <c r="H32" s="2765"/>
      <c r="I32" s="1569"/>
      <c r="J32" s="1561"/>
      <c r="K32" s="1562"/>
      <c r="L32" s="1562"/>
      <c r="M32" s="2734"/>
      <c r="N32" s="2735"/>
      <c r="O32" s="2735"/>
      <c r="P32" s="2735"/>
      <c r="Q32" s="2736"/>
      <c r="R32" s="1036"/>
      <c r="S32" s="1038"/>
    </row>
    <row r="33" spans="2:52" ht="3.75" customHeight="1" x14ac:dyDescent="0.25">
      <c r="B33" s="1030"/>
      <c r="C33" s="1034"/>
      <c r="D33" s="1571"/>
      <c r="E33" s="1574"/>
      <c r="F33" s="1571"/>
      <c r="G33" s="1571"/>
      <c r="H33" s="1571"/>
      <c r="I33" s="1575"/>
      <c r="J33" s="1561"/>
      <c r="K33" s="1562"/>
      <c r="L33" s="1562"/>
      <c r="M33" s="1560"/>
      <c r="N33" s="1562"/>
      <c r="O33" s="1561"/>
      <c r="P33" s="1141"/>
      <c r="Q33" s="1037"/>
      <c r="R33" s="1036"/>
      <c r="S33" s="1038"/>
    </row>
    <row r="34" spans="2:52" ht="15" customHeight="1" x14ac:dyDescent="0.25">
      <c r="B34" s="1030"/>
      <c r="C34" s="1034"/>
      <c r="E34" s="1561"/>
      <c r="F34" s="1561"/>
      <c r="G34" s="1567"/>
      <c r="H34" s="1561"/>
      <c r="I34" s="1566"/>
      <c r="J34" s="1561"/>
      <c r="K34" s="1562"/>
      <c r="L34" s="1562"/>
      <c r="M34" s="1560"/>
      <c r="N34" s="1562"/>
      <c r="O34" s="1562"/>
      <c r="P34" s="1141"/>
      <c r="Q34" s="1037"/>
      <c r="R34" s="1036"/>
      <c r="S34" s="1038"/>
    </row>
    <row r="35" spans="2:52" ht="7.5" customHeight="1" x14ac:dyDescent="0.25">
      <c r="B35" s="1030"/>
      <c r="C35" s="1034"/>
      <c r="D35" s="1141"/>
      <c r="E35" s="1141"/>
      <c r="F35" s="1141"/>
      <c r="G35" s="1141"/>
      <c r="H35" s="1141"/>
      <c r="I35" s="1141"/>
      <c r="J35" s="1141"/>
      <c r="K35" s="1141"/>
      <c r="L35" s="1141"/>
      <c r="M35" s="1141"/>
      <c r="N35" s="1141"/>
      <c r="O35" s="1141"/>
      <c r="P35" s="1141"/>
      <c r="Q35" s="1141"/>
      <c r="R35" s="1035"/>
      <c r="S35" s="1031"/>
    </row>
    <row r="36" spans="2:52" ht="15" thickBot="1" x14ac:dyDescent="0.35">
      <c r="B36" s="1030"/>
      <c r="C36" s="1034"/>
      <c r="D36" s="1147" t="s">
        <v>1156</v>
      </c>
      <c r="E36" s="1147"/>
      <c r="F36" s="1147"/>
      <c r="G36" s="1147"/>
      <c r="H36" s="1147"/>
      <c r="I36" s="1147"/>
      <c r="J36" s="1147"/>
      <c r="K36" s="1147"/>
      <c r="L36" s="1147"/>
      <c r="M36" s="1147"/>
      <c r="N36" s="1147"/>
      <c r="O36" s="1147"/>
      <c r="P36" s="1147"/>
      <c r="Q36" s="1147"/>
      <c r="R36" s="1149"/>
      <c r="S36" s="1031"/>
      <c r="T36" s="1146"/>
      <c r="U36"/>
      <c r="V36"/>
      <c r="W36"/>
      <c r="X36"/>
      <c r="Y36"/>
      <c r="Z36"/>
      <c r="AA36"/>
      <c r="AB36"/>
      <c r="AC36"/>
      <c r="AD36"/>
      <c r="AE36"/>
      <c r="AF36"/>
      <c r="AG36"/>
      <c r="AH36"/>
      <c r="AI36"/>
      <c r="AJ36"/>
      <c r="AK36"/>
      <c r="AL36"/>
      <c r="AM36"/>
      <c r="AN36"/>
      <c r="AO36"/>
      <c r="AP36"/>
      <c r="AQ36"/>
      <c r="AR36"/>
      <c r="AS36"/>
      <c r="AT36"/>
      <c r="AU36"/>
      <c r="AV36"/>
      <c r="AW36"/>
      <c r="AX36"/>
      <c r="AY36"/>
      <c r="AZ36"/>
    </row>
    <row r="37" spans="2:52" ht="7.5" customHeight="1" thickBot="1" x14ac:dyDescent="0.35">
      <c r="B37" s="1030"/>
      <c r="C37" s="1034"/>
      <c r="D37" s="1144"/>
      <c r="E37" s="1144"/>
      <c r="F37" s="1144"/>
      <c r="G37" s="1144"/>
      <c r="H37" s="1144"/>
      <c r="I37" s="1144"/>
      <c r="J37" s="1144"/>
      <c r="K37" s="1144"/>
      <c r="L37" s="1144"/>
      <c r="M37" s="1144"/>
      <c r="N37" s="1144"/>
      <c r="O37" s="1144"/>
      <c r="P37" s="1144"/>
      <c r="Q37" s="1144"/>
      <c r="R37" s="1150"/>
      <c r="S37" s="1031"/>
      <c r="T37" s="1144"/>
      <c r="U37"/>
      <c r="V37"/>
      <c r="W37"/>
      <c r="X37"/>
      <c r="Y37"/>
      <c r="Z37"/>
      <c r="AA37"/>
      <c r="AB37"/>
      <c r="AC37"/>
      <c r="AD37"/>
      <c r="AE37"/>
      <c r="AF37"/>
      <c r="AG37"/>
      <c r="AH37"/>
      <c r="AI37"/>
      <c r="AJ37"/>
      <c r="AK37"/>
      <c r="AL37"/>
      <c r="AM37"/>
      <c r="AN37"/>
      <c r="AO37"/>
      <c r="AP37"/>
      <c r="AQ37"/>
      <c r="AR37"/>
      <c r="AS37"/>
      <c r="AT37"/>
      <c r="AU37"/>
      <c r="AV37"/>
      <c r="AW37"/>
      <c r="AX37"/>
      <c r="AY37"/>
      <c r="AZ37"/>
    </row>
    <row r="38" spans="2:52" s="1145" customFormat="1" ht="14.4" x14ac:dyDescent="0.3">
      <c r="B38" s="1148"/>
      <c r="C38" s="1151"/>
      <c r="D38" s="2746" t="s">
        <v>11</v>
      </c>
      <c r="E38" s="2747"/>
      <c r="F38" s="2724" t="s">
        <v>1017</v>
      </c>
      <c r="G38" s="2750" t="s">
        <v>972</v>
      </c>
      <c r="H38" s="2751"/>
      <c r="I38" s="2724" t="s">
        <v>1075</v>
      </c>
      <c r="J38" s="2726" t="s">
        <v>1074</v>
      </c>
      <c r="L38" s="1256" t="s">
        <v>1076</v>
      </c>
      <c r="M38" s="263"/>
      <c r="O38" s="1144"/>
      <c r="P38" s="1144"/>
      <c r="Q38" s="1143"/>
      <c r="R38" s="1152"/>
      <c r="S38" s="1031"/>
      <c r="U38"/>
      <c r="V38"/>
      <c r="W38"/>
      <c r="X38"/>
      <c r="Y38"/>
      <c r="Z38"/>
      <c r="AA38"/>
      <c r="AB38"/>
      <c r="AC38"/>
      <c r="AD38"/>
      <c r="AE38"/>
      <c r="AF38"/>
      <c r="AG38"/>
      <c r="AH38"/>
      <c r="AI38"/>
      <c r="AJ38"/>
      <c r="AK38"/>
      <c r="AL38"/>
      <c r="AM38"/>
      <c r="AN38"/>
      <c r="AO38"/>
      <c r="AP38"/>
      <c r="AQ38"/>
      <c r="AR38"/>
      <c r="AS38"/>
      <c r="AT38"/>
      <c r="AU38"/>
      <c r="AV38"/>
      <c r="AW38"/>
      <c r="AX38"/>
      <c r="AY38"/>
      <c r="AZ38"/>
    </row>
    <row r="39" spans="2:52" ht="15" customHeight="1" x14ac:dyDescent="0.25">
      <c r="B39" s="1030"/>
      <c r="C39" s="1034"/>
      <c r="D39" s="2748"/>
      <c r="E39" s="2749"/>
      <c r="F39" s="2725"/>
      <c r="G39" s="2752"/>
      <c r="H39" s="2753"/>
      <c r="I39" s="2725"/>
      <c r="J39" s="2727"/>
      <c r="L39" s="2728"/>
      <c r="M39" s="2729"/>
      <c r="N39" s="2729"/>
      <c r="O39" s="2729"/>
      <c r="P39" s="2729"/>
      <c r="Q39" s="2730"/>
      <c r="R39" s="1035"/>
      <c r="S39" s="1031"/>
      <c r="U39"/>
      <c r="V39"/>
      <c r="W39"/>
      <c r="X39"/>
      <c r="Y39"/>
      <c r="Z39"/>
      <c r="AA39"/>
      <c r="AB39"/>
      <c r="AC39"/>
      <c r="AD39"/>
      <c r="AE39"/>
      <c r="AF39"/>
      <c r="AG39"/>
      <c r="AH39"/>
      <c r="AI39"/>
      <c r="AJ39"/>
      <c r="AK39"/>
      <c r="AL39"/>
      <c r="AM39"/>
      <c r="AN39"/>
      <c r="AO39"/>
      <c r="AP39"/>
      <c r="AQ39"/>
      <c r="AR39"/>
      <c r="AS39"/>
      <c r="AT39"/>
      <c r="AU39"/>
      <c r="AV39"/>
      <c r="AW39"/>
      <c r="AX39"/>
      <c r="AY39"/>
      <c r="AZ39"/>
    </row>
    <row r="40" spans="2:52" ht="15" customHeight="1" x14ac:dyDescent="0.3">
      <c r="B40" s="1030"/>
      <c r="C40" s="1034"/>
      <c r="D40" s="2737"/>
      <c r="E40" s="2738"/>
      <c r="F40" s="1257"/>
      <c r="G40" s="2754"/>
      <c r="H40" s="2755"/>
      <c r="I40" s="1250"/>
      <c r="J40" s="1251"/>
      <c r="L40" s="2731"/>
      <c r="M40" s="2732"/>
      <c r="N40" s="2732"/>
      <c r="O40" s="2732"/>
      <c r="P40" s="2732"/>
      <c r="Q40" s="2733"/>
      <c r="R40" s="1035"/>
      <c r="S40" s="1031"/>
      <c r="U40"/>
      <c r="V40"/>
      <c r="W40"/>
      <c r="X40"/>
      <c r="Y40"/>
      <c r="Z40"/>
      <c r="AA40"/>
      <c r="AB40"/>
      <c r="AC40"/>
      <c r="AD40"/>
      <c r="AE40"/>
      <c r="AF40"/>
      <c r="AG40"/>
      <c r="AH40"/>
      <c r="AI40"/>
      <c r="AJ40"/>
      <c r="AK40"/>
      <c r="AL40"/>
      <c r="AM40"/>
      <c r="AN40"/>
      <c r="AO40"/>
      <c r="AP40"/>
      <c r="AQ40"/>
      <c r="AR40"/>
      <c r="AS40"/>
      <c r="AT40"/>
      <c r="AU40"/>
      <c r="AV40"/>
      <c r="AW40"/>
      <c r="AX40"/>
      <c r="AY40"/>
      <c r="AZ40"/>
    </row>
    <row r="41" spans="2:52" ht="15" customHeight="1" x14ac:dyDescent="0.3">
      <c r="B41" s="1030"/>
      <c r="C41" s="1034"/>
      <c r="D41" s="2742"/>
      <c r="E41" s="2743"/>
      <c r="F41" s="1252"/>
      <c r="G41" s="2756"/>
      <c r="H41" s="2757"/>
      <c r="I41" s="1252"/>
      <c r="J41" s="1253"/>
      <c r="L41" s="2731"/>
      <c r="M41" s="2732"/>
      <c r="N41" s="2732"/>
      <c r="O41" s="2732"/>
      <c r="P41" s="2732"/>
      <c r="Q41" s="2733"/>
      <c r="R41" s="1035"/>
      <c r="S41" s="1031"/>
      <c r="U41"/>
      <c r="V41"/>
      <c r="W41"/>
      <c r="X41"/>
      <c r="Y41"/>
      <c r="Z41"/>
      <c r="AA41"/>
      <c r="AB41"/>
      <c r="AC41"/>
      <c r="AD41"/>
      <c r="AE41"/>
      <c r="AF41"/>
      <c r="AG41"/>
      <c r="AH41"/>
      <c r="AI41"/>
      <c r="AJ41"/>
      <c r="AK41"/>
      <c r="AL41"/>
      <c r="AM41"/>
      <c r="AN41"/>
      <c r="AO41"/>
      <c r="AP41"/>
      <c r="AQ41"/>
      <c r="AR41"/>
      <c r="AS41"/>
      <c r="AT41"/>
      <c r="AU41"/>
      <c r="AV41"/>
      <c r="AW41"/>
      <c r="AX41"/>
      <c r="AY41"/>
      <c r="AZ41"/>
    </row>
    <row r="42" spans="2:52" ht="15" customHeight="1" x14ac:dyDescent="0.3">
      <c r="B42" s="1030"/>
      <c r="C42" s="1034"/>
      <c r="D42" s="2742"/>
      <c r="E42" s="2743"/>
      <c r="F42" s="1252"/>
      <c r="G42" s="2744"/>
      <c r="H42" s="2745"/>
      <c r="I42" s="1252"/>
      <c r="J42" s="1253"/>
      <c r="L42" s="2731"/>
      <c r="M42" s="2732"/>
      <c r="N42" s="2732"/>
      <c r="O42" s="2732"/>
      <c r="P42" s="2732"/>
      <c r="Q42" s="2733"/>
      <c r="R42" s="1035"/>
      <c r="S42" s="1031"/>
      <c r="U42"/>
      <c r="V42"/>
      <c r="W42"/>
      <c r="X42"/>
      <c r="Y42"/>
      <c r="Z42"/>
      <c r="AA42"/>
      <c r="AB42"/>
      <c r="AC42"/>
      <c r="AD42"/>
      <c r="AE42"/>
      <c r="AF42"/>
      <c r="AG42"/>
      <c r="AH42"/>
      <c r="AI42"/>
      <c r="AJ42"/>
      <c r="AK42"/>
      <c r="AL42"/>
      <c r="AM42"/>
      <c r="AN42"/>
      <c r="AO42"/>
      <c r="AP42"/>
      <c r="AQ42"/>
      <c r="AR42"/>
      <c r="AS42"/>
      <c r="AT42"/>
      <c r="AU42"/>
      <c r="AV42"/>
      <c r="AW42"/>
      <c r="AX42"/>
      <c r="AY42"/>
      <c r="AZ42"/>
    </row>
    <row r="43" spans="2:52" ht="15" customHeight="1" x14ac:dyDescent="0.3">
      <c r="B43" s="1030"/>
      <c r="C43" s="1034"/>
      <c r="D43" s="2742"/>
      <c r="E43" s="2743"/>
      <c r="F43" s="1252"/>
      <c r="G43" s="2744"/>
      <c r="H43" s="2745"/>
      <c r="I43" s="1252"/>
      <c r="J43" s="1253"/>
      <c r="L43" s="2731"/>
      <c r="M43" s="2732"/>
      <c r="N43" s="2732"/>
      <c r="O43" s="2732"/>
      <c r="P43" s="2732"/>
      <c r="Q43" s="2733"/>
      <c r="R43" s="1035"/>
      <c r="S43" s="1031"/>
      <c r="U43"/>
      <c r="V43"/>
      <c r="W43"/>
      <c r="X43"/>
      <c r="Y43"/>
      <c r="Z43"/>
      <c r="AA43"/>
      <c r="AB43"/>
      <c r="AC43"/>
      <c r="AD43"/>
      <c r="AE43"/>
      <c r="AF43"/>
      <c r="AG43"/>
      <c r="AH43"/>
      <c r="AI43"/>
      <c r="AJ43"/>
      <c r="AK43"/>
      <c r="AL43"/>
      <c r="AM43"/>
      <c r="AN43"/>
      <c r="AO43"/>
      <c r="AP43"/>
      <c r="AQ43"/>
      <c r="AR43"/>
      <c r="AS43"/>
      <c r="AT43"/>
      <c r="AU43"/>
      <c r="AV43"/>
      <c r="AW43"/>
      <c r="AX43"/>
      <c r="AY43"/>
      <c r="AZ43"/>
    </row>
    <row r="44" spans="2:52" ht="15" customHeight="1" x14ac:dyDescent="0.3">
      <c r="B44" s="1030"/>
      <c r="C44" s="1034"/>
      <c r="D44" s="2742"/>
      <c r="E44" s="2743"/>
      <c r="F44" s="1252"/>
      <c r="G44" s="2744"/>
      <c r="H44" s="2745"/>
      <c r="I44" s="1252"/>
      <c r="J44" s="1253"/>
      <c r="L44" s="2731"/>
      <c r="M44" s="2732"/>
      <c r="N44" s="2732"/>
      <c r="O44" s="2732"/>
      <c r="P44" s="2732"/>
      <c r="Q44" s="2733"/>
      <c r="R44" s="1035"/>
      <c r="S44" s="1031"/>
      <c r="U44"/>
      <c r="V44"/>
      <c r="W44"/>
      <c r="X44"/>
      <c r="Y44"/>
      <c r="Z44"/>
      <c r="AA44"/>
      <c r="AB44"/>
      <c r="AC44"/>
      <c r="AD44"/>
      <c r="AE44"/>
      <c r="AF44"/>
      <c r="AG44"/>
      <c r="AH44"/>
      <c r="AI44"/>
      <c r="AJ44"/>
      <c r="AK44"/>
      <c r="AL44"/>
      <c r="AM44"/>
      <c r="AN44"/>
      <c r="AO44"/>
      <c r="AP44"/>
      <c r="AQ44"/>
      <c r="AR44"/>
      <c r="AS44"/>
      <c r="AT44"/>
      <c r="AU44"/>
      <c r="AV44"/>
      <c r="AW44"/>
      <c r="AX44"/>
      <c r="AY44"/>
      <c r="AZ44"/>
    </row>
    <row r="45" spans="2:52" ht="15" customHeight="1" x14ac:dyDescent="0.3">
      <c r="B45" s="1030"/>
      <c r="C45" s="1034"/>
      <c r="D45" s="2742"/>
      <c r="E45" s="2743"/>
      <c r="F45" s="1252"/>
      <c r="G45" s="2744"/>
      <c r="H45" s="2745"/>
      <c r="I45" s="1252"/>
      <c r="J45" s="1253"/>
      <c r="L45" s="2731"/>
      <c r="M45" s="2732"/>
      <c r="N45" s="2732"/>
      <c r="O45" s="2732"/>
      <c r="P45" s="2732"/>
      <c r="Q45" s="2733"/>
      <c r="R45" s="1035"/>
      <c r="S45" s="1031"/>
      <c r="U45"/>
      <c r="V45"/>
      <c r="W45"/>
      <c r="X45"/>
      <c r="Y45"/>
      <c r="Z45"/>
      <c r="AA45"/>
      <c r="AB45"/>
      <c r="AC45"/>
      <c r="AD45"/>
      <c r="AE45"/>
      <c r="AF45"/>
      <c r="AG45"/>
      <c r="AH45"/>
      <c r="AI45"/>
      <c r="AJ45"/>
      <c r="AK45"/>
      <c r="AL45"/>
      <c r="AM45"/>
      <c r="AN45"/>
      <c r="AO45"/>
      <c r="AP45"/>
      <c r="AQ45"/>
      <c r="AR45"/>
      <c r="AS45"/>
      <c r="AT45"/>
      <c r="AU45"/>
      <c r="AV45"/>
      <c r="AW45"/>
      <c r="AX45"/>
      <c r="AY45"/>
      <c r="AZ45"/>
    </row>
    <row r="46" spans="2:52" ht="15" customHeight="1" x14ac:dyDescent="0.3">
      <c r="B46" s="1030"/>
      <c r="C46" s="1034"/>
      <c r="D46" s="2742"/>
      <c r="E46" s="2743"/>
      <c r="F46" s="1252"/>
      <c r="G46" s="2744"/>
      <c r="H46" s="2745"/>
      <c r="I46" s="1252"/>
      <c r="J46" s="1253"/>
      <c r="L46" s="2731"/>
      <c r="M46" s="2732"/>
      <c r="N46" s="2732"/>
      <c r="O46" s="2732"/>
      <c r="P46" s="2732"/>
      <c r="Q46" s="2733"/>
      <c r="R46" s="1035"/>
      <c r="S46" s="1031"/>
      <c r="U46"/>
      <c r="V46"/>
      <c r="W46"/>
      <c r="X46"/>
      <c r="Y46"/>
      <c r="Z46"/>
      <c r="AA46"/>
      <c r="AB46"/>
      <c r="AC46"/>
      <c r="AD46"/>
      <c r="AE46"/>
      <c r="AF46"/>
      <c r="AG46"/>
      <c r="AH46"/>
      <c r="AI46"/>
      <c r="AJ46"/>
      <c r="AK46"/>
      <c r="AL46"/>
      <c r="AM46"/>
      <c r="AN46"/>
      <c r="AO46"/>
      <c r="AP46"/>
      <c r="AQ46"/>
      <c r="AR46"/>
      <c r="AS46"/>
      <c r="AT46"/>
      <c r="AU46"/>
      <c r="AV46"/>
      <c r="AW46"/>
      <c r="AX46"/>
      <c r="AY46"/>
      <c r="AZ46"/>
    </row>
    <row r="47" spans="2:52" ht="15" customHeight="1" x14ac:dyDescent="0.3">
      <c r="B47" s="1030"/>
      <c r="C47" s="1034"/>
      <c r="D47" s="2742"/>
      <c r="E47" s="2743"/>
      <c r="F47" s="1252"/>
      <c r="G47" s="2744"/>
      <c r="H47" s="2745"/>
      <c r="I47" s="1252"/>
      <c r="J47" s="1253"/>
      <c r="L47" s="2731"/>
      <c r="M47" s="2732"/>
      <c r="N47" s="2732"/>
      <c r="O47" s="2732"/>
      <c r="P47" s="2732"/>
      <c r="Q47" s="2733"/>
      <c r="R47" s="1035"/>
      <c r="S47" s="1031"/>
      <c r="U47"/>
      <c r="V47"/>
      <c r="W47"/>
      <c r="X47"/>
      <c r="Y47"/>
      <c r="Z47"/>
      <c r="AA47"/>
      <c r="AB47"/>
      <c r="AC47"/>
      <c r="AD47"/>
      <c r="AE47"/>
      <c r="AF47"/>
      <c r="AG47"/>
      <c r="AH47"/>
      <c r="AI47"/>
      <c r="AJ47"/>
      <c r="AK47"/>
      <c r="AL47"/>
      <c r="AM47"/>
      <c r="AN47"/>
      <c r="AO47"/>
      <c r="AP47"/>
      <c r="AQ47"/>
      <c r="AR47"/>
      <c r="AS47"/>
      <c r="AT47"/>
      <c r="AU47"/>
      <c r="AV47"/>
      <c r="AW47"/>
      <c r="AX47"/>
      <c r="AY47"/>
      <c r="AZ47"/>
    </row>
    <row r="48" spans="2:52" ht="15" customHeight="1" x14ac:dyDescent="0.3">
      <c r="B48" s="1030"/>
      <c r="C48" s="1034"/>
      <c r="D48" s="2742"/>
      <c r="E48" s="2743"/>
      <c r="F48" s="1252"/>
      <c r="G48" s="2744"/>
      <c r="H48" s="2745"/>
      <c r="I48" s="1252"/>
      <c r="J48" s="1253"/>
      <c r="L48" s="2731"/>
      <c r="M48" s="2732"/>
      <c r="N48" s="2732"/>
      <c r="O48" s="2732"/>
      <c r="P48" s="2732"/>
      <c r="Q48" s="2733"/>
      <c r="R48" s="1035"/>
      <c r="S48" s="1031"/>
      <c r="U48"/>
      <c r="V48"/>
      <c r="W48"/>
      <c r="X48"/>
      <c r="Y48"/>
      <c r="Z48"/>
      <c r="AA48"/>
      <c r="AB48"/>
      <c r="AC48"/>
      <c r="AD48"/>
      <c r="AE48"/>
      <c r="AF48"/>
      <c r="AG48"/>
      <c r="AH48"/>
      <c r="AI48"/>
      <c r="AJ48"/>
      <c r="AK48"/>
      <c r="AL48"/>
      <c r="AM48"/>
      <c r="AN48"/>
      <c r="AO48"/>
      <c r="AP48"/>
      <c r="AQ48"/>
      <c r="AR48"/>
      <c r="AS48"/>
      <c r="AT48"/>
      <c r="AU48"/>
      <c r="AV48"/>
      <c r="AW48"/>
      <c r="AX48"/>
      <c r="AY48"/>
      <c r="AZ48"/>
    </row>
    <row r="49" spans="2:52" ht="15" customHeight="1" x14ac:dyDescent="0.3">
      <c r="B49" s="1030"/>
      <c r="C49" s="1034"/>
      <c r="D49" s="2742"/>
      <c r="E49" s="2743"/>
      <c r="F49" s="1252"/>
      <c r="G49" s="2744"/>
      <c r="H49" s="2745"/>
      <c r="I49" s="1252"/>
      <c r="J49" s="1253"/>
      <c r="L49" s="2731"/>
      <c r="M49" s="2732"/>
      <c r="N49" s="2732"/>
      <c r="O49" s="2732"/>
      <c r="P49" s="2732"/>
      <c r="Q49" s="2733"/>
      <c r="R49" s="1035"/>
      <c r="S49" s="1031"/>
      <c r="U49"/>
      <c r="V49"/>
      <c r="W49"/>
      <c r="X49"/>
      <c r="Y49"/>
      <c r="Z49"/>
      <c r="AA49"/>
      <c r="AB49"/>
      <c r="AC49"/>
      <c r="AD49"/>
      <c r="AE49"/>
      <c r="AF49"/>
      <c r="AG49"/>
      <c r="AH49"/>
      <c r="AI49"/>
      <c r="AJ49"/>
      <c r="AK49"/>
      <c r="AL49"/>
      <c r="AM49"/>
      <c r="AN49"/>
      <c r="AO49"/>
      <c r="AP49"/>
      <c r="AQ49"/>
      <c r="AR49"/>
      <c r="AS49"/>
      <c r="AT49"/>
      <c r="AU49"/>
      <c r="AV49"/>
      <c r="AW49"/>
      <c r="AX49"/>
      <c r="AY49"/>
      <c r="AZ49"/>
    </row>
    <row r="50" spans="2:52" ht="15" customHeight="1" x14ac:dyDescent="0.3">
      <c r="B50" s="1030"/>
      <c r="C50" s="1034"/>
      <c r="D50" s="2742"/>
      <c r="E50" s="2743"/>
      <c r="F50" s="1252"/>
      <c r="G50" s="2744"/>
      <c r="H50" s="2745"/>
      <c r="I50" s="1252"/>
      <c r="J50" s="1253"/>
      <c r="L50" s="2731"/>
      <c r="M50" s="2732"/>
      <c r="N50" s="2732"/>
      <c r="O50" s="2732"/>
      <c r="P50" s="2732"/>
      <c r="Q50" s="2733"/>
      <c r="R50" s="1035"/>
      <c r="S50" s="1031"/>
      <c r="U50"/>
      <c r="V50"/>
      <c r="W50"/>
      <c r="X50"/>
      <c r="Y50"/>
      <c r="Z50"/>
      <c r="AA50"/>
      <c r="AB50"/>
      <c r="AC50"/>
      <c r="AD50"/>
      <c r="AE50"/>
      <c r="AF50"/>
      <c r="AG50"/>
      <c r="AH50"/>
      <c r="AI50"/>
      <c r="AJ50"/>
      <c r="AK50"/>
      <c r="AL50"/>
      <c r="AM50"/>
      <c r="AN50"/>
      <c r="AO50"/>
      <c r="AP50"/>
      <c r="AQ50"/>
      <c r="AR50"/>
      <c r="AS50"/>
      <c r="AT50"/>
      <c r="AU50"/>
      <c r="AV50"/>
      <c r="AW50"/>
      <c r="AX50"/>
      <c r="AY50"/>
      <c r="AZ50"/>
    </row>
    <row r="51" spans="2:52" ht="15" customHeight="1" thickBot="1" x14ac:dyDescent="0.35">
      <c r="B51" s="1030"/>
      <c r="C51" s="1034"/>
      <c r="D51" s="2758"/>
      <c r="E51" s="2759"/>
      <c r="F51" s="1254"/>
      <c r="G51" s="2760"/>
      <c r="H51" s="2761"/>
      <c r="I51" s="1254"/>
      <c r="J51" s="1255"/>
      <c r="L51" s="2734"/>
      <c r="M51" s="2735"/>
      <c r="N51" s="2735"/>
      <c r="O51" s="2735"/>
      <c r="P51" s="2735"/>
      <c r="Q51" s="2736"/>
      <c r="R51" s="1035"/>
      <c r="S51" s="1031"/>
      <c r="U51"/>
      <c r="V51"/>
      <c r="W51"/>
      <c r="X51"/>
      <c r="Y51"/>
      <c r="Z51"/>
      <c r="AA51"/>
      <c r="AB51"/>
      <c r="AC51"/>
      <c r="AD51"/>
      <c r="AE51"/>
      <c r="AF51"/>
      <c r="AG51"/>
      <c r="AH51"/>
      <c r="AI51"/>
      <c r="AJ51"/>
      <c r="AK51"/>
      <c r="AL51"/>
      <c r="AM51"/>
      <c r="AN51"/>
      <c r="AO51"/>
      <c r="AP51"/>
      <c r="AQ51"/>
      <c r="AR51"/>
      <c r="AS51"/>
      <c r="AT51"/>
      <c r="AU51"/>
      <c r="AV51"/>
      <c r="AW51"/>
      <c r="AX51"/>
      <c r="AY51"/>
      <c r="AZ51"/>
    </row>
    <row r="52" spans="2:52" ht="7.5" customHeight="1" x14ac:dyDescent="0.25">
      <c r="B52" s="1030"/>
      <c r="C52" s="1040"/>
      <c r="D52" s="1041"/>
      <c r="E52" s="1041"/>
      <c r="F52" s="1041"/>
      <c r="G52" s="1041"/>
      <c r="H52" s="1041"/>
      <c r="I52" s="1041"/>
      <c r="J52" s="1041"/>
      <c r="K52" s="1041"/>
      <c r="L52" s="1041"/>
      <c r="M52" s="1041"/>
      <c r="N52" s="1041"/>
      <c r="O52" s="1041"/>
      <c r="P52" s="1041"/>
      <c r="Q52" s="1041"/>
      <c r="R52" s="1042"/>
      <c r="S52" s="1031"/>
      <c r="U52"/>
      <c r="V52"/>
      <c r="W52"/>
      <c r="X52"/>
      <c r="Y52"/>
      <c r="Z52"/>
      <c r="AA52"/>
      <c r="AB52"/>
      <c r="AC52"/>
      <c r="AD52"/>
      <c r="AE52"/>
      <c r="AF52"/>
      <c r="AG52"/>
      <c r="AH52"/>
      <c r="AI52"/>
      <c r="AJ52"/>
      <c r="AK52"/>
      <c r="AL52"/>
      <c r="AM52"/>
      <c r="AN52"/>
      <c r="AO52"/>
      <c r="AP52"/>
      <c r="AQ52"/>
      <c r="AR52"/>
      <c r="AS52"/>
      <c r="AT52"/>
      <c r="AU52"/>
      <c r="AV52"/>
      <c r="AW52"/>
      <c r="AX52"/>
      <c r="AY52"/>
      <c r="AZ52"/>
    </row>
    <row r="53" spans="2:52" ht="7.5" customHeight="1" thickBot="1" x14ac:dyDescent="0.3">
      <c r="B53" s="1043"/>
      <c r="C53" s="1044"/>
      <c r="D53" s="1044"/>
      <c r="E53" s="1044"/>
      <c r="F53" s="1044"/>
      <c r="G53" s="1044"/>
      <c r="H53" s="1044"/>
      <c r="I53" s="1044"/>
      <c r="J53" s="1044"/>
      <c r="K53" s="1044"/>
      <c r="L53" s="1044"/>
      <c r="M53" s="1044"/>
      <c r="N53" s="1044"/>
      <c r="O53" s="1044"/>
      <c r="P53" s="1044"/>
      <c r="Q53" s="1044"/>
      <c r="R53" s="1044"/>
      <c r="S53" s="1045"/>
      <c r="U53"/>
      <c r="V53"/>
      <c r="W53"/>
      <c r="X53"/>
      <c r="Y53"/>
      <c r="Z53"/>
      <c r="AA53"/>
      <c r="AB53"/>
      <c r="AC53"/>
      <c r="AD53"/>
      <c r="AE53"/>
      <c r="AF53"/>
      <c r="AG53"/>
      <c r="AH53"/>
      <c r="AI53"/>
      <c r="AJ53"/>
      <c r="AK53"/>
      <c r="AL53"/>
      <c r="AM53"/>
      <c r="AN53"/>
      <c r="AO53"/>
      <c r="AP53"/>
      <c r="AQ53"/>
      <c r="AR53"/>
      <c r="AS53"/>
      <c r="AT53"/>
      <c r="AU53"/>
      <c r="AV53"/>
      <c r="AW53"/>
      <c r="AX53"/>
      <c r="AY53"/>
      <c r="AZ53"/>
    </row>
  </sheetData>
  <mergeCells count="44">
    <mergeCell ref="F16:K16"/>
    <mergeCell ref="F18:K18"/>
    <mergeCell ref="F20:K20"/>
    <mergeCell ref="M28:Q32"/>
    <mergeCell ref="D24:I24"/>
    <mergeCell ref="F26:H26"/>
    <mergeCell ref="F27:H27"/>
    <mergeCell ref="F28:H28"/>
    <mergeCell ref="F29:H29"/>
    <mergeCell ref="F30:H30"/>
    <mergeCell ref="F32:H32"/>
    <mergeCell ref="J24:O24"/>
    <mergeCell ref="J27:M27"/>
    <mergeCell ref="D50:E50"/>
    <mergeCell ref="G50:H50"/>
    <mergeCell ref="D51:E51"/>
    <mergeCell ref="G51:H51"/>
    <mergeCell ref="D47:E47"/>
    <mergeCell ref="G47:H47"/>
    <mergeCell ref="D48:E48"/>
    <mergeCell ref="G48:H48"/>
    <mergeCell ref="D49:E49"/>
    <mergeCell ref="G49:H49"/>
    <mergeCell ref="G44:H44"/>
    <mergeCell ref="D45:E45"/>
    <mergeCell ref="G45:H45"/>
    <mergeCell ref="D46:E46"/>
    <mergeCell ref="G46:H46"/>
    <mergeCell ref="I38:I39"/>
    <mergeCell ref="J38:J39"/>
    <mergeCell ref="L39:Q51"/>
    <mergeCell ref="D40:E40"/>
    <mergeCell ref="F14:K14"/>
    <mergeCell ref="D43:E43"/>
    <mergeCell ref="G43:H43"/>
    <mergeCell ref="D38:E39"/>
    <mergeCell ref="F38:F39"/>
    <mergeCell ref="G38:H39"/>
    <mergeCell ref="G40:H40"/>
    <mergeCell ref="D41:E41"/>
    <mergeCell ref="G41:H41"/>
    <mergeCell ref="D42:E42"/>
    <mergeCell ref="G42:H42"/>
    <mergeCell ref="D44:E44"/>
  </mergeCells>
  <conditionalFormatting sqref="E28">
    <cfRule type="cellIs" dxfId="549" priority="27" operator="equal">
      <formula>"X"</formula>
    </cfRule>
  </conditionalFormatting>
  <conditionalFormatting sqref="E32">
    <cfRule type="cellIs" dxfId="548" priority="25" operator="equal">
      <formula>"X"</formula>
    </cfRule>
  </conditionalFormatting>
  <conditionalFormatting sqref="I26">
    <cfRule type="cellIs" dxfId="547" priority="24" operator="equal">
      <formula>"X"</formula>
    </cfRule>
  </conditionalFormatting>
  <conditionalFormatting sqref="E30">
    <cfRule type="cellIs" dxfId="546" priority="23" operator="equal">
      <formula>"X"</formula>
    </cfRule>
  </conditionalFormatting>
  <conditionalFormatting sqref="K28">
    <cfRule type="cellIs" dxfId="545" priority="22" operator="equal">
      <formula>"X"</formula>
    </cfRule>
  </conditionalFormatting>
  <conditionalFormatting sqref="I30">
    <cfRule type="cellIs" dxfId="544" priority="21" operator="equal">
      <formula>"X"</formula>
    </cfRule>
  </conditionalFormatting>
  <conditionalFormatting sqref="I32">
    <cfRule type="cellIs" dxfId="543" priority="20" operator="equal">
      <formula>"X"</formula>
    </cfRule>
  </conditionalFormatting>
  <conditionalFormatting sqref="E26">
    <cfRule type="cellIs" dxfId="542" priority="19" operator="equal">
      <formula>"X"</formula>
    </cfRule>
  </conditionalFormatting>
  <conditionalFormatting sqref="K26">
    <cfRule type="cellIs" dxfId="541" priority="18" operator="equal">
      <formula>"X"</formula>
    </cfRule>
  </conditionalFormatting>
  <conditionalFormatting sqref="F40">
    <cfRule type="expression" dxfId="540" priority="5">
      <formula>$D40="Seasonal/Migrant Farmworkers"</formula>
    </cfRule>
  </conditionalFormatting>
  <conditionalFormatting sqref="F41:F51">
    <cfRule type="expression" dxfId="539" priority="4">
      <formula>$D41="Seasonal/Migrant Farmworkers"</formula>
    </cfRule>
  </conditionalFormatting>
  <conditionalFormatting sqref="I28">
    <cfRule type="cellIs" dxfId="538" priority="1" operator="equal">
      <formula>"X"</formula>
    </cfRule>
  </conditionalFormatting>
  <dataValidations count="6">
    <dataValidation type="list" allowBlank="1" showInputMessage="1" showErrorMessage="1" sqref="I40:I51">
      <formula1>"Unit,Bed"</formula1>
    </dataValidation>
    <dataValidation type="list" allowBlank="1" showInputMessage="1" showErrorMessage="1" sqref="G40:H51">
      <formula1>"Shelter,Transitional,Permanent Supportive,Multifamily Rental"</formula1>
    </dataValidation>
    <dataValidation type="list" allowBlank="1" showInputMessage="1" showErrorMessage="1" sqref="F40:F51">
      <formula1>"Yes,No"</formula1>
    </dataValidation>
    <dataValidation type="list" allowBlank="1" showInputMessage="1" showErrorMessage="1" sqref="D40:E51">
      <formula1>Population_Types</formula1>
    </dataValidation>
    <dataValidation type="list" allowBlank="1" showInputMessage="1" showErrorMessage="1" sqref="I28 E26 E28 L19 L21 E32 I26">
      <formula1>", X"</formula1>
    </dataValidation>
    <dataValidation type="list" allowBlank="1" showInputMessage="1" showErrorMessage="1" sqref="E30 K26 P21 K28 I32 I30">
      <formula1>"X"</formula1>
    </dataValidation>
  </dataValidations>
  <pageMargins left="0.25" right="0.25" top="0.75" bottom="0.75" header="0.3" footer="0.3"/>
  <pageSetup scale="8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81"/>
  <sheetViews>
    <sheetView showGridLines="0" tabSelected="1" zoomScaleNormal="100" workbookViewId="0">
      <selection activeCell="R24" sqref="R24"/>
    </sheetView>
  </sheetViews>
  <sheetFormatPr defaultColWidth="9.109375" defaultRowHeight="13.2" x14ac:dyDescent="0.25"/>
  <cols>
    <col min="1" max="1" width="2.88671875" style="1579" customWidth="1"/>
    <col min="2" max="2" width="1.5546875" style="1579" customWidth="1"/>
    <col min="3" max="3" width="1.6640625" style="1579" customWidth="1"/>
    <col min="4" max="4" width="10.88671875" style="1579" customWidth="1"/>
    <col min="5" max="8" width="9.33203125" style="1579" customWidth="1"/>
    <col min="9" max="9" width="10.6640625" style="1579" bestFit="1" customWidth="1"/>
    <col min="10" max="10" width="9.33203125" style="1579" customWidth="1"/>
    <col min="11" max="11" width="2.88671875" style="1579" customWidth="1"/>
    <col min="12" max="12" width="6.44140625" style="1579" customWidth="1"/>
    <col min="13" max="13" width="2.88671875" style="1579" customWidth="1"/>
    <col min="14" max="15" width="6.44140625" style="1579" customWidth="1"/>
    <col min="16" max="17" width="1.6640625" style="1579" customWidth="1"/>
    <col min="18" max="16384" width="9.109375" style="1579"/>
  </cols>
  <sheetData>
    <row r="1" spans="2:17" x14ac:dyDescent="0.25">
      <c r="P1" s="1583"/>
      <c r="Q1" s="1583"/>
    </row>
    <row r="2" spans="2:17" x14ac:dyDescent="0.25">
      <c r="B2" s="1583"/>
      <c r="C2" s="1583"/>
      <c r="D2" s="1583"/>
      <c r="E2" s="1583"/>
      <c r="F2" s="1583"/>
      <c r="G2" s="1583"/>
      <c r="H2" s="1583"/>
      <c r="I2" s="1583"/>
      <c r="J2" s="1583"/>
      <c r="K2" s="1583"/>
      <c r="L2" s="1583"/>
      <c r="M2" s="1583"/>
      <c r="N2" s="1583"/>
      <c r="O2" s="1583"/>
      <c r="P2" s="1583"/>
      <c r="Q2" s="1583"/>
    </row>
    <row r="3" spans="2:17" x14ac:dyDescent="0.25">
      <c r="B3" s="1583"/>
      <c r="C3" s="1583"/>
      <c r="D3" s="1583"/>
      <c r="E3" s="1583"/>
      <c r="F3" s="1583"/>
      <c r="G3" s="1583"/>
      <c r="H3" s="1583"/>
      <c r="I3" s="1583"/>
      <c r="J3" s="1583"/>
      <c r="K3" s="1583"/>
      <c r="L3" s="1583"/>
      <c r="M3" s="1583"/>
      <c r="N3" s="1583"/>
      <c r="O3" s="1583"/>
      <c r="P3" s="1583"/>
      <c r="Q3" s="1583"/>
    </row>
    <row r="4" spans="2:17" x14ac:dyDescent="0.25">
      <c r="B4" s="1583"/>
      <c r="C4" s="1583"/>
      <c r="D4" s="1583"/>
      <c r="E4" s="1583"/>
      <c r="F4" s="1583"/>
      <c r="G4" s="1583"/>
      <c r="H4" s="1583"/>
      <c r="I4" s="1583"/>
      <c r="J4" s="1583"/>
      <c r="K4" s="1583"/>
      <c r="L4" s="1583"/>
      <c r="M4" s="1583"/>
      <c r="N4" s="1583"/>
      <c r="O4" s="1583"/>
      <c r="P4" s="1583"/>
      <c r="Q4" s="1583"/>
    </row>
    <row r="5" spans="2:17" x14ac:dyDescent="0.25">
      <c r="B5" s="1583"/>
      <c r="C5" s="1583"/>
      <c r="D5" s="1583"/>
      <c r="E5" s="1583"/>
      <c r="F5" s="1583"/>
      <c r="G5" s="1583"/>
      <c r="H5" s="1583"/>
      <c r="I5" s="1583"/>
      <c r="J5" s="1583"/>
      <c r="K5" s="1583"/>
      <c r="L5" s="1583"/>
      <c r="M5" s="1583"/>
      <c r="N5" s="1583"/>
      <c r="O5" s="1583"/>
      <c r="P5" s="1583"/>
      <c r="Q5" s="1583"/>
    </row>
    <row r="6" spans="2:17" ht="9" customHeight="1" thickBot="1" x14ac:dyDescent="0.3">
      <c r="B6" s="1583"/>
      <c r="C6" s="1583"/>
      <c r="D6" s="1583"/>
      <c r="E6" s="1583"/>
      <c r="F6" s="1583"/>
      <c r="G6" s="1583"/>
      <c r="H6" s="1583"/>
      <c r="I6" s="1583"/>
      <c r="J6" s="1583"/>
      <c r="K6" s="1583"/>
      <c r="L6" s="1583"/>
      <c r="M6" s="1583"/>
      <c r="N6" s="1583"/>
      <c r="O6" s="1583"/>
      <c r="P6" s="1583"/>
      <c r="Q6" s="1583"/>
    </row>
    <row r="7" spans="2:17" ht="22.5" customHeight="1" x14ac:dyDescent="0.3">
      <c r="B7" s="2022"/>
      <c r="C7" s="2023" t="s">
        <v>1020</v>
      </c>
      <c r="D7" s="2024"/>
      <c r="E7" s="2024"/>
      <c r="F7" s="2024"/>
      <c r="G7" s="2771" t="s">
        <v>1442</v>
      </c>
      <c r="H7" s="2771"/>
      <c r="I7" s="2771"/>
      <c r="J7" s="2771"/>
      <c r="K7" s="2771"/>
      <c r="L7" s="2771"/>
      <c r="M7" s="2771"/>
      <c r="N7" s="2771"/>
      <c r="O7" s="2771"/>
      <c r="P7" s="2024"/>
      <c r="Q7" s="2025"/>
    </row>
    <row r="8" spans="2:17" ht="3.75" customHeight="1" x14ac:dyDescent="0.25">
      <c r="B8" s="2026"/>
      <c r="C8" s="1584"/>
      <c r="D8" s="1583"/>
      <c r="E8" s="1583"/>
      <c r="F8" s="1583"/>
      <c r="G8" s="1915"/>
      <c r="H8" s="1915"/>
      <c r="I8" s="1915"/>
      <c r="J8" s="1915"/>
      <c r="K8" s="1915"/>
      <c r="L8" s="1915"/>
      <c r="M8" s="1915"/>
      <c r="N8" s="1915"/>
      <c r="O8" s="1915"/>
      <c r="P8" s="1583"/>
      <c r="Q8" s="2027"/>
    </row>
    <row r="9" spans="2:17" ht="15" customHeight="1" x14ac:dyDescent="0.25">
      <c r="B9" s="2026"/>
      <c r="C9" s="1557" t="s">
        <v>1309</v>
      </c>
      <c r="D9" s="1600"/>
      <c r="E9" s="1583"/>
      <c r="F9" s="1583"/>
      <c r="G9" s="1784"/>
      <c r="H9" s="1784"/>
      <c r="I9" s="1784"/>
      <c r="J9" s="1784"/>
      <c r="K9" s="1784"/>
      <c r="L9" s="1784"/>
      <c r="M9" s="1784"/>
      <c r="N9" s="1784"/>
      <c r="O9" s="1784"/>
      <c r="P9" s="1583"/>
      <c r="Q9" s="2027"/>
    </row>
    <row r="10" spans="2:17" ht="3.75" customHeight="1" x14ac:dyDescent="0.25">
      <c r="B10" s="2026"/>
      <c r="C10" s="1838"/>
      <c r="D10" s="2028"/>
      <c r="E10" s="1583"/>
      <c r="F10" s="1583"/>
      <c r="G10" s="1784"/>
      <c r="H10" s="1784"/>
      <c r="I10" s="1784"/>
      <c r="J10" s="1784"/>
      <c r="K10" s="1784"/>
      <c r="L10" s="1784"/>
      <c r="M10" s="1784"/>
      <c r="N10" s="1784"/>
      <c r="O10" s="1784"/>
      <c r="P10" s="1583"/>
      <c r="Q10" s="2027"/>
    </row>
    <row r="11" spans="2:17" x14ac:dyDescent="0.25">
      <c r="B11" s="2026"/>
      <c r="C11" s="1838"/>
      <c r="D11" s="1600" t="s">
        <v>1310</v>
      </c>
      <c r="E11" s="1583"/>
      <c r="F11" s="1583"/>
      <c r="G11" s="2772" t="s">
        <v>1442</v>
      </c>
      <c r="H11" s="2772"/>
      <c r="I11" s="2772"/>
      <c r="J11" s="2772"/>
      <c r="K11" s="2772"/>
      <c r="L11" s="2772"/>
      <c r="M11" s="2772"/>
      <c r="N11" s="2772"/>
      <c r="O11" s="2772"/>
      <c r="P11" s="1583"/>
      <c r="Q11" s="2027"/>
    </row>
    <row r="12" spans="2:17" ht="3.75" customHeight="1" x14ac:dyDescent="0.25">
      <c r="B12" s="2026"/>
      <c r="C12" s="1838"/>
      <c r="D12" s="1600"/>
      <c r="E12" s="1583"/>
      <c r="F12" s="1583"/>
      <c r="G12" s="1784"/>
      <c r="H12" s="1784"/>
      <c r="I12" s="1784"/>
      <c r="J12" s="1784"/>
      <c r="K12" s="1784"/>
      <c r="L12" s="1784"/>
      <c r="M12" s="1784"/>
      <c r="N12" s="1784"/>
      <c r="O12" s="1784"/>
      <c r="P12" s="1583"/>
      <c r="Q12" s="2027"/>
    </row>
    <row r="13" spans="2:17" x14ac:dyDescent="0.25">
      <c r="B13" s="2026"/>
      <c r="C13" s="1838"/>
      <c r="D13" s="1600" t="s">
        <v>1311</v>
      </c>
      <c r="E13" s="1583"/>
      <c r="F13" s="1583"/>
      <c r="G13" s="2774" t="s">
        <v>1443</v>
      </c>
      <c r="H13" s="2774"/>
      <c r="I13" s="2774"/>
      <c r="J13" s="2774"/>
      <c r="K13" s="2774"/>
      <c r="L13" s="2774"/>
      <c r="M13" s="2774"/>
      <c r="N13" s="2774"/>
      <c r="O13" s="2774"/>
      <c r="P13" s="1583"/>
      <c r="Q13" s="2027"/>
    </row>
    <row r="14" spans="2:17" ht="3.75" customHeight="1" x14ac:dyDescent="0.25">
      <c r="B14" s="2026"/>
      <c r="C14" s="1785"/>
      <c r="D14" s="1600"/>
      <c r="E14" s="1583"/>
      <c r="F14" s="1583"/>
      <c r="G14" s="1783"/>
      <c r="H14" s="1783"/>
      <c r="I14" s="1783"/>
      <c r="J14" s="1783"/>
      <c r="K14" s="1783"/>
      <c r="L14" s="1783"/>
      <c r="M14" s="1783"/>
      <c r="N14" s="1783"/>
      <c r="O14" s="1783"/>
      <c r="P14" s="1583"/>
      <c r="Q14" s="2027"/>
    </row>
    <row r="15" spans="2:17" x14ac:dyDescent="0.25">
      <c r="B15" s="2026"/>
      <c r="C15" s="2028"/>
      <c r="D15" s="1600" t="s">
        <v>214</v>
      </c>
      <c r="E15" s="1583"/>
      <c r="F15" s="1583"/>
      <c r="G15" s="2775" t="s">
        <v>1444</v>
      </c>
      <c r="H15" s="2775"/>
      <c r="I15" s="1835" t="s">
        <v>1315</v>
      </c>
      <c r="J15" s="2774" t="s">
        <v>516</v>
      </c>
      <c r="K15" s="2774"/>
      <c r="L15" s="1835" t="s">
        <v>1316</v>
      </c>
      <c r="M15" s="2774">
        <v>98122</v>
      </c>
      <c r="N15" s="2774"/>
      <c r="O15" s="2774"/>
      <c r="P15" s="1583"/>
      <c r="Q15" s="2027"/>
    </row>
    <row r="16" spans="2:17" ht="3.75" customHeight="1" x14ac:dyDescent="0.25">
      <c r="B16" s="2026"/>
      <c r="C16" s="1838"/>
      <c r="D16" s="1600"/>
      <c r="E16" s="1583"/>
      <c r="F16" s="1583"/>
      <c r="G16" s="1784"/>
      <c r="H16" s="1784"/>
      <c r="I16" s="1784"/>
      <c r="J16" s="1784"/>
      <c r="K16" s="1784"/>
      <c r="L16" s="1784"/>
      <c r="M16" s="1784"/>
      <c r="N16" s="1784"/>
      <c r="O16" s="1784"/>
      <c r="P16" s="1583"/>
      <c r="Q16" s="2027"/>
    </row>
    <row r="17" spans="2:17" ht="15" customHeight="1" x14ac:dyDescent="0.25">
      <c r="B17" s="2026"/>
      <c r="C17" s="1838"/>
      <c r="D17" s="1600" t="s">
        <v>1313</v>
      </c>
      <c r="E17" s="1583"/>
      <c r="F17" s="1583"/>
      <c r="G17" s="2774">
        <v>37</v>
      </c>
      <c r="H17" s="2774"/>
      <c r="I17" s="1583"/>
      <c r="J17" s="1583"/>
      <c r="K17" s="1835" t="s">
        <v>1317</v>
      </c>
      <c r="L17" s="2774">
        <v>9</v>
      </c>
      <c r="M17" s="2774"/>
      <c r="N17" s="2774"/>
      <c r="O17" s="2774"/>
      <c r="P17" s="1583"/>
      <c r="Q17" s="2027"/>
    </row>
    <row r="18" spans="2:17" ht="3.75" customHeight="1" x14ac:dyDescent="0.25">
      <c r="B18" s="2026"/>
      <c r="C18" s="1838"/>
      <c r="D18" s="1600"/>
      <c r="E18" s="1583"/>
      <c r="F18" s="1583"/>
      <c r="G18" s="1784"/>
      <c r="H18" s="1784"/>
      <c r="I18" s="1784"/>
      <c r="J18" s="1784"/>
      <c r="K18" s="1784"/>
      <c r="L18" s="1784"/>
      <c r="M18" s="1784"/>
      <c r="N18" s="1784"/>
      <c r="O18" s="1784"/>
      <c r="P18" s="1583"/>
      <c r="Q18" s="2027"/>
    </row>
    <row r="19" spans="2:17" x14ac:dyDescent="0.25">
      <c r="B19" s="2026"/>
      <c r="C19" s="1838"/>
      <c r="D19" s="1600" t="s">
        <v>1314</v>
      </c>
      <c r="E19" s="1583"/>
      <c r="F19" s="1583"/>
      <c r="G19" s="1836" t="s">
        <v>1445</v>
      </c>
      <c r="H19" s="1898" t="s">
        <v>1319</v>
      </c>
      <c r="I19" s="1913">
        <v>47.613100000000003</v>
      </c>
      <c r="J19" s="1583"/>
      <c r="K19" s="1835" t="s">
        <v>1318</v>
      </c>
      <c r="L19" s="2774">
        <v>-122.3017</v>
      </c>
      <c r="M19" s="2774"/>
      <c r="N19" s="2774"/>
      <c r="O19" s="2774"/>
      <c r="P19" s="1583"/>
      <c r="Q19" s="2027"/>
    </row>
    <row r="20" spans="2:17" ht="3.75" customHeight="1" x14ac:dyDescent="0.25">
      <c r="B20" s="2026"/>
      <c r="C20" s="1557"/>
      <c r="D20" s="1600"/>
      <c r="E20" s="1583"/>
      <c r="F20" s="1583"/>
      <c r="G20" s="1784"/>
      <c r="H20" s="1784"/>
      <c r="I20" s="1784"/>
      <c r="J20" s="1784"/>
      <c r="K20" s="1784"/>
      <c r="L20" s="1784"/>
      <c r="M20" s="1784"/>
      <c r="N20" s="1784"/>
      <c r="O20" s="1784"/>
      <c r="P20" s="1583"/>
      <c r="Q20" s="2027"/>
    </row>
    <row r="21" spans="2:17" x14ac:dyDescent="0.25">
      <c r="B21" s="2026"/>
      <c r="C21" s="1838"/>
      <c r="D21" s="1600" t="s">
        <v>1321</v>
      </c>
      <c r="E21" s="1583"/>
      <c r="F21" s="1583"/>
      <c r="G21" s="2773" t="s">
        <v>1446</v>
      </c>
      <c r="H21" s="2773"/>
      <c r="I21" s="2773"/>
      <c r="J21" s="2773"/>
      <c r="K21" s="2773"/>
      <c r="L21" s="2773"/>
      <c r="M21" s="2773"/>
      <c r="N21" s="2773"/>
      <c r="O21" s="2773"/>
      <c r="P21" s="1583"/>
      <c r="Q21" s="2027"/>
    </row>
    <row r="22" spans="2:17" ht="3.75" customHeight="1" x14ac:dyDescent="0.25">
      <c r="B22" s="2026"/>
      <c r="C22" s="1557"/>
      <c r="D22" s="1583"/>
      <c r="E22" s="1583"/>
      <c r="F22" s="1583"/>
      <c r="G22" s="1784"/>
      <c r="H22" s="1784"/>
      <c r="I22" s="1784"/>
      <c r="J22" s="1784"/>
      <c r="K22" s="1784"/>
      <c r="L22" s="1784"/>
      <c r="M22" s="1784"/>
      <c r="N22" s="1784"/>
      <c r="O22" s="1784"/>
      <c r="P22" s="1583"/>
      <c r="Q22" s="2027"/>
    </row>
    <row r="23" spans="2:17" ht="3.75" customHeight="1" x14ac:dyDescent="0.25">
      <c r="B23" s="2026"/>
      <c r="C23" s="1584"/>
      <c r="D23" s="1583"/>
      <c r="E23" s="1583"/>
      <c r="F23" s="1583"/>
      <c r="G23" s="1915"/>
      <c r="H23" s="1915"/>
      <c r="I23" s="1915"/>
      <c r="J23" s="1915"/>
      <c r="K23" s="1915"/>
      <c r="L23" s="1915"/>
      <c r="M23" s="1915"/>
      <c r="N23" s="1915"/>
      <c r="O23" s="1915"/>
      <c r="P23" s="1583"/>
      <c r="Q23" s="2027"/>
    </row>
    <row r="24" spans="2:17" ht="15" customHeight="1" x14ac:dyDescent="0.25">
      <c r="B24" s="2026"/>
      <c r="C24" s="1557" t="s">
        <v>1341</v>
      </c>
      <c r="D24" s="2028"/>
      <c r="E24" s="1583"/>
      <c r="F24" s="1583"/>
      <c r="G24" s="1784"/>
      <c r="H24" s="1784"/>
      <c r="I24" s="1784"/>
      <c r="J24" s="1784"/>
      <c r="K24" s="1784"/>
      <c r="L24" s="1784"/>
      <c r="M24" s="1784"/>
      <c r="N24" s="1784"/>
      <c r="O24" s="1784"/>
      <c r="P24" s="1583"/>
      <c r="Q24" s="2027"/>
    </row>
    <row r="25" spans="2:17" ht="3.75" customHeight="1" x14ac:dyDescent="0.25">
      <c r="B25" s="2026"/>
      <c r="C25" s="1838"/>
      <c r="D25" s="2028"/>
      <c r="E25" s="1583"/>
      <c r="F25" s="1583"/>
      <c r="G25" s="1784"/>
      <c r="H25" s="1784"/>
      <c r="I25" s="1784"/>
      <c r="J25" s="1784"/>
      <c r="K25" s="1784"/>
      <c r="L25" s="1784"/>
      <c r="M25" s="1784"/>
      <c r="N25" s="1784"/>
      <c r="O25" s="1784"/>
      <c r="P25" s="1583"/>
      <c r="Q25" s="2027"/>
    </row>
    <row r="26" spans="2:17" x14ac:dyDescent="0.25">
      <c r="B26" s="2026"/>
      <c r="C26" s="1838"/>
      <c r="D26" s="1600" t="s">
        <v>1320</v>
      </c>
      <c r="E26" s="1583"/>
      <c r="F26" s="1583"/>
      <c r="G26" s="2772"/>
      <c r="H26" s="2772"/>
      <c r="I26" s="2772"/>
      <c r="J26" s="2772"/>
      <c r="K26" s="2772"/>
      <c r="L26" s="2772"/>
      <c r="M26" s="2772"/>
      <c r="N26" s="2772"/>
      <c r="O26" s="2772"/>
      <c r="P26" s="1583"/>
      <c r="Q26" s="2027"/>
    </row>
    <row r="27" spans="2:17" ht="3.75" customHeight="1" x14ac:dyDescent="0.25">
      <c r="B27" s="2026"/>
      <c r="C27" s="1838"/>
      <c r="D27" s="1600"/>
      <c r="E27" s="1583"/>
      <c r="F27" s="1583"/>
      <c r="G27" s="1784"/>
      <c r="H27" s="1784"/>
      <c r="I27" s="1784"/>
      <c r="J27" s="1784"/>
      <c r="K27" s="1784"/>
      <c r="L27" s="1784"/>
      <c r="M27" s="1784"/>
      <c r="N27" s="1784"/>
      <c r="O27" s="1784"/>
      <c r="P27" s="1583"/>
      <c r="Q27" s="2027"/>
    </row>
    <row r="28" spans="2:17" x14ac:dyDescent="0.25">
      <c r="B28" s="2026"/>
      <c r="C28" s="1838"/>
      <c r="D28" s="1600" t="s">
        <v>1311</v>
      </c>
      <c r="E28" s="1583"/>
      <c r="F28" s="1583"/>
      <c r="G28" s="2774"/>
      <c r="H28" s="2774"/>
      <c r="I28" s="2774"/>
      <c r="J28" s="2774"/>
      <c r="K28" s="2774"/>
      <c r="L28" s="2774"/>
      <c r="M28" s="2774"/>
      <c r="N28" s="2774"/>
      <c r="O28" s="2774"/>
      <c r="P28" s="1583"/>
      <c r="Q28" s="2027"/>
    </row>
    <row r="29" spans="2:17" ht="3.75" customHeight="1" x14ac:dyDescent="0.25">
      <c r="B29" s="2026"/>
      <c r="C29" s="1785"/>
      <c r="D29" s="1600"/>
      <c r="E29" s="1583"/>
      <c r="F29" s="1583"/>
      <c r="G29" s="1783"/>
      <c r="H29" s="1783"/>
      <c r="I29" s="1783"/>
      <c r="J29" s="1783"/>
      <c r="K29" s="1783"/>
      <c r="L29" s="1783"/>
      <c r="M29" s="1783"/>
      <c r="N29" s="1783"/>
      <c r="O29" s="1783"/>
      <c r="P29" s="1583"/>
      <c r="Q29" s="2027"/>
    </row>
    <row r="30" spans="2:17" x14ac:dyDescent="0.25">
      <c r="B30" s="2026"/>
      <c r="C30" s="2028"/>
      <c r="D30" s="1600" t="s">
        <v>214</v>
      </c>
      <c r="E30" s="1583"/>
      <c r="F30" s="1583"/>
      <c r="G30" s="2775"/>
      <c r="H30" s="2775"/>
      <c r="I30" s="1835" t="s">
        <v>1315</v>
      </c>
      <c r="J30" s="2774"/>
      <c r="K30" s="2774"/>
      <c r="L30" s="1835" t="s">
        <v>1316</v>
      </c>
      <c r="M30" s="2774"/>
      <c r="N30" s="2774"/>
      <c r="O30" s="2774"/>
      <c r="P30" s="1583"/>
      <c r="Q30" s="2027"/>
    </row>
    <row r="31" spans="2:17" ht="3.75" customHeight="1" x14ac:dyDescent="0.25">
      <c r="B31" s="2026"/>
      <c r="C31" s="1838"/>
      <c r="D31" s="1600"/>
      <c r="E31" s="1583"/>
      <c r="F31" s="1583"/>
      <c r="G31" s="1784"/>
      <c r="H31" s="1784"/>
      <c r="I31" s="1784"/>
      <c r="J31" s="1784"/>
      <c r="K31" s="1784"/>
      <c r="L31" s="1784"/>
      <c r="M31" s="1784"/>
      <c r="N31" s="1784"/>
      <c r="O31" s="1784"/>
      <c r="P31" s="1583"/>
      <c r="Q31" s="2027"/>
    </row>
    <row r="32" spans="2:17" x14ac:dyDescent="0.25">
      <c r="B32" s="2026"/>
      <c r="C32" s="1838"/>
      <c r="D32" s="1600" t="s">
        <v>1313</v>
      </c>
      <c r="E32" s="1583"/>
      <c r="F32" s="1583"/>
      <c r="G32" s="2774"/>
      <c r="H32" s="2774"/>
      <c r="I32" s="1583"/>
      <c r="J32" s="1583"/>
      <c r="K32" s="1835" t="s">
        <v>1317</v>
      </c>
      <c r="L32" s="2774"/>
      <c r="M32" s="2774"/>
      <c r="N32" s="2774"/>
      <c r="O32" s="2774"/>
      <c r="P32" s="1583"/>
      <c r="Q32" s="2027"/>
    </row>
    <row r="33" spans="2:29" ht="3.75" customHeight="1" x14ac:dyDescent="0.25">
      <c r="B33" s="2026"/>
      <c r="C33" s="1838"/>
      <c r="D33" s="1600"/>
      <c r="E33" s="1583"/>
      <c r="F33" s="1583"/>
      <c r="G33" s="1784"/>
      <c r="H33" s="1784"/>
      <c r="I33" s="1784"/>
      <c r="J33" s="1784"/>
      <c r="K33" s="1784"/>
      <c r="L33" s="1784"/>
      <c r="M33" s="1784"/>
      <c r="N33" s="1784"/>
      <c r="O33" s="1784"/>
      <c r="P33" s="1583"/>
      <c r="Q33" s="2027"/>
    </row>
    <row r="34" spans="2:29" x14ac:dyDescent="0.25">
      <c r="B34" s="2026"/>
      <c r="C34" s="1838"/>
      <c r="D34" s="1600" t="s">
        <v>1314</v>
      </c>
      <c r="E34" s="1583"/>
      <c r="F34" s="1583"/>
      <c r="G34" s="1836"/>
      <c r="H34" s="1898" t="s">
        <v>1319</v>
      </c>
      <c r="I34" s="1913"/>
      <c r="J34" s="1583"/>
      <c r="K34" s="1835" t="s">
        <v>1318</v>
      </c>
      <c r="L34" s="2774"/>
      <c r="M34" s="2774"/>
      <c r="N34" s="2774"/>
      <c r="O34" s="2774"/>
      <c r="P34" s="1583"/>
      <c r="Q34" s="2027"/>
      <c r="U34" s="2439"/>
    </row>
    <row r="35" spans="2:29" ht="3.75" customHeight="1" x14ac:dyDescent="0.25">
      <c r="B35" s="2026"/>
      <c r="C35" s="1557"/>
      <c r="D35" s="1600"/>
      <c r="E35" s="1583"/>
      <c r="F35" s="1583"/>
      <c r="G35" s="1784"/>
      <c r="H35" s="1784"/>
      <c r="I35" s="1784"/>
      <c r="J35" s="1784"/>
      <c r="K35" s="1784"/>
      <c r="L35" s="1784"/>
      <c r="M35" s="1784"/>
      <c r="N35" s="1784"/>
      <c r="O35" s="1784"/>
      <c r="P35" s="1583"/>
      <c r="Q35" s="2027"/>
    </row>
    <row r="36" spans="2:29" x14ac:dyDescent="0.25">
      <c r="B36" s="2026"/>
      <c r="C36" s="1838"/>
      <c r="D36" s="1600" t="s">
        <v>1321</v>
      </c>
      <c r="E36" s="1583"/>
      <c r="F36" s="1583"/>
      <c r="G36" s="2776"/>
      <c r="H36" s="2776"/>
      <c r="I36" s="2776"/>
      <c r="J36" s="2776"/>
      <c r="K36" s="2776"/>
      <c r="L36" s="2776"/>
      <c r="M36" s="2776"/>
      <c r="N36" s="2776"/>
      <c r="O36" s="2776"/>
      <c r="P36" s="1583"/>
      <c r="Q36" s="2027"/>
      <c r="U36" s="2439"/>
    </row>
    <row r="37" spans="2:29" ht="7.5" customHeight="1" x14ac:dyDescent="0.25">
      <c r="B37" s="2026"/>
      <c r="C37" s="1557"/>
      <c r="D37" s="1583"/>
      <c r="E37" s="1583"/>
      <c r="F37" s="1583"/>
      <c r="G37" s="1583"/>
      <c r="H37" s="1784"/>
      <c r="I37" s="1583"/>
      <c r="J37" s="1583"/>
      <c r="K37" s="1583"/>
      <c r="L37" s="1784"/>
      <c r="M37" s="1784"/>
      <c r="N37" s="1784"/>
      <c r="O37" s="1784"/>
      <c r="P37" s="1583"/>
      <c r="Q37" s="2027"/>
    </row>
    <row r="38" spans="2:29" ht="15" customHeight="1" x14ac:dyDescent="0.25">
      <c r="B38" s="2026"/>
      <c r="C38" s="1557" t="s">
        <v>1294</v>
      </c>
      <c r="D38" s="1583"/>
      <c r="E38" s="1583"/>
      <c r="F38" s="1583"/>
      <c r="G38" s="1784"/>
      <c r="H38" s="1784"/>
      <c r="I38" s="1784"/>
      <c r="J38" s="1784"/>
      <c r="K38" s="1784"/>
      <c r="L38" s="1784"/>
      <c r="M38" s="1784"/>
      <c r="N38" s="1784"/>
      <c r="O38" s="1784"/>
      <c r="P38" s="1583"/>
      <c r="Q38" s="2027"/>
    </row>
    <row r="39" spans="2:29" x14ac:dyDescent="0.25">
      <c r="B39" s="2026"/>
      <c r="C39" s="2028" t="s">
        <v>1295</v>
      </c>
      <c r="D39" s="1583"/>
      <c r="E39" s="1583"/>
      <c r="F39" s="1583"/>
      <c r="G39" s="2772" t="s">
        <v>1447</v>
      </c>
      <c r="H39" s="2772"/>
      <c r="I39" s="2772"/>
      <c r="J39" s="2772"/>
      <c r="K39" s="2772"/>
      <c r="L39" s="2772"/>
      <c r="M39" s="2772"/>
      <c r="N39" s="2772"/>
      <c r="O39" s="2772"/>
      <c r="P39" s="1583"/>
      <c r="Q39" s="2027"/>
    </row>
    <row r="40" spans="2:29" ht="3.75" customHeight="1" x14ac:dyDescent="0.25">
      <c r="B40" s="2026"/>
      <c r="C40" s="1785"/>
      <c r="D40" s="1583"/>
      <c r="E40" s="1583"/>
      <c r="F40" s="1583"/>
      <c r="G40" s="1784"/>
      <c r="H40" s="1784"/>
      <c r="I40" s="1784"/>
      <c r="J40" s="1784"/>
      <c r="K40" s="1784"/>
      <c r="L40" s="1784"/>
      <c r="M40" s="1784"/>
      <c r="N40" s="1784"/>
      <c r="O40" s="1784"/>
      <c r="P40" s="1583"/>
      <c r="Q40" s="2027"/>
      <c r="W40" s="1584"/>
      <c r="X40" s="1583"/>
      <c r="Y40" s="1583"/>
      <c r="Z40" s="1583"/>
      <c r="AA40" s="1583"/>
      <c r="AB40" s="1583"/>
      <c r="AC40" s="1583"/>
    </row>
    <row r="41" spans="2:29" x14ac:dyDescent="0.25">
      <c r="B41" s="2026"/>
      <c r="C41" s="2028" t="s">
        <v>1296</v>
      </c>
      <c r="D41" s="1583"/>
      <c r="E41" s="1583"/>
      <c r="F41" s="1583"/>
      <c r="G41" s="2773" t="s">
        <v>1448</v>
      </c>
      <c r="H41" s="2773"/>
      <c r="I41" s="2773"/>
      <c r="J41" s="2773"/>
      <c r="K41" s="2773"/>
      <c r="L41" s="2773"/>
      <c r="M41" s="2773"/>
      <c r="N41" s="2773"/>
      <c r="O41" s="2773"/>
      <c r="P41" s="1583"/>
      <c r="Q41" s="2027"/>
      <c r="W41" s="1578"/>
      <c r="X41" s="1583"/>
      <c r="Y41" s="1583"/>
      <c r="Z41" s="1583"/>
      <c r="AA41" s="1583"/>
      <c r="AB41" s="1583"/>
      <c r="AC41" s="1583"/>
    </row>
    <row r="42" spans="2:29" ht="3.75" customHeight="1" x14ac:dyDescent="0.25">
      <c r="B42" s="2026"/>
      <c r="C42" s="1591"/>
      <c r="D42" s="1583"/>
      <c r="E42" s="1583"/>
      <c r="F42" s="1583"/>
      <c r="G42" s="1784"/>
      <c r="H42" s="1784"/>
      <c r="I42" s="1784"/>
      <c r="J42" s="1784"/>
      <c r="K42" s="1784"/>
      <c r="L42" s="1784"/>
      <c r="M42" s="1784"/>
      <c r="N42" s="1784"/>
      <c r="O42" s="1784"/>
      <c r="P42" s="1583"/>
      <c r="Q42" s="2027"/>
      <c r="W42" s="1578"/>
      <c r="X42" s="1583"/>
      <c r="Y42" s="1583"/>
      <c r="Z42" s="1583"/>
      <c r="AA42" s="1583"/>
      <c r="AB42" s="1583"/>
      <c r="AC42" s="1583"/>
    </row>
    <row r="43" spans="2:29" x14ac:dyDescent="0.25">
      <c r="B43" s="2026"/>
      <c r="C43" s="2028" t="s">
        <v>97</v>
      </c>
      <c r="D43" s="1583"/>
      <c r="E43" s="1583"/>
      <c r="F43" s="1583"/>
      <c r="G43" s="1912" t="s">
        <v>1449</v>
      </c>
      <c r="H43" s="1912"/>
      <c r="I43" s="1898" t="s">
        <v>216</v>
      </c>
      <c r="J43" s="2469" t="s">
        <v>1450</v>
      </c>
      <c r="K43" s="1912"/>
      <c r="L43" s="1912"/>
      <c r="M43" s="1912"/>
      <c r="N43" s="1912"/>
      <c r="O43" s="1912"/>
      <c r="P43" s="1583"/>
      <c r="Q43" s="2027"/>
      <c r="W43" s="1591"/>
      <c r="X43" s="1591"/>
      <c r="Y43" s="1591"/>
      <c r="Z43" s="1591"/>
      <c r="AA43" s="1591"/>
      <c r="AB43" s="1591"/>
      <c r="AC43" s="1591"/>
    </row>
    <row r="44" spans="2:29" ht="7.5" customHeight="1" x14ac:dyDescent="0.25">
      <c r="B44" s="2026"/>
      <c r="C44" s="1785"/>
      <c r="D44" s="1583"/>
      <c r="E44" s="1583"/>
      <c r="F44" s="1583"/>
      <c r="G44" s="1784"/>
      <c r="H44" s="1784"/>
      <c r="I44" s="1784"/>
      <c r="J44" s="1784"/>
      <c r="K44" s="1784"/>
      <c r="L44" s="1784"/>
      <c r="M44" s="1784"/>
      <c r="N44" s="1784"/>
      <c r="O44" s="1784"/>
      <c r="P44" s="1583"/>
      <c r="Q44" s="2027"/>
      <c r="W44" s="1591"/>
      <c r="X44" s="1591"/>
      <c r="Y44" s="1591"/>
      <c r="Z44" s="1591"/>
      <c r="AA44" s="1591"/>
      <c r="AB44" s="1591"/>
      <c r="AC44" s="1591"/>
    </row>
    <row r="45" spans="2:29" ht="15" customHeight="1" x14ac:dyDescent="0.25">
      <c r="B45" s="2026"/>
      <c r="C45" s="1557" t="s">
        <v>1297</v>
      </c>
      <c r="D45" s="1583"/>
      <c r="E45" s="1583"/>
      <c r="F45" s="1583"/>
      <c r="G45" s="1784"/>
      <c r="H45" s="1784"/>
      <c r="I45" s="1784"/>
      <c r="J45" s="1784"/>
      <c r="K45" s="1784"/>
      <c r="L45" s="1784"/>
      <c r="M45" s="1784"/>
      <c r="N45" s="1784"/>
      <c r="O45" s="1784"/>
      <c r="P45" s="1583"/>
      <c r="Q45" s="2027"/>
      <c r="W45" s="1577"/>
      <c r="X45" s="1583"/>
      <c r="Y45" s="1583"/>
      <c r="Z45" s="1583"/>
      <c r="AA45" s="1583"/>
      <c r="AB45" s="1583"/>
      <c r="AC45" s="1583"/>
    </row>
    <row r="46" spans="2:29" x14ac:dyDescent="0.25">
      <c r="B46" s="2026"/>
      <c r="C46" s="2028" t="s">
        <v>1298</v>
      </c>
      <c r="D46" s="1583"/>
      <c r="E46" s="1583"/>
      <c r="F46" s="1583"/>
      <c r="G46" s="2772"/>
      <c r="H46" s="2772"/>
      <c r="I46" s="2772"/>
      <c r="J46" s="2772"/>
      <c r="K46" s="2772"/>
      <c r="L46" s="2772"/>
      <c r="M46" s="2772"/>
      <c r="N46" s="2772"/>
      <c r="O46" s="2772"/>
      <c r="P46" s="1583"/>
      <c r="Q46" s="2027"/>
      <c r="W46" s="1577"/>
      <c r="X46" s="1782"/>
      <c r="Y46" s="1591"/>
      <c r="Z46" s="1600"/>
      <c r="AA46" s="1583"/>
      <c r="AB46" s="1583"/>
      <c r="AC46" s="1583"/>
    </row>
    <row r="47" spans="2:29" ht="3.75" customHeight="1" x14ac:dyDescent="0.25">
      <c r="B47" s="2026"/>
      <c r="C47" s="1785"/>
      <c r="D47" s="1583"/>
      <c r="E47" s="1583"/>
      <c r="F47" s="1583"/>
      <c r="G47" s="1786"/>
      <c r="H47" s="1786"/>
      <c r="I47" s="1784"/>
      <c r="J47" s="1786"/>
      <c r="K47" s="1784"/>
      <c r="L47" s="1784"/>
      <c r="M47" s="1784"/>
      <c r="N47" s="1784"/>
      <c r="O47" s="1784"/>
      <c r="P47" s="1583"/>
      <c r="Q47" s="2027"/>
      <c r="W47" s="1577"/>
      <c r="X47" s="1600"/>
      <c r="Y47" s="1591"/>
      <c r="Z47" s="1600"/>
      <c r="AA47" s="1583"/>
      <c r="AB47" s="1583"/>
      <c r="AC47" s="1583"/>
    </row>
    <row r="48" spans="2:29" x14ac:dyDescent="0.25">
      <c r="B48" s="2026"/>
      <c r="C48" s="2028" t="s">
        <v>1299</v>
      </c>
      <c r="D48" s="1583"/>
      <c r="E48" s="1583"/>
      <c r="F48" s="1583"/>
      <c r="G48" s="2773"/>
      <c r="H48" s="2773"/>
      <c r="I48" s="2773"/>
      <c r="J48" s="2773"/>
      <c r="K48" s="2773"/>
      <c r="L48" s="2773"/>
      <c r="M48" s="2773"/>
      <c r="N48" s="2773"/>
      <c r="O48" s="2773"/>
      <c r="P48" s="1583"/>
      <c r="Q48" s="2027"/>
      <c r="W48" s="1577"/>
      <c r="X48" s="2777"/>
      <c r="Y48" s="2777"/>
      <c r="Z48" s="2777"/>
      <c r="AA48" s="1583"/>
      <c r="AB48" s="1583"/>
      <c r="AC48" s="1583"/>
    </row>
    <row r="49" spans="2:29" ht="3.75" customHeight="1" x14ac:dyDescent="0.25">
      <c r="B49" s="2026"/>
      <c r="C49" s="1591"/>
      <c r="D49" s="1583"/>
      <c r="E49" s="1583"/>
      <c r="F49" s="1583"/>
      <c r="G49" s="1786"/>
      <c r="H49" s="1786"/>
      <c r="I49" s="1784"/>
      <c r="J49" s="1786"/>
      <c r="K49" s="1784"/>
      <c r="L49" s="1784"/>
      <c r="M49" s="1784"/>
      <c r="N49" s="1784"/>
      <c r="O49" s="1784"/>
      <c r="P49" s="1583"/>
      <c r="Q49" s="2027"/>
      <c r="W49" s="1577"/>
      <c r="X49" s="1583"/>
      <c r="Y49" s="1583"/>
      <c r="Z49" s="1583"/>
      <c r="AA49" s="1583"/>
      <c r="AB49" s="1583"/>
      <c r="AC49" s="1583"/>
    </row>
    <row r="50" spans="2:29" x14ac:dyDescent="0.25">
      <c r="B50" s="2026"/>
      <c r="C50" s="2028" t="s">
        <v>97</v>
      </c>
      <c r="D50" s="1583"/>
      <c r="E50" s="1583"/>
      <c r="F50" s="1583"/>
      <c r="G50" s="1912"/>
      <c r="H50" s="1912"/>
      <c r="I50" s="1898" t="s">
        <v>216</v>
      </c>
      <c r="J50" s="1913"/>
      <c r="K50" s="1912"/>
      <c r="L50" s="1912"/>
      <c r="M50" s="1912"/>
      <c r="N50" s="1912"/>
      <c r="O50" s="1912"/>
      <c r="P50" s="1583"/>
      <c r="Q50" s="2027"/>
      <c r="W50" s="1591"/>
      <c r="X50" s="1591"/>
      <c r="Y50" s="1591"/>
      <c r="Z50" s="1591"/>
      <c r="AA50" s="1591"/>
      <c r="AB50" s="1591"/>
      <c r="AC50" s="1591"/>
    </row>
    <row r="51" spans="2:29" ht="3.75" customHeight="1" x14ac:dyDescent="0.25">
      <c r="B51" s="2026"/>
      <c r="C51" s="1785"/>
      <c r="D51" s="1583"/>
      <c r="E51" s="1583"/>
      <c r="F51" s="1583"/>
      <c r="G51" s="1784"/>
      <c r="H51" s="1784"/>
      <c r="I51" s="1784"/>
      <c r="J51" s="1784"/>
      <c r="K51" s="1784"/>
      <c r="L51" s="1784"/>
      <c r="M51" s="1784"/>
      <c r="N51" s="1784"/>
      <c r="O51" s="1784"/>
      <c r="P51" s="1583"/>
      <c r="Q51" s="2027"/>
    </row>
    <row r="52" spans="2:29" x14ac:dyDescent="0.25">
      <c r="B52" s="2026"/>
      <c r="C52" s="1583"/>
      <c r="D52" s="1583" t="s">
        <v>1300</v>
      </c>
      <c r="E52" s="1583"/>
      <c r="F52" s="1583"/>
      <c r="G52" s="1583"/>
      <c r="H52" s="1583"/>
      <c r="I52" s="1583"/>
      <c r="J52" s="1583"/>
      <c r="K52" s="1583"/>
      <c r="L52" s="1834"/>
      <c r="M52" s="1839"/>
      <c r="N52" s="1583"/>
      <c r="O52" s="1583"/>
      <c r="P52" s="1583"/>
      <c r="Q52" s="2027"/>
    </row>
    <row r="53" spans="2:29" ht="7.5" customHeight="1" x14ac:dyDescent="0.25">
      <c r="B53" s="2026"/>
      <c r="C53" s="1583"/>
      <c r="D53" s="1583"/>
      <c r="E53" s="1583"/>
      <c r="F53" s="1583"/>
      <c r="G53" s="1583"/>
      <c r="H53" s="1583"/>
      <c r="I53" s="1583"/>
      <c r="J53" s="1583"/>
      <c r="K53" s="1583"/>
      <c r="L53" s="1607"/>
      <c r="M53" s="1583"/>
      <c r="N53" s="1607"/>
      <c r="O53" s="1583"/>
      <c r="P53" s="1583"/>
      <c r="Q53" s="2027"/>
    </row>
    <row r="54" spans="2:29" ht="15" customHeight="1" x14ac:dyDescent="0.25">
      <c r="B54" s="2026"/>
      <c r="C54" s="1584" t="s">
        <v>1293</v>
      </c>
      <c r="D54" s="1583"/>
      <c r="E54" s="1583"/>
      <c r="F54" s="1583"/>
      <c r="G54" s="2773" t="s">
        <v>1451</v>
      </c>
      <c r="H54" s="2773"/>
      <c r="I54" s="2773"/>
      <c r="J54" s="2773"/>
      <c r="K54" s="2773"/>
      <c r="L54" s="2773"/>
      <c r="M54" s="2773"/>
      <c r="N54" s="2773"/>
      <c r="O54" s="2773"/>
      <c r="P54" s="1583"/>
      <c r="Q54" s="2027"/>
    </row>
    <row r="55" spans="2:29" x14ac:dyDescent="0.25">
      <c r="B55" s="2026"/>
      <c r="C55" s="1578"/>
      <c r="D55" s="1583"/>
      <c r="E55" s="1583"/>
      <c r="F55" s="1583"/>
      <c r="G55" s="1783"/>
      <c r="H55" s="1783"/>
      <c r="I55" s="1783"/>
      <c r="J55" s="1783"/>
      <c r="K55" s="1783"/>
      <c r="L55" s="1783"/>
      <c r="M55" s="1783"/>
      <c r="N55" s="1783"/>
      <c r="O55" s="1783"/>
      <c r="P55" s="1583"/>
      <c r="Q55" s="2027"/>
    </row>
    <row r="56" spans="2:29" ht="13.8" thickBot="1" x14ac:dyDescent="0.3">
      <c r="B56" s="2026"/>
      <c r="C56" s="1697" t="s">
        <v>1328</v>
      </c>
      <c r="D56" s="1697"/>
      <c r="E56" s="1697"/>
      <c r="F56" s="1697"/>
      <c r="G56" s="1697"/>
      <c r="H56" s="1697"/>
      <c r="I56" s="1697"/>
      <c r="J56" s="1697"/>
      <c r="K56" s="1697"/>
      <c r="L56" s="1697"/>
      <c r="M56" s="1697"/>
      <c r="N56" s="1697"/>
      <c r="O56" s="1697"/>
      <c r="P56" s="1583"/>
      <c r="Q56" s="2027"/>
    </row>
    <row r="57" spans="2:29" ht="3.75" customHeight="1" x14ac:dyDescent="0.25">
      <c r="B57" s="2026"/>
      <c r="C57" s="1583"/>
      <c r="D57" s="1583"/>
      <c r="E57" s="1591"/>
      <c r="F57" s="1591"/>
      <c r="G57" s="1591"/>
      <c r="H57" s="1591"/>
      <c r="I57" s="1591"/>
      <c r="J57" s="1591"/>
      <c r="K57" s="1591"/>
      <c r="L57" s="1583"/>
      <c r="M57" s="1583"/>
      <c r="N57" s="1583"/>
      <c r="O57" s="1583"/>
      <c r="P57" s="1583"/>
      <c r="Q57" s="2027"/>
    </row>
    <row r="58" spans="2:29" x14ac:dyDescent="0.25">
      <c r="B58" s="2026"/>
      <c r="C58" s="1583"/>
      <c r="D58" s="1583"/>
      <c r="E58" s="1910" t="s">
        <v>8</v>
      </c>
      <c r="F58" s="1592" t="s">
        <v>1452</v>
      </c>
      <c r="G58" s="2763" t="s">
        <v>953</v>
      </c>
      <c r="H58" s="2764"/>
      <c r="I58" s="2765"/>
      <c r="J58" s="1592"/>
      <c r="K58" s="1607"/>
      <c r="L58" s="1583"/>
      <c r="M58" s="1910" t="s">
        <v>1150</v>
      </c>
      <c r="N58" s="1592" t="s">
        <v>1452</v>
      </c>
      <c r="O58" s="1583"/>
      <c r="P58" s="1583"/>
      <c r="Q58" s="2027"/>
    </row>
    <row r="59" spans="2:29" ht="3.75" customHeight="1" x14ac:dyDescent="0.25">
      <c r="B59" s="2026"/>
      <c r="C59" s="1583"/>
      <c r="D59" s="1583"/>
      <c r="E59" s="1606"/>
      <c r="F59" s="1594"/>
      <c r="G59" s="2764"/>
      <c r="H59" s="2764"/>
      <c r="I59" s="2764"/>
      <c r="J59" s="1595"/>
      <c r="K59" s="1594"/>
      <c r="L59" s="1600"/>
      <c r="M59" s="1600"/>
      <c r="N59" s="1600"/>
      <c r="O59" s="1583"/>
      <c r="P59" s="1583"/>
      <c r="Q59" s="2027"/>
    </row>
    <row r="60" spans="2:29" x14ac:dyDescent="0.25">
      <c r="B60" s="2026"/>
      <c r="C60" s="1583"/>
      <c r="D60" s="1583"/>
      <c r="E60" s="1910" t="s">
        <v>776</v>
      </c>
      <c r="F60" s="1592"/>
      <c r="G60" s="2763" t="s">
        <v>954</v>
      </c>
      <c r="H60" s="2764"/>
      <c r="I60" s="2765"/>
      <c r="J60" s="1592"/>
      <c r="K60" s="1839"/>
      <c r="M60" s="1910" t="s">
        <v>1151</v>
      </c>
      <c r="N60" s="1592"/>
      <c r="O60" s="1583"/>
      <c r="P60" s="1583"/>
      <c r="Q60" s="2027"/>
    </row>
    <row r="61" spans="2:29" ht="3.75" customHeight="1" x14ac:dyDescent="0.25">
      <c r="B61" s="2026"/>
      <c r="C61" s="1583"/>
      <c r="D61" s="1583"/>
      <c r="E61" s="1606"/>
      <c r="F61" s="1594"/>
      <c r="G61" s="2764"/>
      <c r="H61" s="2764"/>
      <c r="I61" s="2764"/>
      <c r="J61" s="1595"/>
      <c r="K61" s="1594"/>
      <c r="L61" s="1583"/>
      <c r="M61" s="1583"/>
      <c r="N61" s="1583"/>
      <c r="O61" s="1583"/>
      <c r="P61" s="1583"/>
      <c r="Q61" s="2027"/>
    </row>
    <row r="62" spans="2:29" x14ac:dyDescent="0.25">
      <c r="B62" s="2026"/>
      <c r="C62" s="1583"/>
      <c r="D62" s="1583"/>
      <c r="E62" s="1910" t="s">
        <v>952</v>
      </c>
      <c r="F62" s="1592" t="s">
        <v>1452</v>
      </c>
      <c r="G62" s="2763" t="s">
        <v>1327</v>
      </c>
      <c r="H62" s="2764"/>
      <c r="I62" s="2765"/>
      <c r="J62" s="1592" t="s">
        <v>1452</v>
      </c>
      <c r="K62" s="1607"/>
      <c r="L62" s="1594"/>
      <c r="M62" s="1594"/>
      <c r="N62" s="1583"/>
      <c r="O62" s="1583"/>
      <c r="P62" s="1583"/>
      <c r="Q62" s="2027"/>
    </row>
    <row r="63" spans="2:29" ht="3.75" customHeight="1" x14ac:dyDescent="0.25">
      <c r="B63" s="2026"/>
      <c r="C63" s="1583"/>
      <c r="D63" s="1583"/>
      <c r="E63" s="1594"/>
      <c r="F63" s="1593"/>
      <c r="G63" s="1594"/>
      <c r="H63" s="1594"/>
      <c r="I63" s="1594"/>
      <c r="J63" s="1593"/>
      <c r="K63" s="1593"/>
      <c r="L63" s="1583"/>
      <c r="M63" s="1583"/>
      <c r="N63" s="1583"/>
      <c r="O63" s="1583"/>
      <c r="P63" s="1583"/>
      <c r="Q63" s="2027"/>
    </row>
    <row r="64" spans="2:29" x14ac:dyDescent="0.25">
      <c r="B64" s="2026"/>
      <c r="C64" s="1583"/>
      <c r="D64" s="1583"/>
      <c r="E64" s="1911" t="s">
        <v>1026</v>
      </c>
      <c r="F64" s="1592"/>
      <c r="G64" s="2763" t="s">
        <v>951</v>
      </c>
      <c r="H64" s="2764"/>
      <c r="I64" s="2765"/>
      <c r="J64" s="1592"/>
      <c r="K64" s="1608"/>
      <c r="L64" s="1583"/>
      <c r="M64" s="1583"/>
      <c r="N64" s="1583"/>
      <c r="O64" s="1583"/>
      <c r="P64" s="1583"/>
      <c r="Q64" s="2027"/>
    </row>
    <row r="65" spans="2:18" ht="7.5" customHeight="1" x14ac:dyDescent="0.25">
      <c r="B65" s="2026"/>
      <c r="C65" s="1583"/>
      <c r="D65" s="1583"/>
      <c r="E65" s="1910"/>
      <c r="F65" s="1607"/>
      <c r="G65" s="1910"/>
      <c r="H65" s="1910"/>
      <c r="I65" s="1910"/>
      <c r="J65" s="1608"/>
      <c r="K65" s="1608"/>
      <c r="L65" s="1583"/>
      <c r="M65" s="1583"/>
      <c r="N65" s="1583"/>
      <c r="O65" s="1583"/>
      <c r="P65" s="1583"/>
      <c r="Q65" s="2027"/>
    </row>
    <row r="66" spans="2:18" x14ac:dyDescent="0.25">
      <c r="B66" s="2026"/>
      <c r="C66" s="1583"/>
      <c r="D66" s="1583" t="s">
        <v>1152</v>
      </c>
      <c r="E66" s="1583"/>
      <c r="F66" s="1583"/>
      <c r="G66" s="1594"/>
      <c r="H66" s="1583"/>
      <c r="I66" s="1037"/>
      <c r="J66" s="1608"/>
      <c r="K66" s="1608"/>
      <c r="L66" s="1583"/>
      <c r="M66" s="1583"/>
      <c r="N66" s="1583"/>
      <c r="O66" s="1583"/>
      <c r="P66" s="1583"/>
      <c r="Q66" s="2027"/>
    </row>
    <row r="67" spans="2:18" ht="3.75" customHeight="1" x14ac:dyDescent="0.25">
      <c r="B67" s="2026"/>
      <c r="C67" s="1583"/>
      <c r="D67" s="1583"/>
      <c r="E67" s="1600"/>
      <c r="F67" s="1594"/>
      <c r="G67" s="1594"/>
      <c r="H67" s="1583"/>
      <c r="I67" s="1037"/>
      <c r="J67" s="1608"/>
      <c r="K67" s="1608"/>
      <c r="L67" s="1583"/>
      <c r="M67" s="1583"/>
      <c r="N67" s="1583"/>
      <c r="O67" s="1583"/>
      <c r="P67" s="1583"/>
      <c r="Q67" s="2027"/>
    </row>
    <row r="68" spans="2:18" x14ac:dyDescent="0.25">
      <c r="B68" s="2026"/>
      <c r="C68" s="1583"/>
      <c r="D68" s="2728" t="s">
        <v>1453</v>
      </c>
      <c r="E68" s="2729"/>
      <c r="F68" s="2729"/>
      <c r="G68" s="2729"/>
      <c r="H68" s="2729"/>
      <c r="I68" s="2729"/>
      <c r="J68" s="2729"/>
      <c r="K68" s="2729"/>
      <c r="L68" s="2729"/>
      <c r="M68" s="2729"/>
      <c r="N68" s="2729"/>
      <c r="O68" s="2730"/>
      <c r="P68" s="1583"/>
      <c r="Q68" s="2027"/>
    </row>
    <row r="69" spans="2:18" x14ac:dyDescent="0.25">
      <c r="B69" s="2026"/>
      <c r="C69" s="1583"/>
      <c r="D69" s="2731"/>
      <c r="E69" s="2732"/>
      <c r="F69" s="2732"/>
      <c r="G69" s="2732"/>
      <c r="H69" s="2732"/>
      <c r="I69" s="2732"/>
      <c r="J69" s="2732"/>
      <c r="K69" s="2732"/>
      <c r="L69" s="2732"/>
      <c r="M69" s="2732"/>
      <c r="N69" s="2732"/>
      <c r="O69" s="2733"/>
      <c r="P69" s="1583"/>
      <c r="Q69" s="2027"/>
    </row>
    <row r="70" spans="2:18" x14ac:dyDescent="0.25">
      <c r="B70" s="2026"/>
      <c r="C70" s="1583"/>
      <c r="D70" s="2731"/>
      <c r="E70" s="2732"/>
      <c r="F70" s="2732"/>
      <c r="G70" s="2732"/>
      <c r="H70" s="2732"/>
      <c r="I70" s="2732"/>
      <c r="J70" s="2732"/>
      <c r="K70" s="2732"/>
      <c r="L70" s="2732"/>
      <c r="M70" s="2732"/>
      <c r="N70" s="2732"/>
      <c r="O70" s="2733"/>
      <c r="P70" s="1583"/>
      <c r="Q70" s="2027"/>
    </row>
    <row r="71" spans="2:18" x14ac:dyDescent="0.25">
      <c r="B71" s="2026"/>
      <c r="C71" s="1583"/>
      <c r="D71" s="2731"/>
      <c r="E71" s="2732"/>
      <c r="F71" s="2732"/>
      <c r="G71" s="2732"/>
      <c r="H71" s="2732"/>
      <c r="I71" s="2732"/>
      <c r="J71" s="2732"/>
      <c r="K71" s="2732"/>
      <c r="L71" s="2732"/>
      <c r="M71" s="2732"/>
      <c r="N71" s="2732"/>
      <c r="O71" s="2733"/>
      <c r="P71" s="1583"/>
      <c r="Q71" s="2027"/>
    </row>
    <row r="72" spans="2:18" x14ac:dyDescent="0.25">
      <c r="B72" s="2026"/>
      <c r="C72" s="1583"/>
      <c r="D72" s="2734"/>
      <c r="E72" s="2735"/>
      <c r="F72" s="2735"/>
      <c r="G72" s="2735"/>
      <c r="H72" s="2735"/>
      <c r="I72" s="2735"/>
      <c r="J72" s="2735"/>
      <c r="K72" s="2735"/>
      <c r="L72" s="2735"/>
      <c r="M72" s="2735"/>
      <c r="N72" s="2735"/>
      <c r="O72" s="2736"/>
      <c r="P72" s="1583"/>
      <c r="Q72" s="2027"/>
    </row>
    <row r="73" spans="2:18" x14ac:dyDescent="0.25">
      <c r="B73" s="2026"/>
      <c r="C73" s="1583"/>
      <c r="D73" s="1583"/>
      <c r="E73" s="1910"/>
      <c r="F73" s="1607"/>
      <c r="G73" s="1910"/>
      <c r="H73" s="1910"/>
      <c r="I73" s="1910"/>
      <c r="J73" s="1608"/>
      <c r="K73" s="1608"/>
      <c r="L73" s="1583"/>
      <c r="M73" s="1583"/>
      <c r="N73" s="1583"/>
      <c r="O73" s="1583"/>
      <c r="P73" s="1583"/>
      <c r="Q73" s="2027"/>
    </row>
    <row r="74" spans="2:18" ht="13.8" thickBot="1" x14ac:dyDescent="0.3">
      <c r="B74" s="2026"/>
      <c r="C74" s="1697" t="s">
        <v>1323</v>
      </c>
      <c r="D74" s="1697"/>
      <c r="E74" s="1697"/>
      <c r="F74" s="1697"/>
      <c r="G74" s="1697"/>
      <c r="H74" s="1697"/>
      <c r="I74" s="1697"/>
      <c r="J74" s="1697"/>
      <c r="K74" s="1697"/>
      <c r="L74" s="1697"/>
      <c r="M74" s="1697"/>
      <c r="N74" s="1697"/>
      <c r="O74" s="1697"/>
      <c r="P74" s="1583"/>
      <c r="Q74" s="2027"/>
    </row>
    <row r="75" spans="2:18" ht="21" customHeight="1" x14ac:dyDescent="0.25">
      <c r="B75" s="2026"/>
      <c r="C75" s="2770" t="s">
        <v>1308</v>
      </c>
      <c r="D75" s="2770"/>
      <c r="E75" s="2770"/>
      <c r="F75" s="2770"/>
      <c r="G75" s="2770"/>
      <c r="H75" s="2770"/>
      <c r="I75" s="2770"/>
      <c r="J75" s="2770"/>
      <c r="K75" s="2770"/>
      <c r="L75" s="2770"/>
      <c r="M75" s="2770"/>
      <c r="N75" s="2770"/>
      <c r="O75" s="2770"/>
      <c r="P75" s="1583"/>
      <c r="Q75" s="2027"/>
    </row>
    <row r="76" spans="2:18" ht="15" customHeight="1" x14ac:dyDescent="0.25">
      <c r="B76" s="2026"/>
      <c r="C76" s="1583"/>
      <c r="D76" s="2767"/>
      <c r="E76" s="2768"/>
      <c r="F76" s="2768"/>
      <c r="G76" s="2768"/>
      <c r="H76" s="2768"/>
      <c r="I76" s="2768"/>
      <c r="J76" s="2768"/>
      <c r="K76" s="2768"/>
      <c r="L76" s="2768"/>
      <c r="M76" s="2768"/>
      <c r="N76" s="2768"/>
      <c r="O76" s="2769"/>
      <c r="P76" s="1583"/>
      <c r="Q76" s="2027"/>
      <c r="R76" s="2021" t="str">
        <f>IF(D76="Each site will be operated independently with site level operating budgets.","NOTE: A separate Form 8C is required for each Site","")</f>
        <v/>
      </c>
    </row>
    <row r="77" spans="2:18" ht="13.8" thickBot="1" x14ac:dyDescent="0.3">
      <c r="B77" s="2026"/>
      <c r="C77" s="1583"/>
      <c r="D77" s="1584"/>
      <c r="E77" s="1591"/>
      <c r="F77" s="1591"/>
      <c r="G77" s="1591"/>
      <c r="H77" s="1591"/>
      <c r="I77" s="1591"/>
      <c r="J77" s="1591"/>
      <c r="K77" s="1591"/>
      <c r="L77" s="1583"/>
      <c r="M77" s="1583"/>
      <c r="N77" s="1583"/>
      <c r="O77" s="1583"/>
      <c r="P77" s="1583"/>
      <c r="Q77" s="2027"/>
    </row>
    <row r="78" spans="2:18" ht="14.4" thickTop="1" thickBot="1" x14ac:dyDescent="0.3">
      <c r="B78" s="2026"/>
      <c r="C78" s="1583"/>
      <c r="D78" s="1584" t="s">
        <v>1342</v>
      </c>
      <c r="E78" s="915"/>
      <c r="F78" s="1928">
        <f>'Form 1B'!L54</f>
        <v>78</v>
      </c>
      <c r="G78" s="915"/>
      <c r="H78" s="1583"/>
      <c r="I78" s="1583"/>
      <c r="J78" s="1583"/>
      <c r="K78" s="915"/>
      <c r="L78" s="1583"/>
      <c r="M78" s="915"/>
      <c r="N78" s="915"/>
      <c r="O78" s="1583"/>
      <c r="P78" s="1583"/>
      <c r="Q78" s="2027"/>
    </row>
    <row r="79" spans="2:18" ht="13.8" thickTop="1" x14ac:dyDescent="0.25">
      <c r="B79" s="2026"/>
      <c r="C79" s="1583"/>
      <c r="D79" s="2029" t="str">
        <f>IF(F78=0,"(Will Autofill from Form 1B - Do Not Overwrite)","")</f>
        <v/>
      </c>
      <c r="E79" s="1583"/>
      <c r="F79" s="915"/>
      <c r="G79" s="1583"/>
      <c r="H79" s="1583"/>
      <c r="I79" s="1583"/>
      <c r="J79" s="1583"/>
      <c r="K79" s="1841"/>
      <c r="L79" s="915"/>
      <c r="M79" s="915"/>
      <c r="N79" s="915"/>
      <c r="O79" s="1583"/>
      <c r="P79" s="1583"/>
      <c r="Q79" s="2027"/>
    </row>
    <row r="80" spans="2:18" ht="7.5" customHeight="1" thickBot="1" x14ac:dyDescent="0.3">
      <c r="B80" s="2030"/>
      <c r="C80" s="2031"/>
      <c r="D80" s="2031"/>
      <c r="E80" s="2031"/>
      <c r="F80" s="2032"/>
      <c r="G80" s="2031"/>
      <c r="H80" s="2031"/>
      <c r="I80" s="2031"/>
      <c r="J80" s="2031"/>
      <c r="K80" s="2033"/>
      <c r="L80" s="2032"/>
      <c r="M80" s="2032"/>
      <c r="N80" s="2032"/>
      <c r="O80" s="2031"/>
      <c r="P80" s="2031"/>
      <c r="Q80" s="2034"/>
    </row>
    <row r="81" spans="3:14" x14ac:dyDescent="0.25">
      <c r="C81" s="1583"/>
      <c r="D81" s="1583"/>
      <c r="F81" s="1024"/>
      <c r="K81" s="1841"/>
      <c r="L81" s="1024"/>
      <c r="M81" s="1024"/>
      <c r="N81" s="1024"/>
    </row>
  </sheetData>
  <mergeCells count="34">
    <mergeCell ref="D68:O72"/>
    <mergeCell ref="G26:O26"/>
    <mergeCell ref="G28:O28"/>
    <mergeCell ref="G30:H30"/>
    <mergeCell ref="J30:K30"/>
    <mergeCell ref="M30:O30"/>
    <mergeCell ref="G32:H32"/>
    <mergeCell ref="L32:O32"/>
    <mergeCell ref="L34:O34"/>
    <mergeCell ref="G60:I60"/>
    <mergeCell ref="G61:I61"/>
    <mergeCell ref="G62:I62"/>
    <mergeCell ref="G64:I64"/>
    <mergeCell ref="X48:Z48"/>
    <mergeCell ref="G48:O48"/>
    <mergeCell ref="G58:I58"/>
    <mergeCell ref="G59:I59"/>
    <mergeCell ref="G54:O54"/>
    <mergeCell ref="D76:O76"/>
    <mergeCell ref="C75:O75"/>
    <mergeCell ref="G7:O7"/>
    <mergeCell ref="G39:O39"/>
    <mergeCell ref="G41:O41"/>
    <mergeCell ref="G46:O46"/>
    <mergeCell ref="G11:O11"/>
    <mergeCell ref="G13:O13"/>
    <mergeCell ref="G15:H15"/>
    <mergeCell ref="J15:K15"/>
    <mergeCell ref="M15:O15"/>
    <mergeCell ref="G17:H17"/>
    <mergeCell ref="L17:O17"/>
    <mergeCell ref="L19:O19"/>
    <mergeCell ref="G21:O21"/>
    <mergeCell ref="G36:O36"/>
  </mergeCells>
  <conditionalFormatting sqref="F60 F64 J58:K58 F62 N60 J62:K62 J64:K64 F58 N58 J60:K60">
    <cfRule type="cellIs" dxfId="537" priority="12" operator="equal">
      <formula>"X"</formula>
    </cfRule>
  </conditionalFormatting>
  <conditionalFormatting sqref="L52">
    <cfRule type="cellIs" dxfId="536" priority="1" operator="equal">
      <formula>"Yes"</formula>
    </cfRule>
    <cfRule type="cellIs" dxfId="535" priority="2" operator="equal">
      <formula>"No"</formula>
    </cfRule>
  </conditionalFormatting>
  <dataValidations count="3">
    <dataValidation type="list" allowBlank="1" showInputMessage="1" showErrorMessage="1" sqref="J60:K60 J58:K58 F64 F60 F58">
      <formula1>", X"</formula1>
    </dataValidation>
    <dataValidation type="list" allowBlank="1" showInputMessage="1" showErrorMessage="1" sqref="F62 J62:K62 J64:K64 N60 N58">
      <formula1>"X"</formula1>
    </dataValidation>
    <dataValidation type="list" allowBlank="1" showInputMessage="1" showErrorMessage="1" sqref="L52">
      <formula1>"Yes,No"</formula1>
    </dataValidation>
  </dataValidations>
  <hyperlinks>
    <hyperlink ref="J43" r:id="rId1"/>
  </hyperlinks>
  <printOptions horizontalCentered="1"/>
  <pageMargins left="0.25" right="0.25" top="0.85416666666666696" bottom="0.75" header="0.3" footer="0.3"/>
  <pageSetup scale="86" orientation="portrait" horizontalDpi="1200" verticalDpi="1200" r:id="rId2"/>
  <headerFooter>
    <oddHeader>&amp;C&amp;"Arial,Bold"&amp;14Form 1A
Project Summary</oddHeader>
    <oddFooter>&amp;LForm 1A Project Summary&amp;RCFA Forms 2014, v1.0
June 2014</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UnderTheHood!$C$23:$C$25</xm:f>
          </x14:formula1>
          <xm:sqref>D76:N76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Q55"/>
  <sheetViews>
    <sheetView showGridLines="0" zoomScaleNormal="100" workbookViewId="0">
      <selection activeCell="H21" sqref="H21"/>
    </sheetView>
  </sheetViews>
  <sheetFormatPr defaultColWidth="9.109375" defaultRowHeight="13.2" x14ac:dyDescent="0.25"/>
  <cols>
    <col min="1" max="1" width="2.88671875" style="1579" customWidth="1"/>
    <col min="2" max="2" width="1.6640625" style="1579" customWidth="1"/>
    <col min="3" max="3" width="14.33203125" style="1579" customWidth="1"/>
    <col min="4" max="12" width="9.33203125" style="1579" customWidth="1"/>
    <col min="13" max="13" width="2.88671875" style="1579" customWidth="1"/>
    <col min="14" max="15" width="9.33203125" style="1579" customWidth="1"/>
    <col min="16" max="18" width="1.6640625" style="1579" customWidth="1"/>
    <col min="19" max="16384" width="9.109375" style="1579"/>
  </cols>
  <sheetData>
    <row r="5" spans="2:17" ht="13.8" thickBot="1" x14ac:dyDescent="0.3"/>
    <row r="6" spans="2:17" ht="9" customHeight="1" x14ac:dyDescent="0.25">
      <c r="B6" s="2022"/>
      <c r="C6" s="2024"/>
      <c r="D6" s="2024"/>
      <c r="E6" s="2024"/>
      <c r="F6" s="2024"/>
      <c r="G6" s="2024"/>
      <c r="H6" s="2024"/>
      <c r="I6" s="2024"/>
      <c r="J6" s="2024"/>
      <c r="K6" s="2024"/>
      <c r="L6" s="2024"/>
      <c r="M6" s="2024"/>
      <c r="N6" s="2024"/>
      <c r="O6" s="2024"/>
      <c r="P6" s="2024"/>
      <c r="Q6" s="2025"/>
    </row>
    <row r="7" spans="2:17" x14ac:dyDescent="0.25">
      <c r="B7" s="2026"/>
      <c r="C7" s="1584" t="s">
        <v>1020</v>
      </c>
      <c r="D7" s="2778" t="str">
        <f>IF('Form 1A'!G7="","Enter Project Name on Form 1A",'Form 1A'!G7)</f>
        <v>24th and Union</v>
      </c>
      <c r="E7" s="2778"/>
      <c r="F7" s="2778"/>
      <c r="G7" s="2778"/>
      <c r="H7" s="2778"/>
      <c r="I7" s="1583"/>
      <c r="J7" s="1583"/>
      <c r="K7" s="263"/>
      <c r="L7" s="263"/>
      <c r="M7" s="263"/>
      <c r="N7" s="263"/>
      <c r="O7" s="1583"/>
      <c r="P7" s="1583"/>
      <c r="Q7" s="2027"/>
    </row>
    <row r="8" spans="2:17" ht="3.75" customHeight="1" x14ac:dyDescent="0.25">
      <c r="B8" s="2026"/>
      <c r="C8" s="1584"/>
      <c r="D8" s="1583"/>
      <c r="E8" s="1583"/>
      <c r="F8" s="1583"/>
      <c r="G8" s="1583"/>
      <c r="H8" s="1583"/>
      <c r="I8" s="1583"/>
      <c r="J8" s="1583"/>
      <c r="K8" s="1583"/>
      <c r="L8" s="1583"/>
      <c r="M8" s="1583"/>
      <c r="N8" s="1583"/>
      <c r="O8" s="1583"/>
      <c r="P8" s="1583"/>
      <c r="Q8" s="2027"/>
    </row>
    <row r="9" spans="2:17" ht="3.75" customHeight="1" x14ac:dyDescent="0.25">
      <c r="B9" s="2026"/>
      <c r="C9" s="1583"/>
      <c r="D9" s="1583"/>
      <c r="E9" s="1583"/>
      <c r="F9" s="1583"/>
      <c r="G9" s="1583"/>
      <c r="H9" s="1583"/>
      <c r="I9" s="1583"/>
      <c r="J9" s="1583"/>
      <c r="K9" s="1583"/>
      <c r="L9" s="1583"/>
      <c r="M9" s="1583"/>
      <c r="N9" s="1583"/>
      <c r="O9" s="1583"/>
      <c r="P9" s="1583"/>
      <c r="Q9" s="2027"/>
    </row>
    <row r="10" spans="2:17" ht="15" customHeight="1" x14ac:dyDescent="0.25">
      <c r="B10" s="2026"/>
      <c r="C10" s="1584" t="s">
        <v>1333</v>
      </c>
      <c r="D10" s="2778" t="str">
        <f>IF('Form 1A'!G7="","Enter Site Name on Form 1A",'Form 1A'!G7)</f>
        <v>24th and Union</v>
      </c>
      <c r="E10" s="2778"/>
      <c r="F10" s="2778"/>
      <c r="G10" s="2778"/>
      <c r="H10" s="2778"/>
      <c r="I10" s="1583"/>
      <c r="J10" s="263"/>
      <c r="K10" s="1583"/>
      <c r="L10" s="1583"/>
      <c r="M10" s="1583"/>
      <c r="N10" s="1583"/>
      <c r="O10" s="263"/>
      <c r="P10" s="1583"/>
      <c r="Q10" s="2027"/>
    </row>
    <row r="11" spans="2:17" ht="3.75" customHeight="1" x14ac:dyDescent="0.25">
      <c r="B11" s="2026"/>
      <c r="C11" s="1578"/>
      <c r="D11" s="1604"/>
      <c r="E11" s="1604"/>
      <c r="F11" s="1604"/>
      <c r="G11" s="1604"/>
      <c r="H11" s="1604"/>
      <c r="I11" s="1583"/>
      <c r="J11" s="263"/>
      <c r="K11" s="263"/>
      <c r="L11" s="263"/>
      <c r="M11" s="263"/>
      <c r="N11" s="263"/>
      <c r="O11" s="263"/>
      <c r="P11" s="1583"/>
      <c r="Q11" s="2027"/>
    </row>
    <row r="12" spans="2:17" ht="3.75" customHeight="1" x14ac:dyDescent="0.3">
      <c r="B12" s="2026"/>
      <c r="C12" s="1583"/>
      <c r="D12" s="1583"/>
      <c r="E12" s="1583"/>
      <c r="F12" s="1583"/>
      <c r="G12" s="1583"/>
      <c r="H12" s="1583"/>
      <c r="I12" s="1583"/>
      <c r="J12" s="1039"/>
      <c r="K12" s="1039"/>
      <c r="L12" s="1039"/>
      <c r="M12" s="1039"/>
      <c r="N12" s="1039"/>
      <c r="O12" s="1583"/>
      <c r="P12" s="1037"/>
      <c r="Q12" s="2027"/>
    </row>
    <row r="13" spans="2:17" ht="18" customHeight="1" x14ac:dyDescent="0.25">
      <c r="B13" s="2026"/>
      <c r="C13" s="1584" t="s">
        <v>1330</v>
      </c>
      <c r="D13" s="1583"/>
      <c r="E13" s="1583"/>
      <c r="F13" s="1583"/>
      <c r="G13" s="1583"/>
      <c r="H13" s="1583"/>
      <c r="I13" s="1583"/>
      <c r="J13" s="1583"/>
      <c r="K13" s="1583"/>
      <c r="L13" s="1583"/>
      <c r="M13" s="1583"/>
      <c r="N13" s="1583"/>
      <c r="O13" s="1583"/>
      <c r="P13" s="1583"/>
      <c r="Q13" s="2027"/>
    </row>
    <row r="14" spans="2:17" ht="3.75" customHeight="1" thickBot="1" x14ac:dyDescent="0.3">
      <c r="B14" s="2026"/>
      <c r="C14" s="1583"/>
      <c r="D14" s="1583"/>
      <c r="E14" s="1583"/>
      <c r="F14" s="1583"/>
      <c r="G14" s="1583"/>
      <c r="H14" s="1583"/>
      <c r="I14" s="1583"/>
      <c r="J14" s="1583"/>
      <c r="K14" s="1583"/>
      <c r="L14" s="1583"/>
      <c r="M14" s="519"/>
      <c r="N14" s="2014"/>
      <c r="O14" s="1583"/>
      <c r="P14" s="1583"/>
      <c r="Q14" s="2027"/>
    </row>
    <row r="15" spans="2:17" ht="38.25" customHeight="1" thickBot="1" x14ac:dyDescent="0.35">
      <c r="B15" s="2026"/>
      <c r="C15" s="1848"/>
      <c r="D15" s="1918" t="s">
        <v>1301</v>
      </c>
      <c r="E15" s="1918" t="s">
        <v>1302</v>
      </c>
      <c r="F15" s="1918" t="s">
        <v>1303</v>
      </c>
      <c r="G15" s="1918" t="s">
        <v>1304</v>
      </c>
      <c r="H15" s="1916" t="s">
        <v>1305</v>
      </c>
      <c r="I15" s="1868" t="s">
        <v>1312</v>
      </c>
      <c r="J15" s="1919" t="s">
        <v>1036</v>
      </c>
      <c r="K15" s="1916" t="s">
        <v>1306</v>
      </c>
      <c r="L15" s="1873" t="s">
        <v>1307</v>
      </c>
      <c r="M15" s="1853"/>
      <c r="N15" s="1917" t="s">
        <v>1331</v>
      </c>
      <c r="O15" s="1852" t="s">
        <v>1332</v>
      </c>
      <c r="P15" s="1583"/>
      <c r="Q15" s="2027"/>
    </row>
    <row r="16" spans="2:17" ht="14.4" x14ac:dyDescent="0.3">
      <c r="B16" s="2026"/>
      <c r="C16" s="1787" t="s">
        <v>13</v>
      </c>
      <c r="D16" s="1788"/>
      <c r="E16" s="1788"/>
      <c r="F16" s="1789"/>
      <c r="G16" s="1790"/>
      <c r="H16" s="1864"/>
      <c r="I16" s="1869">
        <f>SUM(D16:H16)</f>
        <v>0</v>
      </c>
      <c r="J16" s="1859"/>
      <c r="K16" s="1864"/>
      <c r="L16" s="1874">
        <f t="shared" ref="L16:L24" si="0">SUM(I16:K16)</f>
        <v>0</v>
      </c>
      <c r="M16" s="1857"/>
      <c r="N16" s="1856"/>
      <c r="O16" s="1854"/>
      <c r="P16" s="1583"/>
      <c r="Q16" s="2027"/>
    </row>
    <row r="17" spans="2:17" ht="14.4" x14ac:dyDescent="0.3">
      <c r="B17" s="2026"/>
      <c r="C17" s="1791" t="s">
        <v>973</v>
      </c>
      <c r="D17" s="1792"/>
      <c r="E17" s="1792"/>
      <c r="F17" s="1793"/>
      <c r="G17" s="1794"/>
      <c r="H17" s="1865"/>
      <c r="I17" s="1870">
        <f t="shared" ref="I17:I23" si="1">SUM(D17:H17)</f>
        <v>0</v>
      </c>
      <c r="J17" s="1860"/>
      <c r="K17" s="1865"/>
      <c r="L17" s="1849">
        <f t="shared" si="0"/>
        <v>0</v>
      </c>
      <c r="M17" s="1857"/>
      <c r="N17" s="1856"/>
      <c r="O17" s="1854"/>
      <c r="P17" s="1583"/>
      <c r="Q17" s="2027"/>
    </row>
    <row r="18" spans="2:17" ht="14.4" x14ac:dyDescent="0.3">
      <c r="B18" s="2026"/>
      <c r="C18" s="1791" t="s">
        <v>12</v>
      </c>
      <c r="D18" s="1792">
        <v>11</v>
      </c>
      <c r="E18" s="1792"/>
      <c r="F18" s="1876">
        <v>26</v>
      </c>
      <c r="G18" s="1794"/>
      <c r="H18" s="1865"/>
      <c r="I18" s="1870">
        <f t="shared" si="1"/>
        <v>37</v>
      </c>
      <c r="J18" s="1860"/>
      <c r="K18" s="1865"/>
      <c r="L18" s="1849">
        <f t="shared" si="0"/>
        <v>37</v>
      </c>
      <c r="M18" s="1857"/>
      <c r="N18" s="1856">
        <v>2</v>
      </c>
      <c r="O18" s="1854">
        <v>416</v>
      </c>
      <c r="P18" s="1583"/>
      <c r="Q18" s="2027"/>
    </row>
    <row r="19" spans="2:17" ht="14.4" x14ac:dyDescent="0.3">
      <c r="B19" s="2026"/>
      <c r="C19" s="1791" t="s">
        <v>1027</v>
      </c>
      <c r="D19" s="1792">
        <v>7</v>
      </c>
      <c r="E19" s="1792"/>
      <c r="F19" s="1793">
        <v>5</v>
      </c>
      <c r="G19" s="1794"/>
      <c r="H19" s="1865"/>
      <c r="I19" s="1870">
        <f t="shared" si="1"/>
        <v>12</v>
      </c>
      <c r="J19" s="1860"/>
      <c r="K19" s="1865">
        <v>1</v>
      </c>
      <c r="L19" s="1849">
        <f t="shared" si="0"/>
        <v>13</v>
      </c>
      <c r="M19" s="1857"/>
      <c r="N19" s="1856">
        <v>1</v>
      </c>
      <c r="O19" s="1854">
        <v>499</v>
      </c>
      <c r="P19" s="1583"/>
      <c r="Q19" s="2027"/>
    </row>
    <row r="20" spans="2:17" ht="14.4" x14ac:dyDescent="0.3">
      <c r="B20" s="2026"/>
      <c r="C20" s="1791" t="s">
        <v>1028</v>
      </c>
      <c r="D20" s="1792">
        <v>6</v>
      </c>
      <c r="E20" s="1792"/>
      <c r="F20" s="1793">
        <v>3</v>
      </c>
      <c r="G20" s="1794"/>
      <c r="H20" s="1865"/>
      <c r="I20" s="1870">
        <f t="shared" si="1"/>
        <v>9</v>
      </c>
      <c r="J20" s="1860"/>
      <c r="K20" s="1865"/>
      <c r="L20" s="1849">
        <f t="shared" si="0"/>
        <v>9</v>
      </c>
      <c r="M20" s="1857"/>
      <c r="N20" s="1856">
        <v>1</v>
      </c>
      <c r="O20" s="1854">
        <v>798</v>
      </c>
      <c r="P20" s="1583"/>
      <c r="Q20" s="2027"/>
    </row>
    <row r="21" spans="2:17" ht="14.4" x14ac:dyDescent="0.3">
      <c r="B21" s="2026"/>
      <c r="C21" s="1795" t="s">
        <v>1029</v>
      </c>
      <c r="D21" s="1796">
        <v>15</v>
      </c>
      <c r="E21" s="1796"/>
      <c r="F21" s="1793">
        <v>4</v>
      </c>
      <c r="G21" s="1797"/>
      <c r="H21" s="1866"/>
      <c r="I21" s="1871">
        <f t="shared" si="1"/>
        <v>19</v>
      </c>
      <c r="J21" s="1861"/>
      <c r="K21" s="1866"/>
      <c r="L21" s="1850">
        <f t="shared" si="0"/>
        <v>19</v>
      </c>
      <c r="M21" s="1858"/>
      <c r="N21" s="1856">
        <v>4</v>
      </c>
      <c r="O21" s="2470">
        <v>1000</v>
      </c>
      <c r="P21" s="1583"/>
      <c r="Q21" s="2027"/>
    </row>
    <row r="22" spans="2:17" ht="14.4" x14ac:dyDescent="0.3">
      <c r="B22" s="2026"/>
      <c r="C22" s="1795" t="s">
        <v>1030</v>
      </c>
      <c r="D22" s="1796"/>
      <c r="E22" s="1796"/>
      <c r="F22" s="1793"/>
      <c r="G22" s="1797"/>
      <c r="H22" s="1866"/>
      <c r="I22" s="1871">
        <f t="shared" si="1"/>
        <v>0</v>
      </c>
      <c r="J22" s="1861"/>
      <c r="K22" s="1866"/>
      <c r="L22" s="1850">
        <f t="shared" si="0"/>
        <v>0</v>
      </c>
      <c r="M22" s="1858"/>
      <c r="N22" s="1856"/>
      <c r="O22" s="1854"/>
      <c r="P22" s="1583"/>
      <c r="Q22" s="2027"/>
    </row>
    <row r="23" spans="2:17" ht="15" thickBot="1" x14ac:dyDescent="0.35">
      <c r="B23" s="2026"/>
      <c r="C23" s="1798" t="s">
        <v>1031</v>
      </c>
      <c r="D23" s="1799"/>
      <c r="E23" s="1799"/>
      <c r="F23" s="1800"/>
      <c r="G23" s="1801"/>
      <c r="H23" s="1867"/>
      <c r="I23" s="1872">
        <f t="shared" si="1"/>
        <v>0</v>
      </c>
      <c r="J23" s="1862"/>
      <c r="K23" s="1867"/>
      <c r="L23" s="1851">
        <f t="shared" si="0"/>
        <v>0</v>
      </c>
      <c r="M23" s="1858"/>
      <c r="N23" s="1856"/>
      <c r="O23" s="1854"/>
      <c r="P23" s="1583"/>
      <c r="Q23" s="2027"/>
    </row>
    <row r="24" spans="2:17" ht="15.6" thickTop="1" thickBot="1" x14ac:dyDescent="0.35">
      <c r="B24" s="2026"/>
      <c r="C24" s="1802" t="s">
        <v>94</v>
      </c>
      <c r="D24" s="1803">
        <f>SUM(D16:D23)</f>
        <v>39</v>
      </c>
      <c r="E24" s="1803">
        <f t="shared" ref="E24" si="2">SUM(E16:E23)</f>
        <v>0</v>
      </c>
      <c r="F24" s="1803">
        <f>SUM(F16:F23)</f>
        <v>38</v>
      </c>
      <c r="G24" s="1803">
        <f t="shared" ref="G24:H24" si="3">SUM(G16:G23)</f>
        <v>0</v>
      </c>
      <c r="H24" s="1846">
        <f t="shared" si="3"/>
        <v>0</v>
      </c>
      <c r="I24" s="1837">
        <f>SUM(I16:I23)</f>
        <v>77</v>
      </c>
      <c r="J24" s="1863">
        <f>SUM(J16:J23)</f>
        <v>0</v>
      </c>
      <c r="K24" s="1803">
        <f>SUM(K16:K23)</f>
        <v>1</v>
      </c>
      <c r="L24" s="1936">
        <f t="shared" si="0"/>
        <v>78</v>
      </c>
      <c r="M24" s="1935"/>
      <c r="N24" s="1847">
        <f>SUM(N16:N23)</f>
        <v>8</v>
      </c>
      <c r="O24" s="1855"/>
      <c r="P24" s="1583"/>
      <c r="Q24" s="2027"/>
    </row>
    <row r="25" spans="2:17" ht="14.4" x14ac:dyDescent="0.3">
      <c r="B25" s="2224"/>
      <c r="C25" s="1843"/>
      <c r="D25" s="1844"/>
      <c r="E25" s="1844"/>
      <c r="F25" s="1844"/>
      <c r="G25" s="1844"/>
      <c r="H25" s="1845"/>
      <c r="I25" s="1844"/>
      <c r="J25" s="1844"/>
      <c r="K25" s="1844"/>
      <c r="L25" s="1844"/>
      <c r="M25" s="1844"/>
      <c r="N25" s="1845"/>
      <c r="O25" s="1583"/>
      <c r="P25" s="1583"/>
      <c r="Q25" s="2027"/>
    </row>
    <row r="26" spans="2:17" ht="15" customHeight="1" x14ac:dyDescent="0.25">
      <c r="B26" s="2026"/>
      <c r="C26" s="1584" t="s">
        <v>1334</v>
      </c>
      <c r="D26" s="2778" t="str">
        <f>IF('Form 1A'!G26="","Enter Site Name on Form 1A",'Form 1A'!G26)</f>
        <v>Enter Site Name on Form 1A</v>
      </c>
      <c r="E26" s="2778"/>
      <c r="F26" s="2778"/>
      <c r="G26" s="2778"/>
      <c r="H26" s="2778"/>
      <c r="I26" s="1583"/>
      <c r="J26" s="263"/>
      <c r="K26" s="1583"/>
      <c r="L26" s="1583"/>
      <c r="M26" s="1583"/>
      <c r="N26" s="1583"/>
      <c r="O26" s="263"/>
      <c r="P26" s="1583"/>
      <c r="Q26" s="2027"/>
    </row>
    <row r="27" spans="2:17" ht="3.75" customHeight="1" x14ac:dyDescent="0.25">
      <c r="B27" s="2026"/>
      <c r="C27" s="1578"/>
      <c r="D27" s="1604"/>
      <c r="E27" s="1604"/>
      <c r="F27" s="1604"/>
      <c r="G27" s="1604"/>
      <c r="H27" s="1604"/>
      <c r="I27" s="1583"/>
      <c r="J27" s="263"/>
      <c r="K27" s="263"/>
      <c r="L27" s="263"/>
      <c r="M27" s="263"/>
      <c r="N27" s="263"/>
      <c r="O27" s="263"/>
      <c r="P27" s="1583"/>
      <c r="Q27" s="2027"/>
    </row>
    <row r="28" spans="2:17" ht="3.75" customHeight="1" x14ac:dyDescent="0.3">
      <c r="B28" s="2026"/>
      <c r="C28" s="1583"/>
      <c r="D28" s="1583"/>
      <c r="E28" s="1583"/>
      <c r="F28" s="1583"/>
      <c r="G28" s="1583"/>
      <c r="H28" s="1583"/>
      <c r="I28" s="1583"/>
      <c r="J28" s="1039"/>
      <c r="K28" s="1039"/>
      <c r="L28" s="1039"/>
      <c r="M28" s="1039"/>
      <c r="N28" s="1039"/>
      <c r="O28" s="1583"/>
      <c r="P28" s="1037"/>
      <c r="Q28" s="2027"/>
    </row>
    <row r="29" spans="2:17" ht="18" customHeight="1" x14ac:dyDescent="0.25">
      <c r="B29" s="2026"/>
      <c r="C29" s="1584" t="s">
        <v>1330</v>
      </c>
      <c r="D29" s="1583"/>
      <c r="E29" s="1583"/>
      <c r="F29" s="1583"/>
      <c r="G29" s="1583"/>
      <c r="H29" s="1583"/>
      <c r="I29" s="1583"/>
      <c r="J29" s="1583"/>
      <c r="K29" s="1583"/>
      <c r="L29" s="1583"/>
      <c r="M29" s="1583"/>
      <c r="N29" s="1583"/>
      <c r="O29" s="1583"/>
      <c r="P29" s="1583"/>
      <c r="Q29" s="2027"/>
    </row>
    <row r="30" spans="2:17" ht="3.75" customHeight="1" thickBot="1" x14ac:dyDescent="0.3">
      <c r="B30" s="2026"/>
      <c r="C30" s="1583"/>
      <c r="D30" s="1583"/>
      <c r="E30" s="1583"/>
      <c r="F30" s="1583"/>
      <c r="G30" s="1583"/>
      <c r="H30" s="1583"/>
      <c r="I30" s="1583"/>
      <c r="J30" s="1583"/>
      <c r="K30" s="1583"/>
      <c r="L30" s="1583"/>
      <c r="M30" s="519"/>
      <c r="N30" s="2014"/>
      <c r="O30" s="1583"/>
      <c r="P30" s="1583"/>
      <c r="Q30" s="2027"/>
    </row>
    <row r="31" spans="2:17" ht="38.25" customHeight="1" thickBot="1" x14ac:dyDescent="0.35">
      <c r="B31" s="2026"/>
      <c r="C31" s="1848"/>
      <c r="D31" s="1918" t="s">
        <v>1301</v>
      </c>
      <c r="E31" s="1918" t="s">
        <v>1302</v>
      </c>
      <c r="F31" s="1918" t="s">
        <v>1303</v>
      </c>
      <c r="G31" s="1918" t="s">
        <v>1304</v>
      </c>
      <c r="H31" s="1916" t="s">
        <v>1305</v>
      </c>
      <c r="I31" s="1868" t="s">
        <v>1312</v>
      </c>
      <c r="J31" s="1919" t="s">
        <v>1036</v>
      </c>
      <c r="K31" s="1916" t="s">
        <v>1306</v>
      </c>
      <c r="L31" s="1873" t="s">
        <v>1307</v>
      </c>
      <c r="M31" s="1853"/>
      <c r="N31" s="1917" t="s">
        <v>1331</v>
      </c>
      <c r="O31" s="1852" t="s">
        <v>1332</v>
      </c>
      <c r="P31" s="1583"/>
      <c r="Q31" s="2027"/>
    </row>
    <row r="32" spans="2:17" ht="14.4" x14ac:dyDescent="0.3">
      <c r="B32" s="2026"/>
      <c r="C32" s="1787" t="s">
        <v>13</v>
      </c>
      <c r="D32" s="1788"/>
      <c r="E32" s="1788"/>
      <c r="F32" s="1789"/>
      <c r="G32" s="1790"/>
      <c r="H32" s="1864"/>
      <c r="I32" s="1869">
        <f>SUM(D32:H32)</f>
        <v>0</v>
      </c>
      <c r="J32" s="1859"/>
      <c r="K32" s="1864"/>
      <c r="L32" s="1874">
        <f t="shared" ref="L32:L40" si="4">SUM(I32:K32)</f>
        <v>0</v>
      </c>
      <c r="M32" s="1857"/>
      <c r="N32" s="1856"/>
      <c r="O32" s="1854"/>
      <c r="P32" s="1583"/>
      <c r="Q32" s="2027"/>
    </row>
    <row r="33" spans="2:17" ht="14.4" x14ac:dyDescent="0.3">
      <c r="B33" s="2026"/>
      <c r="C33" s="1791" t="s">
        <v>973</v>
      </c>
      <c r="D33" s="1792"/>
      <c r="E33" s="1792"/>
      <c r="F33" s="1793"/>
      <c r="G33" s="1794"/>
      <c r="H33" s="1865"/>
      <c r="I33" s="1870">
        <f t="shared" ref="I33:I39" si="5">SUM(D33:H33)</f>
        <v>0</v>
      </c>
      <c r="J33" s="1860"/>
      <c r="K33" s="1865"/>
      <c r="L33" s="1849">
        <f t="shared" si="4"/>
        <v>0</v>
      </c>
      <c r="M33" s="1857"/>
      <c r="N33" s="1856"/>
      <c r="O33" s="1854"/>
      <c r="P33" s="1583"/>
      <c r="Q33" s="2027"/>
    </row>
    <row r="34" spans="2:17" ht="14.4" x14ac:dyDescent="0.3">
      <c r="B34" s="2026"/>
      <c r="C34" s="1791" t="s">
        <v>12</v>
      </c>
      <c r="D34" s="1792"/>
      <c r="E34" s="1792"/>
      <c r="F34" s="1793"/>
      <c r="G34" s="1794"/>
      <c r="H34" s="1865"/>
      <c r="I34" s="1870">
        <f t="shared" si="5"/>
        <v>0</v>
      </c>
      <c r="J34" s="1860"/>
      <c r="K34" s="1865"/>
      <c r="L34" s="1849">
        <f>SUM(I34:K34)</f>
        <v>0</v>
      </c>
      <c r="M34" s="1857"/>
      <c r="N34" s="1856"/>
      <c r="O34" s="1854"/>
      <c r="P34" s="1583"/>
      <c r="Q34" s="2027"/>
    </row>
    <row r="35" spans="2:17" ht="14.4" x14ac:dyDescent="0.3">
      <c r="B35" s="2026"/>
      <c r="C35" s="1791" t="s">
        <v>1027</v>
      </c>
      <c r="D35" s="1792"/>
      <c r="E35" s="1792"/>
      <c r="F35" s="1793"/>
      <c r="G35" s="1794"/>
      <c r="H35" s="1865"/>
      <c r="I35" s="1870">
        <f t="shared" si="5"/>
        <v>0</v>
      </c>
      <c r="J35" s="1860"/>
      <c r="K35" s="1865"/>
      <c r="L35" s="1849">
        <f t="shared" si="4"/>
        <v>0</v>
      </c>
      <c r="M35" s="1857"/>
      <c r="N35" s="1856"/>
      <c r="O35" s="1854"/>
      <c r="P35" s="1583"/>
      <c r="Q35" s="2027"/>
    </row>
    <row r="36" spans="2:17" ht="14.4" x14ac:dyDescent="0.3">
      <c r="B36" s="2026"/>
      <c r="C36" s="1791" t="s">
        <v>1028</v>
      </c>
      <c r="D36" s="1792"/>
      <c r="E36" s="1792"/>
      <c r="F36" s="1793"/>
      <c r="G36" s="1794"/>
      <c r="H36" s="1865"/>
      <c r="I36" s="1870">
        <f t="shared" si="5"/>
        <v>0</v>
      </c>
      <c r="J36" s="1860"/>
      <c r="K36" s="1865"/>
      <c r="L36" s="1849">
        <f t="shared" si="4"/>
        <v>0</v>
      </c>
      <c r="M36" s="1857"/>
      <c r="N36" s="1856"/>
      <c r="O36" s="1854"/>
      <c r="P36" s="1583"/>
      <c r="Q36" s="2027"/>
    </row>
    <row r="37" spans="2:17" ht="14.4" x14ac:dyDescent="0.3">
      <c r="B37" s="2026"/>
      <c r="C37" s="1795" t="s">
        <v>1029</v>
      </c>
      <c r="D37" s="1796"/>
      <c r="E37" s="1796"/>
      <c r="F37" s="1793"/>
      <c r="G37" s="1797"/>
      <c r="H37" s="1866"/>
      <c r="I37" s="1871">
        <f t="shared" si="5"/>
        <v>0</v>
      </c>
      <c r="J37" s="1861"/>
      <c r="K37" s="1866"/>
      <c r="L37" s="1850">
        <f t="shared" si="4"/>
        <v>0</v>
      </c>
      <c r="M37" s="1858"/>
      <c r="N37" s="1856"/>
      <c r="O37" s="1854"/>
      <c r="P37" s="1583"/>
      <c r="Q37" s="2027"/>
    </row>
    <row r="38" spans="2:17" ht="14.4" x14ac:dyDescent="0.3">
      <c r="B38" s="2026"/>
      <c r="C38" s="1795" t="s">
        <v>1030</v>
      </c>
      <c r="D38" s="1796"/>
      <c r="E38" s="1796"/>
      <c r="F38" s="1793"/>
      <c r="G38" s="1797"/>
      <c r="H38" s="1866"/>
      <c r="I38" s="1871">
        <f t="shared" si="5"/>
        <v>0</v>
      </c>
      <c r="J38" s="1861"/>
      <c r="K38" s="1866"/>
      <c r="L38" s="1850">
        <f t="shared" si="4"/>
        <v>0</v>
      </c>
      <c r="M38" s="1858"/>
      <c r="N38" s="1856"/>
      <c r="O38" s="1854"/>
      <c r="P38" s="1583"/>
      <c r="Q38" s="2027"/>
    </row>
    <row r="39" spans="2:17" ht="15" thickBot="1" x14ac:dyDescent="0.35">
      <c r="B39" s="2026"/>
      <c r="C39" s="1798" t="s">
        <v>1031</v>
      </c>
      <c r="D39" s="1799"/>
      <c r="E39" s="1799"/>
      <c r="F39" s="1800"/>
      <c r="G39" s="1801"/>
      <c r="H39" s="1867"/>
      <c r="I39" s="1872">
        <f t="shared" si="5"/>
        <v>0</v>
      </c>
      <c r="J39" s="1862"/>
      <c r="K39" s="1867"/>
      <c r="L39" s="1851">
        <f t="shared" si="4"/>
        <v>0</v>
      </c>
      <c r="M39" s="1858"/>
      <c r="N39" s="1856"/>
      <c r="O39" s="1854"/>
      <c r="P39" s="1583"/>
      <c r="Q39" s="2027"/>
    </row>
    <row r="40" spans="2:17" ht="15.6" thickTop="1" thickBot="1" x14ac:dyDescent="0.35">
      <c r="B40" s="2026"/>
      <c r="C40" s="1802" t="s">
        <v>94</v>
      </c>
      <c r="D40" s="1803">
        <f t="shared" ref="D40:E40" si="6">SUM(D32:D39)</f>
        <v>0</v>
      </c>
      <c r="E40" s="1803">
        <f t="shared" si="6"/>
        <v>0</v>
      </c>
      <c r="F40" s="1803">
        <f>SUM(F32:F39)</f>
        <v>0</v>
      </c>
      <c r="G40" s="1803">
        <f t="shared" ref="G40:H40" si="7">SUM(G32:G39)</f>
        <v>0</v>
      </c>
      <c r="H40" s="1846">
        <f t="shared" si="7"/>
        <v>0</v>
      </c>
      <c r="I40" s="1837">
        <f>SUM(I32:I39)</f>
        <v>0</v>
      </c>
      <c r="J40" s="1863">
        <f>SUM(J32:J39)</f>
        <v>0</v>
      </c>
      <c r="K40" s="1803">
        <f>SUM(K32:K39)</f>
        <v>0</v>
      </c>
      <c r="L40" s="1936">
        <f t="shared" si="4"/>
        <v>0</v>
      </c>
      <c r="M40" s="1935"/>
      <c r="N40" s="1847">
        <f>SUM(N32:N39)</f>
        <v>0</v>
      </c>
      <c r="O40" s="1855"/>
      <c r="P40" s="1583"/>
      <c r="Q40" s="2027"/>
    </row>
    <row r="41" spans="2:17" ht="15" thickBot="1" x14ac:dyDescent="0.35">
      <c r="B41" s="2231"/>
      <c r="C41" s="2232"/>
      <c r="D41" s="2233"/>
      <c r="E41" s="2233"/>
      <c r="F41" s="2233"/>
      <c r="G41" s="2233"/>
      <c r="H41" s="2412"/>
      <c r="I41" s="2233"/>
      <c r="J41" s="2233"/>
      <c r="K41" s="2233"/>
      <c r="L41" s="2233"/>
      <c r="M41" s="2233"/>
      <c r="N41" s="2412"/>
      <c r="O41" s="2031"/>
      <c r="P41" s="2031"/>
      <c r="Q41" s="2034"/>
    </row>
    <row r="42" spans="2:17" ht="3.75" customHeight="1" x14ac:dyDescent="0.3">
      <c r="B42" s="2224"/>
      <c r="C42" s="1843"/>
      <c r="D42" s="1844"/>
      <c r="E42" s="1844"/>
      <c r="F42" s="1844"/>
      <c r="G42" s="1844"/>
      <c r="H42" s="1845"/>
      <c r="I42" s="1844"/>
      <c r="J42" s="1844"/>
      <c r="K42" s="1844"/>
      <c r="L42" s="1844"/>
      <c r="M42" s="1844"/>
      <c r="N42" s="1845"/>
      <c r="O42" s="1583"/>
      <c r="P42" s="1583"/>
      <c r="Q42" s="2027"/>
    </row>
    <row r="43" spans="2:17" customFormat="1" ht="13.8" thickBot="1" x14ac:dyDescent="0.3">
      <c r="B43" s="2225"/>
      <c r="C43" s="1909" t="s">
        <v>1322</v>
      </c>
      <c r="D43" s="1968"/>
      <c r="E43" s="1968"/>
      <c r="F43" s="1968"/>
      <c r="G43" s="1968"/>
      <c r="H43" s="1968"/>
      <c r="I43" s="1968"/>
      <c r="J43" s="1968"/>
      <c r="K43" s="1968"/>
      <c r="L43" s="1968"/>
      <c r="M43" s="1968"/>
      <c r="N43" s="1968"/>
      <c r="O43" s="1968"/>
      <c r="P43" s="1583"/>
      <c r="Q43" s="2226"/>
    </row>
    <row r="44" spans="2:17" customFormat="1" ht="7.5" customHeight="1" thickBot="1" x14ac:dyDescent="0.3">
      <c r="B44" s="2225"/>
      <c r="C44" s="1583"/>
      <c r="D44" s="1583"/>
      <c r="E44" s="1583"/>
      <c r="F44" s="1583"/>
      <c r="G44" s="1583"/>
      <c r="H44" s="1583"/>
      <c r="I44" s="1583"/>
      <c r="J44" s="1583"/>
      <c r="K44" s="1583"/>
      <c r="L44" s="1583"/>
      <c r="M44" s="1583"/>
      <c r="N44" s="1583"/>
      <c r="O44" s="2014"/>
      <c r="P44" s="1583"/>
      <c r="Q44" s="2226"/>
    </row>
    <row r="45" spans="2:17" ht="42" thickBot="1" x14ac:dyDescent="0.35">
      <c r="B45" s="2026"/>
      <c r="C45" s="1848"/>
      <c r="D45" s="1918" t="s">
        <v>1301</v>
      </c>
      <c r="E45" s="1918" t="s">
        <v>1302</v>
      </c>
      <c r="F45" s="1918" t="s">
        <v>1303</v>
      </c>
      <c r="G45" s="1918" t="s">
        <v>1304</v>
      </c>
      <c r="H45" s="1918" t="s">
        <v>1305</v>
      </c>
      <c r="I45" s="1918" t="s">
        <v>1312</v>
      </c>
      <c r="J45" s="1929" t="s">
        <v>1036</v>
      </c>
      <c r="K45" s="1929" t="s">
        <v>1306</v>
      </c>
      <c r="L45" s="1873" t="s">
        <v>1307</v>
      </c>
      <c r="M45" s="1853"/>
      <c r="N45" s="1917" t="s">
        <v>1331</v>
      </c>
      <c r="O45" s="1852" t="s">
        <v>1332</v>
      </c>
      <c r="P45" s="1583"/>
      <c r="Q45" s="2027"/>
    </row>
    <row r="46" spans="2:17" ht="14.4" x14ac:dyDescent="0.3">
      <c r="B46" s="2026"/>
      <c r="C46" s="1787" t="s">
        <v>13</v>
      </c>
      <c r="D46" s="1905">
        <f>'Form 1B'!D16+'Form 1B'!D32</f>
        <v>0</v>
      </c>
      <c r="E46" s="1905">
        <f>'Form 1B'!E16+'Form 1B'!E32</f>
        <v>0</v>
      </c>
      <c r="F46" s="1905">
        <f>'Form 1B'!F16+'Form 1B'!F32</f>
        <v>0</v>
      </c>
      <c r="G46" s="1905">
        <f>'Form 1B'!G16+'Form 1B'!G32</f>
        <v>0</v>
      </c>
      <c r="H46" s="1905">
        <f>'Form 1B'!H16+'Form 1B'!H32</f>
        <v>0</v>
      </c>
      <c r="I46" s="1899">
        <f>SUM(D46:H46)</f>
        <v>0</v>
      </c>
      <c r="J46" s="1930">
        <f>'Form 1B'!J16+'Form 1B'!J32</f>
        <v>0</v>
      </c>
      <c r="K46" s="1930">
        <f>'Form 1B'!K16+'Form 1B'!K32</f>
        <v>0</v>
      </c>
      <c r="L46" s="1899">
        <f t="shared" ref="L46:L54" si="8">SUM(I46:K46)</f>
        <v>0</v>
      </c>
      <c r="M46" s="1857"/>
      <c r="N46" s="1930">
        <f>'Form 1B'!N16+'Form 1B'!N32</f>
        <v>0</v>
      </c>
      <c r="O46" s="1941">
        <f>'Form 1B'!O16+'Form 1B'!O32</f>
        <v>0</v>
      </c>
      <c r="P46" s="1583"/>
      <c r="Q46" s="2027"/>
    </row>
    <row r="47" spans="2:17" ht="14.4" x14ac:dyDescent="0.3">
      <c r="B47" s="2026"/>
      <c r="C47" s="1791" t="s">
        <v>973</v>
      </c>
      <c r="D47" s="1906">
        <f>'Form 1B'!D17+'Form 1B'!D33</f>
        <v>0</v>
      </c>
      <c r="E47" s="1906">
        <f>'Form 1B'!E17+'Form 1B'!E33</f>
        <v>0</v>
      </c>
      <c r="F47" s="1906">
        <f>'Form 1B'!F17+'Form 1B'!F33</f>
        <v>0</v>
      </c>
      <c r="G47" s="1906">
        <f>'Form 1B'!G17+'Form 1B'!G33</f>
        <v>0</v>
      </c>
      <c r="H47" s="1906">
        <f>'Form 1B'!H17+'Form 1B'!H33</f>
        <v>0</v>
      </c>
      <c r="I47" s="1900">
        <f>SUM(D47:H47)</f>
        <v>0</v>
      </c>
      <c r="J47" s="1931">
        <f>'Form 1B'!J17+'Form 1B'!J33</f>
        <v>0</v>
      </c>
      <c r="K47" s="1931">
        <f>'Form 1B'!K17+'Form 1B'!K33</f>
        <v>0</v>
      </c>
      <c r="L47" s="1900">
        <f t="shared" si="8"/>
        <v>0</v>
      </c>
      <c r="M47" s="1857"/>
      <c r="N47" s="1931">
        <f>'Form 1B'!N17+'Form 1B'!N33</f>
        <v>0</v>
      </c>
      <c r="O47" s="1942">
        <f>'Form 1B'!O17+'Form 1B'!O33</f>
        <v>0</v>
      </c>
      <c r="P47" s="1583"/>
      <c r="Q47" s="2027"/>
    </row>
    <row r="48" spans="2:17" ht="14.4" x14ac:dyDescent="0.3">
      <c r="B48" s="2026"/>
      <c r="C48" s="1791" t="s">
        <v>12</v>
      </c>
      <c r="D48" s="1906">
        <f>'Form 1B'!D18+'Form 1B'!D34</f>
        <v>11</v>
      </c>
      <c r="E48" s="1906">
        <f>'Form 1B'!E18+'Form 1B'!E34</f>
        <v>0</v>
      </c>
      <c r="F48" s="1906">
        <f>'Form 1B'!F18+'Form 1B'!F34</f>
        <v>26</v>
      </c>
      <c r="G48" s="1906">
        <f>'Form 1B'!G18+'Form 1B'!G34</f>
        <v>0</v>
      </c>
      <c r="H48" s="1906">
        <f>'Form 1B'!H18+'Form 1B'!H34</f>
        <v>0</v>
      </c>
      <c r="I48" s="1900">
        <f t="shared" ref="I48:I53" si="9">SUM(D48:H48)</f>
        <v>37</v>
      </c>
      <c r="J48" s="1931">
        <f>'Form 1B'!J18+'Form 1B'!J34</f>
        <v>0</v>
      </c>
      <c r="K48" s="1931">
        <f>'Form 1B'!K18+'Form 1B'!K34</f>
        <v>0</v>
      </c>
      <c r="L48" s="1900">
        <f t="shared" si="8"/>
        <v>37</v>
      </c>
      <c r="M48" s="1857"/>
      <c r="N48" s="1931">
        <f>'Form 1B'!N18+'Form 1B'!N34</f>
        <v>2</v>
      </c>
      <c r="O48" s="1942">
        <f>'Form 1B'!O18+'Form 1B'!O34</f>
        <v>416</v>
      </c>
      <c r="P48" s="1583"/>
      <c r="Q48" s="2027"/>
    </row>
    <row r="49" spans="2:17" ht="14.4" x14ac:dyDescent="0.3">
      <c r="B49" s="2026"/>
      <c r="C49" s="1791" t="s">
        <v>1027</v>
      </c>
      <c r="D49" s="1906">
        <f>'Form 1B'!D19+'Form 1B'!D35</f>
        <v>7</v>
      </c>
      <c r="E49" s="1906">
        <f>'Form 1B'!E19+'Form 1B'!E35</f>
        <v>0</v>
      </c>
      <c r="F49" s="1906">
        <f>'Form 1B'!F19+'Form 1B'!F35</f>
        <v>5</v>
      </c>
      <c r="G49" s="1906">
        <f>'Form 1B'!G19+'Form 1B'!G35</f>
        <v>0</v>
      </c>
      <c r="H49" s="1906">
        <f>'Form 1B'!H19+'Form 1B'!H35</f>
        <v>0</v>
      </c>
      <c r="I49" s="1900">
        <f t="shared" si="9"/>
        <v>12</v>
      </c>
      <c r="J49" s="1931">
        <f>'Form 1B'!J19+'Form 1B'!J35</f>
        <v>0</v>
      </c>
      <c r="K49" s="1931">
        <f>'Form 1B'!K19+'Form 1B'!K35</f>
        <v>1</v>
      </c>
      <c r="L49" s="1900">
        <f t="shared" si="8"/>
        <v>13</v>
      </c>
      <c r="M49" s="1857"/>
      <c r="N49" s="1931">
        <f>'Form 1B'!N19+'Form 1B'!N35</f>
        <v>1</v>
      </c>
      <c r="O49" s="1942">
        <f>'Form 1B'!O19+'Form 1B'!O35</f>
        <v>499</v>
      </c>
      <c r="P49" s="1583"/>
      <c r="Q49" s="2027"/>
    </row>
    <row r="50" spans="2:17" ht="14.4" x14ac:dyDescent="0.3">
      <c r="B50" s="2026"/>
      <c r="C50" s="1791" t="s">
        <v>1028</v>
      </c>
      <c r="D50" s="1906">
        <f>'Form 1B'!D20+'Form 1B'!D36</f>
        <v>6</v>
      </c>
      <c r="E50" s="1906">
        <f>'Form 1B'!E20+'Form 1B'!E36</f>
        <v>0</v>
      </c>
      <c r="F50" s="1906">
        <f>'Form 1B'!F20+'Form 1B'!F36</f>
        <v>3</v>
      </c>
      <c r="G50" s="1906">
        <f>'Form 1B'!G20+'Form 1B'!G36</f>
        <v>0</v>
      </c>
      <c r="H50" s="1906">
        <f>'Form 1B'!H20+'Form 1B'!H36</f>
        <v>0</v>
      </c>
      <c r="I50" s="1900">
        <f t="shared" si="9"/>
        <v>9</v>
      </c>
      <c r="J50" s="1931">
        <f>'Form 1B'!J20+'Form 1B'!J36</f>
        <v>0</v>
      </c>
      <c r="K50" s="1931">
        <f>'Form 1B'!K20+'Form 1B'!K36</f>
        <v>0</v>
      </c>
      <c r="L50" s="1900">
        <f t="shared" si="8"/>
        <v>9</v>
      </c>
      <c r="M50" s="1857"/>
      <c r="N50" s="1931">
        <f>'Form 1B'!N20+'Form 1B'!N36</f>
        <v>1</v>
      </c>
      <c r="O50" s="1942">
        <f>'Form 1B'!O20+'Form 1B'!O36</f>
        <v>798</v>
      </c>
      <c r="P50" s="1583"/>
      <c r="Q50" s="2027"/>
    </row>
    <row r="51" spans="2:17" ht="14.4" x14ac:dyDescent="0.3">
      <c r="B51" s="2026"/>
      <c r="C51" s="1795" t="s">
        <v>1029</v>
      </c>
      <c r="D51" s="1907">
        <f>'Form 1B'!D21+'Form 1B'!D37</f>
        <v>15</v>
      </c>
      <c r="E51" s="1907">
        <f>'Form 1B'!E21+'Form 1B'!E37</f>
        <v>0</v>
      </c>
      <c r="F51" s="1907">
        <f>'Form 1B'!F21+'Form 1B'!F37</f>
        <v>4</v>
      </c>
      <c r="G51" s="1907">
        <f>'Form 1B'!G21+'Form 1B'!G37</f>
        <v>0</v>
      </c>
      <c r="H51" s="1907">
        <f>'Form 1B'!H21+'Form 1B'!H37</f>
        <v>0</v>
      </c>
      <c r="I51" s="1901">
        <f t="shared" si="9"/>
        <v>19</v>
      </c>
      <c r="J51" s="1932">
        <f>'Form 1B'!J21+'Form 1B'!J37</f>
        <v>0</v>
      </c>
      <c r="K51" s="1932">
        <f>'Form 1B'!K21+'Form 1B'!K37</f>
        <v>0</v>
      </c>
      <c r="L51" s="1901">
        <f t="shared" si="8"/>
        <v>19</v>
      </c>
      <c r="M51" s="1858"/>
      <c r="N51" s="1932">
        <f>'Form 1B'!N21+'Form 1B'!N37</f>
        <v>4</v>
      </c>
      <c r="O51" s="1943">
        <f>'Form 1B'!O21+'Form 1B'!O37</f>
        <v>1000</v>
      </c>
      <c r="P51" s="1583"/>
      <c r="Q51" s="2027"/>
    </row>
    <row r="52" spans="2:17" ht="14.4" x14ac:dyDescent="0.3">
      <c r="B52" s="2026"/>
      <c r="C52" s="1795" t="s">
        <v>1030</v>
      </c>
      <c r="D52" s="1907">
        <f>'Form 1B'!D22+'Form 1B'!D38</f>
        <v>0</v>
      </c>
      <c r="E52" s="1907">
        <f>'Form 1B'!E22+'Form 1B'!E38</f>
        <v>0</v>
      </c>
      <c r="F52" s="1907">
        <f>'Form 1B'!F22+'Form 1B'!F38</f>
        <v>0</v>
      </c>
      <c r="G52" s="1907">
        <f>'Form 1B'!G22+'Form 1B'!G38</f>
        <v>0</v>
      </c>
      <c r="H52" s="1907">
        <f>'Form 1B'!H22+'Form 1B'!H38</f>
        <v>0</v>
      </c>
      <c r="I52" s="1901">
        <f t="shared" si="9"/>
        <v>0</v>
      </c>
      <c r="J52" s="1932">
        <f>'Form 1B'!J22+'Form 1B'!J38</f>
        <v>0</v>
      </c>
      <c r="K52" s="1932">
        <f>'Form 1B'!K22+'Form 1B'!K38</f>
        <v>0</v>
      </c>
      <c r="L52" s="1901">
        <f t="shared" si="8"/>
        <v>0</v>
      </c>
      <c r="M52" s="1858"/>
      <c r="N52" s="1932">
        <f>'Form 1B'!N22+'Form 1B'!N38</f>
        <v>0</v>
      </c>
      <c r="O52" s="1943">
        <f>'Form 1B'!O22+'Form 1B'!O38</f>
        <v>0</v>
      </c>
      <c r="P52" s="1583"/>
      <c r="Q52" s="2027"/>
    </row>
    <row r="53" spans="2:17" ht="15" thickBot="1" x14ac:dyDescent="0.35">
      <c r="B53" s="2026"/>
      <c r="C53" s="1798" t="s">
        <v>1031</v>
      </c>
      <c r="D53" s="1908">
        <f>'Form 1B'!D23+'Form 1B'!D39</f>
        <v>0</v>
      </c>
      <c r="E53" s="1908">
        <f>'Form 1B'!E23+'Form 1B'!E39</f>
        <v>0</v>
      </c>
      <c r="F53" s="1908">
        <f>'Form 1B'!F23+'Form 1B'!F39</f>
        <v>0</v>
      </c>
      <c r="G53" s="1908">
        <f>'Form 1B'!G23+'Form 1B'!G39</f>
        <v>0</v>
      </c>
      <c r="H53" s="1908">
        <f>'Form 1B'!H23+'Form 1B'!H39</f>
        <v>0</v>
      </c>
      <c r="I53" s="1902">
        <f t="shared" si="9"/>
        <v>0</v>
      </c>
      <c r="J53" s="1933">
        <f>'Form 1B'!J23+'Form 1B'!J39</f>
        <v>0</v>
      </c>
      <c r="K53" s="1933">
        <f>'Form 1B'!K23+'Form 1B'!K39</f>
        <v>0</v>
      </c>
      <c r="L53" s="1937">
        <f t="shared" si="8"/>
        <v>0</v>
      </c>
      <c r="M53" s="1858"/>
      <c r="N53" s="1939">
        <f>'Form 1B'!N23+'Form 1B'!N39</f>
        <v>0</v>
      </c>
      <c r="O53" s="1944">
        <f>'Form 1B'!O23+'Form 1B'!O39</f>
        <v>0</v>
      </c>
      <c r="P53" s="1583"/>
      <c r="Q53" s="2027"/>
    </row>
    <row r="54" spans="2:17" ht="15.6" thickTop="1" thickBot="1" x14ac:dyDescent="0.35">
      <c r="B54" s="2026"/>
      <c r="C54" s="1904" t="s">
        <v>94</v>
      </c>
      <c r="D54" s="1914">
        <f t="shared" ref="D54:E54" si="10">SUM(D46:D53)</f>
        <v>39</v>
      </c>
      <c r="E54" s="1914">
        <f t="shared" si="10"/>
        <v>0</v>
      </c>
      <c r="F54" s="1914">
        <f>SUM(F46:F53)</f>
        <v>38</v>
      </c>
      <c r="G54" s="1914">
        <f t="shared" ref="G54:H54" si="11">SUM(G46:G53)</f>
        <v>0</v>
      </c>
      <c r="H54" s="1914">
        <f t="shared" si="11"/>
        <v>0</v>
      </c>
      <c r="I54" s="1903">
        <f>SUM(I46:I53)</f>
        <v>77</v>
      </c>
      <c r="J54" s="1934">
        <f>SUM(J46:J53)</f>
        <v>0</v>
      </c>
      <c r="K54" s="1934">
        <f>SUM(K46:K53)</f>
        <v>1</v>
      </c>
      <c r="L54" s="1938">
        <f t="shared" si="8"/>
        <v>78</v>
      </c>
      <c r="M54" s="1935"/>
      <c r="N54" s="1945">
        <f>SUM(N46:N53)</f>
        <v>8</v>
      </c>
      <c r="O54" s="1940"/>
      <c r="P54" s="1583"/>
      <c r="Q54" s="2027"/>
    </row>
    <row r="55" spans="2:17" ht="13.8" thickBot="1" x14ac:dyDescent="0.3">
      <c r="B55" s="2030"/>
      <c r="C55" s="2031"/>
      <c r="D55" s="2031"/>
      <c r="E55" s="2031"/>
      <c r="F55" s="2031"/>
      <c r="G55" s="2031"/>
      <c r="H55" s="2031"/>
      <c r="I55" s="2031"/>
      <c r="J55" s="2031"/>
      <c r="K55" s="2031"/>
      <c r="L55" s="2031"/>
      <c r="M55" s="2031"/>
      <c r="N55" s="2031"/>
      <c r="O55" s="2031"/>
      <c r="P55" s="2031"/>
      <c r="Q55" s="2034"/>
    </row>
  </sheetData>
  <mergeCells count="3">
    <mergeCell ref="D10:H10"/>
    <mergeCell ref="D26:H26"/>
    <mergeCell ref="D7:H7"/>
  </mergeCells>
  <conditionalFormatting sqref="H21:M23">
    <cfRule type="cellIs" dxfId="534" priority="11" operator="equal">
      <formula>"CAU"</formula>
    </cfRule>
    <cfRule type="cellIs" dxfId="533" priority="12" operator="equal">
      <formula>"MR"</formula>
    </cfRule>
  </conditionalFormatting>
  <conditionalFormatting sqref="H37:M39">
    <cfRule type="cellIs" dxfId="532" priority="9" operator="equal">
      <formula>"CAU"</formula>
    </cfRule>
    <cfRule type="cellIs" dxfId="531" priority="10" operator="equal">
      <formula>"MR"</formula>
    </cfRule>
  </conditionalFormatting>
  <conditionalFormatting sqref="I51:K53">
    <cfRule type="cellIs" dxfId="530" priority="7" operator="equal">
      <formula>"CAU"</formula>
    </cfRule>
    <cfRule type="cellIs" dxfId="529" priority="8" operator="equal">
      <formula>"MR"</formula>
    </cfRule>
  </conditionalFormatting>
  <conditionalFormatting sqref="L51:L53">
    <cfRule type="cellIs" dxfId="528" priority="5" operator="equal">
      <formula>"CAU"</formula>
    </cfRule>
    <cfRule type="cellIs" dxfId="527" priority="6" operator="equal">
      <formula>"MR"</formula>
    </cfRule>
  </conditionalFormatting>
  <conditionalFormatting sqref="N51:O53">
    <cfRule type="cellIs" dxfId="526" priority="3" operator="equal">
      <formula>"CAU"</formula>
    </cfRule>
    <cfRule type="cellIs" dxfId="525" priority="4" operator="equal">
      <formula>"MR"</formula>
    </cfRule>
  </conditionalFormatting>
  <conditionalFormatting sqref="M51:M53">
    <cfRule type="cellIs" dxfId="524" priority="1" operator="equal">
      <formula>"CAU"</formula>
    </cfRule>
    <cfRule type="cellIs" dxfId="523" priority="2" operator="equal">
      <formula>"MR"</formula>
    </cfRule>
  </conditionalFormatting>
  <pageMargins left="0.25" right="0.25" top="0.75" bottom="0.75" header="0.3" footer="0.3"/>
  <pageSetup fitToHeight="2" orientation="landscape" horizontalDpi="1200" verticalDpi="1200" r:id="rId1"/>
  <headerFooter>
    <oddHeader>&amp;C&amp;"Arial,Bold"&amp;14Form 1B
Site Information</oddHeader>
    <oddFooter>&amp;LForm 1B Site Information&amp;RCFA Forms 2014, v1.0
June 2014</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25"/>
  <sheetViews>
    <sheetView workbookViewId="0">
      <selection activeCell="C37" sqref="C37"/>
    </sheetView>
  </sheetViews>
  <sheetFormatPr defaultRowHeight="13.2" x14ac:dyDescent="0.25"/>
  <cols>
    <col min="2" max="2" width="17.44140625" bestFit="1" customWidth="1"/>
    <col min="3" max="3" width="67.44140625" bestFit="1" customWidth="1"/>
  </cols>
  <sheetData>
    <row r="2" spans="2:3" x14ac:dyDescent="0.25">
      <c r="B2" s="187" t="s">
        <v>1079</v>
      </c>
      <c r="C2" s="1285"/>
    </row>
    <row r="3" spans="2:3" x14ac:dyDescent="0.25">
      <c r="C3" s="1286" t="s">
        <v>1073</v>
      </c>
    </row>
    <row r="4" spans="2:3" x14ac:dyDescent="0.25">
      <c r="C4" s="1286" t="s">
        <v>1343</v>
      </c>
    </row>
    <row r="5" spans="2:3" x14ac:dyDescent="0.25">
      <c r="C5" s="1286" t="s">
        <v>1344</v>
      </c>
    </row>
    <row r="6" spans="2:3" x14ac:dyDescent="0.25">
      <c r="C6" s="1286" t="s">
        <v>1345</v>
      </c>
    </row>
    <row r="7" spans="2:3" x14ac:dyDescent="0.25">
      <c r="C7" s="1286" t="s">
        <v>1346</v>
      </c>
    </row>
    <row r="8" spans="2:3" x14ac:dyDescent="0.25">
      <c r="C8" s="1286" t="s">
        <v>1347</v>
      </c>
    </row>
    <row r="9" spans="2:3" x14ac:dyDescent="0.25">
      <c r="C9" s="1286" t="s">
        <v>1066</v>
      </c>
    </row>
    <row r="10" spans="2:3" x14ac:dyDescent="0.25">
      <c r="C10" s="1286" t="s">
        <v>1064</v>
      </c>
    </row>
    <row r="11" spans="2:3" x14ac:dyDescent="0.25">
      <c r="C11" s="1286" t="s">
        <v>1067</v>
      </c>
    </row>
    <row r="12" spans="2:3" x14ac:dyDescent="0.25">
      <c r="C12" s="1286" t="s">
        <v>1065</v>
      </c>
    </row>
    <row r="13" spans="2:3" x14ac:dyDescent="0.25">
      <c r="C13" s="1286" t="s">
        <v>1068</v>
      </c>
    </row>
    <row r="14" spans="2:3" x14ac:dyDescent="0.25">
      <c r="C14" s="1286" t="s">
        <v>1148</v>
      </c>
    </row>
    <row r="15" spans="2:3" x14ac:dyDescent="0.25">
      <c r="C15" s="1286" t="s">
        <v>1069</v>
      </c>
    </row>
    <row r="16" spans="2:3" x14ac:dyDescent="0.25">
      <c r="C16" s="1286" t="s">
        <v>1070</v>
      </c>
    </row>
    <row r="17" spans="2:3" x14ac:dyDescent="0.25">
      <c r="C17" s="1286" t="s">
        <v>1071</v>
      </c>
    </row>
    <row r="18" spans="2:3" x14ac:dyDescent="0.25">
      <c r="C18" s="1286" t="s">
        <v>1072</v>
      </c>
    </row>
    <row r="19" spans="2:3" x14ac:dyDescent="0.25">
      <c r="C19" s="1287" t="s">
        <v>1077</v>
      </c>
    </row>
    <row r="23" spans="2:3" ht="14.4" x14ac:dyDescent="0.25">
      <c r="B23" s="187" t="s">
        <v>1323</v>
      </c>
      <c r="C23" s="1840"/>
    </row>
    <row r="24" spans="2:3" ht="14.4" x14ac:dyDescent="0.25">
      <c r="C24" s="1840" t="s">
        <v>1324</v>
      </c>
    </row>
    <row r="25" spans="2:3" ht="14.4" x14ac:dyDescent="0.25">
      <c r="C25" s="1840" t="s">
        <v>1325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3:Q71"/>
  <sheetViews>
    <sheetView showGridLines="0" zoomScaleNormal="100" workbookViewId="0">
      <selection activeCell="C23" sqref="C23:E23"/>
    </sheetView>
  </sheetViews>
  <sheetFormatPr defaultColWidth="9.109375" defaultRowHeight="13.2" x14ac:dyDescent="0.25"/>
  <cols>
    <col min="1" max="1" width="2.88671875" style="1579" customWidth="1"/>
    <col min="2" max="2" width="1.6640625" style="1579" customWidth="1"/>
    <col min="3" max="3" width="9.109375" style="1579" bestFit="1" customWidth="1"/>
    <col min="4" max="4" width="8.88671875" style="1579" customWidth="1"/>
    <col min="5" max="5" width="25.6640625" style="1579" customWidth="1"/>
    <col min="6" max="6" width="7.44140625" style="1579" bestFit="1" customWidth="1"/>
    <col min="7" max="7" width="21.109375" style="1579" bestFit="1" customWidth="1"/>
    <col min="8" max="8" width="14" style="1579" customWidth="1"/>
    <col min="9" max="9" width="11.5546875" style="1579" customWidth="1"/>
    <col min="10" max="10" width="11" style="1579" customWidth="1"/>
    <col min="11" max="13" width="9.33203125" style="1579" customWidth="1"/>
    <col min="14" max="14" width="11.109375" style="1579" customWidth="1"/>
    <col min="15" max="15" width="14.88671875" style="1579" customWidth="1"/>
    <col min="16" max="17" width="1.6640625" style="1579" customWidth="1"/>
    <col min="18" max="16384" width="9.109375" style="1579"/>
  </cols>
  <sheetData>
    <row r="13" spans="2:17" ht="3.75" customHeight="1" thickBot="1" x14ac:dyDescent="0.3"/>
    <row r="14" spans="2:17" ht="7.5" customHeight="1" x14ac:dyDescent="0.25">
      <c r="B14" s="2022"/>
      <c r="C14" s="2024"/>
      <c r="D14" s="2024"/>
      <c r="E14" s="2024"/>
      <c r="F14" s="2024"/>
      <c r="G14" s="2024"/>
      <c r="H14" s="2024"/>
      <c r="I14" s="2024"/>
      <c r="J14" s="2024"/>
      <c r="K14" s="2024"/>
      <c r="L14" s="2024"/>
      <c r="M14" s="2024"/>
      <c r="N14" s="2024"/>
      <c r="O14" s="2024"/>
      <c r="P14" s="2024"/>
      <c r="Q14" s="2025"/>
    </row>
    <row r="15" spans="2:17" x14ac:dyDescent="0.25">
      <c r="B15" s="2026"/>
      <c r="C15" s="2790" t="s">
        <v>1020</v>
      </c>
      <c r="D15" s="2790"/>
      <c r="E15" s="2778" t="str">
        <f>IF('Form 1A'!G7="","Enter Project Name on Form 1A",'Form 1A'!G7)</f>
        <v>24th and Union</v>
      </c>
      <c r="F15" s="2778"/>
      <c r="G15" s="2778"/>
      <c r="H15" s="2778"/>
      <c r="I15" s="2778"/>
      <c r="J15" s="2778"/>
      <c r="K15" s="2778"/>
      <c r="L15" s="263"/>
      <c r="M15" s="263"/>
      <c r="N15" s="1583"/>
      <c r="O15" s="1583"/>
      <c r="P15" s="1583"/>
      <c r="Q15" s="2027"/>
    </row>
    <row r="16" spans="2:17" ht="3.75" customHeight="1" x14ac:dyDescent="0.25">
      <c r="B16" s="2026"/>
      <c r="C16" s="2790"/>
      <c r="D16" s="2790"/>
      <c r="E16" s="1583"/>
      <c r="F16" s="1583"/>
      <c r="G16" s="1583"/>
      <c r="H16" s="1583"/>
      <c r="I16" s="1583"/>
      <c r="J16" s="1583"/>
      <c r="K16" s="1583"/>
      <c r="L16" s="1583"/>
      <c r="M16" s="1583"/>
      <c r="N16" s="1583"/>
      <c r="O16" s="1583"/>
      <c r="P16" s="1583"/>
      <c r="Q16" s="2027"/>
    </row>
    <row r="17" spans="2:17" ht="15" customHeight="1" x14ac:dyDescent="0.25">
      <c r="B17" s="2026"/>
      <c r="C17" s="2790" t="s">
        <v>1333</v>
      </c>
      <c r="D17" s="2790"/>
      <c r="E17" s="2778" t="str">
        <f>IF('Form 1A'!G7="","Enter Site Name on Form 1A",'Form 1A'!G7)</f>
        <v>24th and Union</v>
      </c>
      <c r="F17" s="2778"/>
      <c r="G17" s="2778"/>
      <c r="H17" s="2778"/>
      <c r="I17" s="2778"/>
      <c r="J17" s="2778"/>
      <c r="K17" s="2778"/>
      <c r="L17" s="1583"/>
      <c r="M17" s="1583"/>
      <c r="N17" s="263"/>
      <c r="O17" s="1583"/>
      <c r="P17" s="1583"/>
      <c r="Q17" s="2027"/>
    </row>
    <row r="18" spans="2:17" s="1950" customFormat="1" ht="3.75" customHeight="1" x14ac:dyDescent="0.25">
      <c r="B18" s="2227"/>
      <c r="C18" s="2793"/>
      <c r="D18" s="2793"/>
      <c r="E18" s="1949"/>
      <c r="F18" s="1949"/>
      <c r="G18" s="1949"/>
      <c r="H18" s="1949"/>
      <c r="I18" s="1949"/>
      <c r="J18" s="1949"/>
      <c r="K18" s="915"/>
      <c r="L18" s="1949"/>
      <c r="M18" s="1949"/>
      <c r="N18" s="915"/>
      <c r="O18" s="1949"/>
      <c r="P18" s="1949"/>
      <c r="Q18" s="2228"/>
    </row>
    <row r="19" spans="2:17" ht="15" customHeight="1" x14ac:dyDescent="0.25">
      <c r="B19" s="2026"/>
      <c r="C19" s="2777" t="s">
        <v>1311</v>
      </c>
      <c r="D19" s="2777"/>
      <c r="E19" s="2778" t="str">
        <f>IF('Form 1A'!G13="","Enter Main Site Address on Form 1A",'Form 1A'!G13)</f>
        <v>2320 E. Union Street</v>
      </c>
      <c r="F19" s="2778"/>
      <c r="G19" s="2778"/>
      <c r="H19" s="2778"/>
      <c r="I19" s="2778"/>
      <c r="J19" s="2778"/>
      <c r="K19" s="2778"/>
      <c r="L19" s="1951"/>
      <c r="M19" s="1951"/>
      <c r="N19" s="1949"/>
      <c r="O19" s="1583"/>
      <c r="P19" s="1583"/>
      <c r="Q19" s="2027"/>
    </row>
    <row r="20" spans="2:17" ht="3.75" customHeight="1" x14ac:dyDescent="0.25">
      <c r="B20" s="2026"/>
      <c r="C20" s="2794"/>
      <c r="D20" s="2794"/>
      <c r="E20" s="2028"/>
      <c r="F20" s="2028"/>
      <c r="G20" s="1583"/>
      <c r="H20" s="1583"/>
      <c r="I20" s="1915"/>
      <c r="J20" s="1915"/>
      <c r="K20" s="1952"/>
      <c r="L20" s="1952"/>
      <c r="M20" s="1952"/>
      <c r="N20" s="1952"/>
      <c r="O20" s="1583"/>
      <c r="P20" s="1583"/>
      <c r="Q20" s="2027"/>
    </row>
    <row r="21" spans="2:17" ht="15" customHeight="1" x14ac:dyDescent="0.25">
      <c r="B21" s="2026"/>
      <c r="C21" s="2777" t="s">
        <v>214</v>
      </c>
      <c r="D21" s="2777"/>
      <c r="E21" s="1842" t="str">
        <f>IF('Form 1A'!G15="","Enter City on Form 1A",'Form 1A'!G15)</f>
        <v>Seattle</v>
      </c>
      <c r="F21" s="1953" t="s">
        <v>1315</v>
      </c>
      <c r="G21" s="2783" t="str">
        <f>IF('Form 1A'!J15="","Enter County on Form 1A",'Form 1A'!J15)</f>
        <v>King</v>
      </c>
      <c r="H21" s="2783"/>
      <c r="I21" s="1953" t="s">
        <v>1316</v>
      </c>
      <c r="J21" s="1954">
        <f>IF('Form 1A'!M15="","Enter ZIP on Form 1A",'Form 1A'!M15)</f>
        <v>98122</v>
      </c>
      <c r="K21" s="1583"/>
      <c r="L21" s="807"/>
      <c r="M21" s="1949"/>
      <c r="N21" s="1951"/>
      <c r="O21" s="1583"/>
      <c r="P21" s="1583"/>
      <c r="Q21" s="2027"/>
    </row>
    <row r="22" spans="2:17" ht="3.75" customHeight="1" x14ac:dyDescent="0.25">
      <c r="B22" s="2026"/>
      <c r="C22" s="1578"/>
      <c r="D22" s="1578"/>
      <c r="E22" s="1604"/>
      <c r="F22" s="1583"/>
      <c r="G22" s="1583"/>
      <c r="H22" s="1583"/>
      <c r="I22" s="1583"/>
      <c r="J22" s="1583"/>
      <c r="K22" s="263"/>
      <c r="L22" s="263"/>
      <c r="M22" s="263"/>
      <c r="N22" s="263"/>
      <c r="O22" s="1583"/>
      <c r="P22" s="1583"/>
      <c r="Q22" s="2027"/>
    </row>
    <row r="23" spans="2:17" ht="18" customHeight="1" x14ac:dyDescent="0.25">
      <c r="B23" s="2026"/>
      <c r="C23" s="2790" t="s">
        <v>1336</v>
      </c>
      <c r="D23" s="2790"/>
      <c r="E23" s="2790"/>
      <c r="F23" s="1584"/>
      <c r="G23" s="1583"/>
      <c r="H23" s="1583"/>
      <c r="I23" s="1583"/>
      <c r="J23" s="1583"/>
      <c r="K23" s="1583"/>
      <c r="L23" s="1583"/>
      <c r="M23" s="1583"/>
      <c r="N23" s="1583"/>
      <c r="O23" s="1583"/>
      <c r="P23" s="1583"/>
      <c r="Q23" s="2027"/>
    </row>
    <row r="24" spans="2:17" ht="3.75" customHeight="1" thickBot="1" x14ac:dyDescent="0.3">
      <c r="B24" s="2026"/>
      <c r="C24" s="1583"/>
      <c r="D24" s="1583"/>
      <c r="E24" s="1583"/>
      <c r="F24" s="1583"/>
      <c r="G24" s="1583"/>
      <c r="H24" s="1583"/>
      <c r="I24" s="1583"/>
      <c r="J24" s="1583"/>
      <c r="K24" s="1583"/>
      <c r="L24" s="1583"/>
      <c r="M24" s="1583"/>
      <c r="N24" s="1583"/>
      <c r="O24" s="1583"/>
      <c r="P24" s="1583"/>
      <c r="Q24" s="2027"/>
    </row>
    <row r="25" spans="2:17" s="1957" customFormat="1" ht="60" x14ac:dyDescent="0.25">
      <c r="B25" s="2229"/>
      <c r="C25" s="1956" t="s">
        <v>1351</v>
      </c>
      <c r="D25" s="2791" t="s">
        <v>1335</v>
      </c>
      <c r="E25" s="2792"/>
      <c r="F25" s="2791" t="s">
        <v>1018</v>
      </c>
      <c r="G25" s="2792"/>
      <c r="H25" s="1875" t="s">
        <v>1329</v>
      </c>
      <c r="I25" s="1955" t="s">
        <v>1338</v>
      </c>
      <c r="J25" s="1955" t="s">
        <v>1337</v>
      </c>
      <c r="K25" s="1875" t="s">
        <v>1312</v>
      </c>
      <c r="L25" s="1875" t="s">
        <v>1036</v>
      </c>
      <c r="M25" s="1879" t="s">
        <v>1306</v>
      </c>
      <c r="N25" s="1884" t="s">
        <v>1307</v>
      </c>
      <c r="O25" s="1880" t="s">
        <v>1339</v>
      </c>
      <c r="P25" s="1594"/>
      <c r="Q25" s="2230"/>
    </row>
    <row r="26" spans="2:17" ht="14.4" x14ac:dyDescent="0.3">
      <c r="B26" s="2026"/>
      <c r="C26" s="1885" t="s">
        <v>1354</v>
      </c>
      <c r="D26" s="2788" t="s">
        <v>1443</v>
      </c>
      <c r="E26" s="2789"/>
      <c r="F26" s="2784" t="s">
        <v>1454</v>
      </c>
      <c r="G26" s="2785"/>
      <c r="H26" s="1946" t="s">
        <v>952</v>
      </c>
      <c r="I26" s="1793" t="s">
        <v>1455</v>
      </c>
      <c r="J26" s="1794" t="s">
        <v>1456</v>
      </c>
      <c r="K26" s="1794">
        <v>77</v>
      </c>
      <c r="L26" s="1876"/>
      <c r="M26" s="1865">
        <v>1</v>
      </c>
      <c r="N26" s="1870">
        <f t="shared" ref="N26:N40" si="0">SUM(K26:M26)</f>
        <v>78</v>
      </c>
      <c r="O26" s="2619">
        <v>42887</v>
      </c>
      <c r="P26" s="1583"/>
      <c r="Q26" s="2027"/>
    </row>
    <row r="27" spans="2:17" ht="14.4" x14ac:dyDescent="0.3">
      <c r="B27" s="2026"/>
      <c r="C27" s="1886" t="s">
        <v>1355</v>
      </c>
      <c r="D27" s="2784"/>
      <c r="E27" s="2785"/>
      <c r="F27" s="2784"/>
      <c r="G27" s="2785"/>
      <c r="H27" s="1947"/>
      <c r="I27" s="1793"/>
      <c r="J27" s="1794"/>
      <c r="K27" s="1794"/>
      <c r="L27" s="1876"/>
      <c r="M27" s="1865"/>
      <c r="N27" s="1870">
        <f t="shared" si="0"/>
        <v>0</v>
      </c>
      <c r="O27" s="1881"/>
      <c r="P27" s="1583"/>
      <c r="Q27" s="2027"/>
    </row>
    <row r="28" spans="2:17" ht="14.4" x14ac:dyDescent="0.3">
      <c r="B28" s="2026"/>
      <c r="C28" s="1886" t="s">
        <v>1356</v>
      </c>
      <c r="D28" s="2784"/>
      <c r="E28" s="2785"/>
      <c r="F28" s="2784"/>
      <c r="G28" s="2785"/>
      <c r="H28" s="1947"/>
      <c r="I28" s="1793"/>
      <c r="J28" s="1794"/>
      <c r="K28" s="1794"/>
      <c r="L28" s="1876"/>
      <c r="M28" s="1865"/>
      <c r="N28" s="1870">
        <f t="shared" si="0"/>
        <v>0</v>
      </c>
      <c r="O28" s="1881"/>
      <c r="P28" s="1583"/>
      <c r="Q28" s="2027"/>
    </row>
    <row r="29" spans="2:17" ht="14.4" x14ac:dyDescent="0.3">
      <c r="B29" s="2026"/>
      <c r="C29" s="1886" t="s">
        <v>1357</v>
      </c>
      <c r="D29" s="2784"/>
      <c r="E29" s="2785"/>
      <c r="F29" s="2784"/>
      <c r="G29" s="2785"/>
      <c r="H29" s="1947"/>
      <c r="I29" s="1793"/>
      <c r="J29" s="1794"/>
      <c r="K29" s="1794"/>
      <c r="L29" s="1876"/>
      <c r="M29" s="1865"/>
      <c r="N29" s="1870">
        <f t="shared" si="0"/>
        <v>0</v>
      </c>
      <c r="O29" s="1881"/>
      <c r="P29" s="1583"/>
      <c r="Q29" s="2027"/>
    </row>
    <row r="30" spans="2:17" ht="14.4" x14ac:dyDescent="0.3">
      <c r="B30" s="2026"/>
      <c r="C30" s="1886" t="s">
        <v>1358</v>
      </c>
      <c r="D30" s="2784"/>
      <c r="E30" s="2785"/>
      <c r="F30" s="2784"/>
      <c r="G30" s="2785"/>
      <c r="H30" s="1947"/>
      <c r="I30" s="1793"/>
      <c r="J30" s="1794"/>
      <c r="K30" s="1794"/>
      <c r="L30" s="1876"/>
      <c r="M30" s="1865"/>
      <c r="N30" s="1870">
        <f t="shared" si="0"/>
        <v>0</v>
      </c>
      <c r="O30" s="1881"/>
      <c r="P30" s="1583"/>
      <c r="Q30" s="2027"/>
    </row>
    <row r="31" spans="2:17" ht="14.4" x14ac:dyDescent="0.3">
      <c r="B31" s="2026"/>
      <c r="C31" s="1970" t="s">
        <v>1359</v>
      </c>
      <c r="D31" s="2786"/>
      <c r="E31" s="2787"/>
      <c r="F31" s="2784"/>
      <c r="G31" s="2785"/>
      <c r="H31" s="1948"/>
      <c r="I31" s="1793"/>
      <c r="J31" s="1797"/>
      <c r="K31" s="1797"/>
      <c r="L31" s="1877"/>
      <c r="M31" s="1866"/>
      <c r="N31" s="1871">
        <f t="shared" si="0"/>
        <v>0</v>
      </c>
      <c r="O31" s="1881"/>
      <c r="P31" s="1583"/>
      <c r="Q31" s="2027"/>
    </row>
    <row r="32" spans="2:17" ht="14.4" x14ac:dyDescent="0.3">
      <c r="B32" s="2026"/>
      <c r="C32" s="1970" t="s">
        <v>1360</v>
      </c>
      <c r="D32" s="2786"/>
      <c r="E32" s="2787"/>
      <c r="F32" s="2784"/>
      <c r="G32" s="2785"/>
      <c r="H32" s="1948"/>
      <c r="I32" s="1793"/>
      <c r="J32" s="1797"/>
      <c r="K32" s="1797"/>
      <c r="L32" s="1877"/>
      <c r="M32" s="1866"/>
      <c r="N32" s="1871">
        <f t="shared" si="0"/>
        <v>0</v>
      </c>
      <c r="O32" s="1881"/>
      <c r="P32" s="1583"/>
      <c r="Q32" s="2027"/>
    </row>
    <row r="33" spans="2:17" ht="14.4" x14ac:dyDescent="0.3">
      <c r="B33" s="2026"/>
      <c r="C33" s="1885" t="s">
        <v>1361</v>
      </c>
      <c r="D33" s="2788"/>
      <c r="E33" s="2789"/>
      <c r="F33" s="2784"/>
      <c r="G33" s="2785"/>
      <c r="H33" s="1946"/>
      <c r="I33" s="1793"/>
      <c r="J33" s="1794"/>
      <c r="K33" s="1794"/>
      <c r="L33" s="1876"/>
      <c r="M33" s="1865"/>
      <c r="N33" s="1870">
        <f t="shared" si="0"/>
        <v>0</v>
      </c>
      <c r="O33" s="1881"/>
      <c r="P33" s="1583"/>
      <c r="Q33" s="2027"/>
    </row>
    <row r="34" spans="2:17" ht="14.4" x14ac:dyDescent="0.3">
      <c r="B34" s="2026"/>
      <c r="C34" s="1886" t="s">
        <v>1362</v>
      </c>
      <c r="D34" s="2784"/>
      <c r="E34" s="2785"/>
      <c r="F34" s="2784"/>
      <c r="G34" s="2785"/>
      <c r="H34" s="1947"/>
      <c r="I34" s="1793"/>
      <c r="J34" s="1794"/>
      <c r="K34" s="1794"/>
      <c r="L34" s="1876"/>
      <c r="M34" s="1865"/>
      <c r="N34" s="1870">
        <f t="shared" si="0"/>
        <v>0</v>
      </c>
      <c r="O34" s="1881"/>
      <c r="P34" s="1583"/>
      <c r="Q34" s="2027"/>
    </row>
    <row r="35" spans="2:17" ht="14.4" x14ac:dyDescent="0.3">
      <c r="B35" s="2026"/>
      <c r="C35" s="1886" t="s">
        <v>1363</v>
      </c>
      <c r="D35" s="2784"/>
      <c r="E35" s="2785"/>
      <c r="F35" s="2784"/>
      <c r="G35" s="2785"/>
      <c r="H35" s="1947"/>
      <c r="I35" s="1793"/>
      <c r="J35" s="1794"/>
      <c r="K35" s="1794"/>
      <c r="L35" s="1876"/>
      <c r="M35" s="1865"/>
      <c r="N35" s="1870">
        <f t="shared" si="0"/>
        <v>0</v>
      </c>
      <c r="O35" s="1881"/>
      <c r="P35" s="1583"/>
      <c r="Q35" s="2027"/>
    </row>
    <row r="36" spans="2:17" ht="14.4" x14ac:dyDescent="0.3">
      <c r="B36" s="2026"/>
      <c r="C36" s="1886" t="s">
        <v>1364</v>
      </c>
      <c r="D36" s="2784"/>
      <c r="E36" s="2785"/>
      <c r="F36" s="2784"/>
      <c r="G36" s="2785"/>
      <c r="H36" s="1947"/>
      <c r="I36" s="1793"/>
      <c r="J36" s="1794"/>
      <c r="K36" s="1794"/>
      <c r="L36" s="1876"/>
      <c r="M36" s="1865"/>
      <c r="N36" s="1870">
        <f t="shared" si="0"/>
        <v>0</v>
      </c>
      <c r="O36" s="1881"/>
      <c r="P36" s="1583"/>
      <c r="Q36" s="2027"/>
    </row>
    <row r="37" spans="2:17" ht="14.4" x14ac:dyDescent="0.3">
      <c r="B37" s="2026"/>
      <c r="C37" s="1886" t="s">
        <v>1365</v>
      </c>
      <c r="D37" s="2784"/>
      <c r="E37" s="2785"/>
      <c r="F37" s="2784"/>
      <c r="G37" s="2785"/>
      <c r="H37" s="1947"/>
      <c r="I37" s="1793"/>
      <c r="J37" s="1794"/>
      <c r="K37" s="1794"/>
      <c r="L37" s="1876"/>
      <c r="M37" s="1865"/>
      <c r="N37" s="1870">
        <f t="shared" si="0"/>
        <v>0</v>
      </c>
      <c r="O37" s="1881"/>
      <c r="P37" s="1583"/>
      <c r="Q37" s="2027"/>
    </row>
    <row r="38" spans="2:17" ht="14.4" x14ac:dyDescent="0.3">
      <c r="B38" s="2026"/>
      <c r="C38" s="1970" t="s">
        <v>1366</v>
      </c>
      <c r="D38" s="2786"/>
      <c r="E38" s="2787"/>
      <c r="F38" s="2784"/>
      <c r="G38" s="2785"/>
      <c r="H38" s="1948"/>
      <c r="I38" s="1793"/>
      <c r="J38" s="1797"/>
      <c r="K38" s="1797"/>
      <c r="L38" s="1877"/>
      <c r="M38" s="1866"/>
      <c r="N38" s="1871">
        <f t="shared" si="0"/>
        <v>0</v>
      </c>
      <c r="O38" s="1881"/>
      <c r="P38" s="1583"/>
      <c r="Q38" s="2027"/>
    </row>
    <row r="39" spans="2:17" ht="15" thickBot="1" x14ac:dyDescent="0.35">
      <c r="B39" s="2026"/>
      <c r="C39" s="1971" t="s">
        <v>1367</v>
      </c>
      <c r="D39" s="2779"/>
      <c r="E39" s="2780"/>
      <c r="F39" s="2781"/>
      <c r="G39" s="2782"/>
      <c r="H39" s="1958"/>
      <c r="I39" s="1959"/>
      <c r="J39" s="1960"/>
      <c r="K39" s="1801"/>
      <c r="L39" s="1878"/>
      <c r="M39" s="1867"/>
      <c r="N39" s="1965">
        <f t="shared" si="0"/>
        <v>0</v>
      </c>
      <c r="O39" s="1882"/>
      <c r="P39" s="1583"/>
      <c r="Q39" s="2027"/>
    </row>
    <row r="40" spans="2:17" ht="15.6" thickTop="1" thickBot="1" x14ac:dyDescent="0.35">
      <c r="B40" s="2026"/>
      <c r="C40" s="1966"/>
      <c r="D40" s="1819"/>
      <c r="E40" s="1819"/>
      <c r="F40" s="1819"/>
      <c r="G40" s="1819"/>
      <c r="H40" s="1819"/>
      <c r="I40" s="1967"/>
      <c r="J40" s="1961" t="s">
        <v>94</v>
      </c>
      <c r="K40" s="1962">
        <f t="shared" ref="K40:M40" si="1">SUM(K26:K32)</f>
        <v>77</v>
      </c>
      <c r="L40" s="1963">
        <f t="shared" si="1"/>
        <v>0</v>
      </c>
      <c r="M40" s="1964">
        <f t="shared" si="1"/>
        <v>1</v>
      </c>
      <c r="N40" s="1936">
        <f t="shared" si="0"/>
        <v>78</v>
      </c>
      <c r="O40" s="1883"/>
      <c r="P40" s="1583"/>
      <c r="Q40" s="2027"/>
    </row>
    <row r="41" spans="2:17" ht="15" thickBot="1" x14ac:dyDescent="0.35">
      <c r="B41" s="2231"/>
      <c r="C41" s="2232"/>
      <c r="D41" s="2232"/>
      <c r="E41" s="2233"/>
      <c r="F41" s="2233"/>
      <c r="G41" s="2233"/>
      <c r="H41" s="2233"/>
      <c r="I41" s="2233"/>
      <c r="J41" s="2233"/>
      <c r="K41" s="2233"/>
      <c r="L41" s="2233"/>
      <c r="M41" s="2233"/>
      <c r="N41" s="2031"/>
      <c r="O41" s="2031"/>
      <c r="P41" s="2031"/>
      <c r="Q41" s="2034"/>
    </row>
    <row r="42" spans="2:17" ht="3.75" customHeight="1" x14ac:dyDescent="0.3">
      <c r="B42" s="2224"/>
      <c r="C42" s="1843"/>
      <c r="D42" s="1843"/>
      <c r="E42" s="1844"/>
      <c r="F42" s="1844"/>
      <c r="G42" s="1844"/>
      <c r="H42" s="1844"/>
      <c r="I42" s="1844"/>
      <c r="J42" s="1844"/>
      <c r="K42" s="1844"/>
      <c r="L42" s="1844"/>
      <c r="M42" s="1844"/>
      <c r="N42" s="1583"/>
      <c r="O42" s="1583"/>
      <c r="P42" s="1583"/>
      <c r="Q42" s="2027"/>
    </row>
    <row r="43" spans="2:17" ht="15" customHeight="1" x14ac:dyDescent="0.25">
      <c r="B43" s="2026"/>
      <c r="C43" s="2790" t="s">
        <v>1334</v>
      </c>
      <c r="D43" s="2790"/>
      <c r="E43" s="2778" t="str">
        <f>IF('Form 1A'!G26="","Enter Site Name on Form 1A",'Form 1A'!G26)</f>
        <v>Enter Site Name on Form 1A</v>
      </c>
      <c r="F43" s="2778"/>
      <c r="G43" s="2778"/>
      <c r="H43" s="2778"/>
      <c r="I43" s="2778"/>
      <c r="J43" s="2778"/>
      <c r="K43" s="2778"/>
      <c r="L43" s="1583"/>
      <c r="M43" s="1583"/>
      <c r="N43" s="263"/>
      <c r="O43" s="1583"/>
      <c r="P43" s="1583"/>
      <c r="Q43" s="2027"/>
    </row>
    <row r="44" spans="2:17" ht="3.75" customHeight="1" x14ac:dyDescent="0.25">
      <c r="B44" s="2026"/>
      <c r="C44" s="2793"/>
      <c r="D44" s="2793"/>
      <c r="E44" s="1949"/>
      <c r="F44" s="1949"/>
      <c r="G44" s="1949"/>
      <c r="H44" s="1949"/>
      <c r="I44" s="1949"/>
      <c r="J44" s="1949"/>
      <c r="K44" s="915"/>
      <c r="L44" s="1949"/>
      <c r="M44" s="1949"/>
      <c r="N44" s="915"/>
      <c r="O44" s="1949"/>
      <c r="P44" s="1583"/>
      <c r="Q44" s="2027"/>
    </row>
    <row r="45" spans="2:17" x14ac:dyDescent="0.25">
      <c r="B45" s="2026"/>
      <c r="C45" s="2777" t="s">
        <v>1311</v>
      </c>
      <c r="D45" s="2777"/>
      <c r="E45" s="2778" t="str">
        <f>IF('Form 1A'!G28="","Enter Main Site Address on Form 1A",'Form 1A'!G28)</f>
        <v>Enter Main Site Address on Form 1A</v>
      </c>
      <c r="F45" s="2778"/>
      <c r="G45" s="2778"/>
      <c r="H45" s="2778"/>
      <c r="I45" s="2778"/>
      <c r="J45" s="2778"/>
      <c r="K45" s="2778"/>
      <c r="L45" s="1951"/>
      <c r="M45" s="1951"/>
      <c r="N45" s="1949"/>
      <c r="O45" s="1583"/>
      <c r="P45" s="1583"/>
      <c r="Q45" s="2027"/>
    </row>
    <row r="46" spans="2:17" ht="3.75" customHeight="1" x14ac:dyDescent="0.25">
      <c r="B46" s="2026"/>
      <c r="C46" s="2794"/>
      <c r="D46" s="2794"/>
      <c r="E46" s="2028"/>
      <c r="F46" s="2028"/>
      <c r="G46" s="1583"/>
      <c r="H46" s="1583"/>
      <c r="I46" s="1915"/>
      <c r="J46" s="1915"/>
      <c r="K46" s="1952"/>
      <c r="L46" s="1952"/>
      <c r="M46" s="1952"/>
      <c r="N46" s="1952"/>
      <c r="O46" s="1583"/>
      <c r="P46" s="1583"/>
      <c r="Q46" s="2027"/>
    </row>
    <row r="47" spans="2:17" x14ac:dyDescent="0.25">
      <c r="B47" s="2026"/>
      <c r="C47" s="2777" t="s">
        <v>214</v>
      </c>
      <c r="D47" s="2777"/>
      <c r="E47" s="1842" t="str">
        <f>IF('Form 1A'!G30="","Enter City on Form 1A",'Form 1A'!G30)</f>
        <v>Enter City on Form 1A</v>
      </c>
      <c r="F47" s="1953" t="s">
        <v>1315</v>
      </c>
      <c r="G47" s="2783" t="str">
        <f>IF('Form 1A'!J30="","Enter County on Form 1A",'Form 1A'!J30)</f>
        <v>Enter County on Form 1A</v>
      </c>
      <c r="H47" s="2783"/>
      <c r="I47" s="1953" t="s">
        <v>1316</v>
      </c>
      <c r="J47" s="1954" t="str">
        <f>IF('Form 1A'!M30="","Enter ZIP on Form 1A",'Form 1A'!M30)</f>
        <v>Enter ZIP on Form 1A</v>
      </c>
      <c r="K47" s="1583"/>
      <c r="L47" s="807"/>
      <c r="M47" s="1949"/>
      <c r="N47" s="1951"/>
      <c r="O47" s="1583"/>
      <c r="P47" s="1583"/>
      <c r="Q47" s="2027"/>
    </row>
    <row r="48" spans="2:17" ht="3.75" customHeight="1" x14ac:dyDescent="0.25">
      <c r="B48" s="2026"/>
      <c r="C48" s="1578"/>
      <c r="D48" s="1578"/>
      <c r="E48" s="1604"/>
      <c r="F48" s="1583"/>
      <c r="G48" s="1583"/>
      <c r="H48" s="1583"/>
      <c r="I48" s="1583"/>
      <c r="J48" s="1583"/>
      <c r="K48" s="263"/>
      <c r="L48" s="263"/>
      <c r="M48" s="263"/>
      <c r="N48" s="263"/>
      <c r="O48" s="1583"/>
      <c r="P48" s="1583"/>
      <c r="Q48" s="2027"/>
    </row>
    <row r="49" spans="2:17" x14ac:dyDescent="0.25">
      <c r="B49" s="2026"/>
      <c r="C49" s="2790" t="s">
        <v>1352</v>
      </c>
      <c r="D49" s="2790"/>
      <c r="E49" s="2790"/>
      <c r="F49" s="1584"/>
      <c r="G49" s="1583"/>
      <c r="H49" s="1583"/>
      <c r="I49" s="1583"/>
      <c r="J49" s="1583"/>
      <c r="K49" s="1583"/>
      <c r="L49" s="1583"/>
      <c r="M49" s="1583"/>
      <c r="N49" s="1583"/>
      <c r="O49" s="1583"/>
      <c r="P49" s="1583"/>
      <c r="Q49" s="2027"/>
    </row>
    <row r="50" spans="2:17" ht="3.75" customHeight="1" thickBot="1" x14ac:dyDescent="0.3">
      <c r="B50" s="2026"/>
      <c r="C50" s="1583"/>
      <c r="D50" s="1583"/>
      <c r="E50" s="1583"/>
      <c r="F50" s="1583"/>
      <c r="G50" s="1583"/>
      <c r="H50" s="1583"/>
      <c r="I50" s="1583"/>
      <c r="J50" s="1583"/>
      <c r="K50" s="1583"/>
      <c r="L50" s="1583"/>
      <c r="M50" s="1583"/>
      <c r="N50" s="1583"/>
      <c r="O50" s="1583"/>
      <c r="P50" s="1583"/>
      <c r="Q50" s="2027"/>
    </row>
    <row r="51" spans="2:17" ht="60" x14ac:dyDescent="0.25">
      <c r="B51" s="2026"/>
      <c r="C51" s="1956" t="s">
        <v>1351</v>
      </c>
      <c r="D51" s="2791" t="s">
        <v>1335</v>
      </c>
      <c r="E51" s="2792"/>
      <c r="F51" s="2791" t="s">
        <v>1018</v>
      </c>
      <c r="G51" s="2792"/>
      <c r="H51" s="1875" t="s">
        <v>1329</v>
      </c>
      <c r="I51" s="1955" t="s">
        <v>1338</v>
      </c>
      <c r="J51" s="1955" t="s">
        <v>1337</v>
      </c>
      <c r="K51" s="1875" t="s">
        <v>1312</v>
      </c>
      <c r="L51" s="1875" t="s">
        <v>1036</v>
      </c>
      <c r="M51" s="1879" t="s">
        <v>1306</v>
      </c>
      <c r="N51" s="1884" t="s">
        <v>1307</v>
      </c>
      <c r="O51" s="1880" t="s">
        <v>1339</v>
      </c>
      <c r="P51" s="1583"/>
      <c r="Q51" s="2027"/>
    </row>
    <row r="52" spans="2:17" ht="14.4" x14ac:dyDescent="0.3">
      <c r="B52" s="2026"/>
      <c r="C52" s="1885" t="s">
        <v>1368</v>
      </c>
      <c r="D52" s="2788"/>
      <c r="E52" s="2789"/>
      <c r="F52" s="2784"/>
      <c r="G52" s="2785"/>
      <c r="H52" s="1946"/>
      <c r="I52" s="1793"/>
      <c r="J52" s="1794"/>
      <c r="K52" s="1794"/>
      <c r="L52" s="1876"/>
      <c r="M52" s="1865"/>
      <c r="N52" s="1870">
        <f t="shared" ref="N52:N66" si="2">SUM(K52:M52)</f>
        <v>0</v>
      </c>
      <c r="O52" s="1881"/>
      <c r="P52" s="1583"/>
      <c r="Q52" s="2027"/>
    </row>
    <row r="53" spans="2:17" ht="14.4" x14ac:dyDescent="0.3">
      <c r="B53" s="2026"/>
      <c r="C53" s="1886" t="s">
        <v>1369</v>
      </c>
      <c r="D53" s="2784"/>
      <c r="E53" s="2785"/>
      <c r="F53" s="2784"/>
      <c r="G53" s="2785"/>
      <c r="H53" s="1947"/>
      <c r="I53" s="1793"/>
      <c r="J53" s="1794"/>
      <c r="K53" s="1794"/>
      <c r="L53" s="1876"/>
      <c r="M53" s="1865"/>
      <c r="N53" s="1870">
        <f t="shared" si="2"/>
        <v>0</v>
      </c>
      <c r="O53" s="1881"/>
      <c r="P53" s="1583"/>
      <c r="Q53" s="2027"/>
    </row>
    <row r="54" spans="2:17" ht="14.4" x14ac:dyDescent="0.3">
      <c r="B54" s="2026"/>
      <c r="C54" s="1886" t="s">
        <v>1370</v>
      </c>
      <c r="D54" s="2784"/>
      <c r="E54" s="2785"/>
      <c r="F54" s="2784"/>
      <c r="G54" s="2785"/>
      <c r="H54" s="1947"/>
      <c r="I54" s="1793"/>
      <c r="J54" s="1794"/>
      <c r="K54" s="1794"/>
      <c r="L54" s="1876"/>
      <c r="M54" s="1865"/>
      <c r="N54" s="1870">
        <f t="shared" si="2"/>
        <v>0</v>
      </c>
      <c r="O54" s="1881"/>
      <c r="P54" s="1583"/>
      <c r="Q54" s="2027"/>
    </row>
    <row r="55" spans="2:17" ht="14.4" x14ac:dyDescent="0.3">
      <c r="B55" s="2026"/>
      <c r="C55" s="1886" t="s">
        <v>1371</v>
      </c>
      <c r="D55" s="2784"/>
      <c r="E55" s="2785"/>
      <c r="F55" s="2784"/>
      <c r="G55" s="2785"/>
      <c r="H55" s="1947"/>
      <c r="I55" s="1793"/>
      <c r="J55" s="1794"/>
      <c r="K55" s="1794"/>
      <c r="L55" s="1876"/>
      <c r="M55" s="1865"/>
      <c r="N55" s="1870">
        <f t="shared" si="2"/>
        <v>0</v>
      </c>
      <c r="O55" s="1881"/>
      <c r="P55" s="1583"/>
      <c r="Q55" s="2027"/>
    </row>
    <row r="56" spans="2:17" ht="14.4" x14ac:dyDescent="0.3">
      <c r="B56" s="2026"/>
      <c r="C56" s="1886" t="s">
        <v>1372</v>
      </c>
      <c r="D56" s="2784"/>
      <c r="E56" s="2785"/>
      <c r="F56" s="2784"/>
      <c r="G56" s="2785"/>
      <c r="H56" s="1947"/>
      <c r="I56" s="1793"/>
      <c r="J56" s="1794"/>
      <c r="K56" s="1794"/>
      <c r="L56" s="1876"/>
      <c r="M56" s="1865"/>
      <c r="N56" s="1870">
        <f t="shared" si="2"/>
        <v>0</v>
      </c>
      <c r="O56" s="1881"/>
      <c r="P56" s="1583"/>
      <c r="Q56" s="2027"/>
    </row>
    <row r="57" spans="2:17" ht="14.4" x14ac:dyDescent="0.3">
      <c r="B57" s="2026"/>
      <c r="C57" s="1970" t="s">
        <v>1373</v>
      </c>
      <c r="D57" s="2786"/>
      <c r="E57" s="2787"/>
      <c r="F57" s="2784"/>
      <c r="G57" s="2785"/>
      <c r="H57" s="1948"/>
      <c r="I57" s="1793"/>
      <c r="J57" s="1797"/>
      <c r="K57" s="1797"/>
      <c r="L57" s="1877"/>
      <c r="M57" s="1866"/>
      <c r="N57" s="1871">
        <f t="shared" si="2"/>
        <v>0</v>
      </c>
      <c r="O57" s="1881"/>
      <c r="P57" s="1583"/>
      <c r="Q57" s="2027"/>
    </row>
    <row r="58" spans="2:17" ht="14.4" x14ac:dyDescent="0.3">
      <c r="B58" s="2026"/>
      <c r="C58" s="1970" t="s">
        <v>1374</v>
      </c>
      <c r="D58" s="2786"/>
      <c r="E58" s="2787"/>
      <c r="F58" s="2784"/>
      <c r="G58" s="2785"/>
      <c r="H58" s="1948"/>
      <c r="I58" s="1793"/>
      <c r="J58" s="1797"/>
      <c r="K58" s="1797"/>
      <c r="L58" s="1877"/>
      <c r="M58" s="1866"/>
      <c r="N58" s="1871">
        <f t="shared" si="2"/>
        <v>0</v>
      </c>
      <c r="O58" s="1881"/>
      <c r="P58" s="1583"/>
      <c r="Q58" s="2027"/>
    </row>
    <row r="59" spans="2:17" ht="14.4" x14ac:dyDescent="0.3">
      <c r="B59" s="2026"/>
      <c r="C59" s="1885" t="s">
        <v>1375</v>
      </c>
      <c r="D59" s="2788"/>
      <c r="E59" s="2789"/>
      <c r="F59" s="2784"/>
      <c r="G59" s="2785"/>
      <c r="H59" s="1946"/>
      <c r="I59" s="1793"/>
      <c r="J59" s="1794"/>
      <c r="K59" s="1794"/>
      <c r="L59" s="1876"/>
      <c r="M59" s="1865"/>
      <c r="N59" s="1870">
        <f t="shared" si="2"/>
        <v>0</v>
      </c>
      <c r="O59" s="1881"/>
      <c r="P59" s="1583"/>
      <c r="Q59" s="2027"/>
    </row>
    <row r="60" spans="2:17" ht="14.4" x14ac:dyDescent="0.3">
      <c r="B60" s="2026"/>
      <c r="C60" s="1886" t="s">
        <v>1376</v>
      </c>
      <c r="D60" s="2784"/>
      <c r="E60" s="2785"/>
      <c r="F60" s="2784"/>
      <c r="G60" s="2785"/>
      <c r="H60" s="1947"/>
      <c r="I60" s="1793"/>
      <c r="J60" s="1794"/>
      <c r="K60" s="1794"/>
      <c r="L60" s="1876"/>
      <c r="M60" s="1865"/>
      <c r="N60" s="1870">
        <f t="shared" si="2"/>
        <v>0</v>
      </c>
      <c r="O60" s="1881"/>
      <c r="P60" s="1583"/>
      <c r="Q60" s="2027"/>
    </row>
    <row r="61" spans="2:17" ht="14.4" x14ac:dyDescent="0.3">
      <c r="B61" s="2026"/>
      <c r="C61" s="1886" t="s">
        <v>1377</v>
      </c>
      <c r="D61" s="2784"/>
      <c r="E61" s="2785"/>
      <c r="F61" s="2784"/>
      <c r="G61" s="2785"/>
      <c r="H61" s="1947"/>
      <c r="I61" s="1793"/>
      <c r="J61" s="1794"/>
      <c r="K61" s="1794"/>
      <c r="L61" s="1876"/>
      <c r="M61" s="1865"/>
      <c r="N61" s="1870">
        <f t="shared" si="2"/>
        <v>0</v>
      </c>
      <c r="O61" s="1881"/>
      <c r="P61" s="1583"/>
      <c r="Q61" s="2027"/>
    </row>
    <row r="62" spans="2:17" ht="14.4" x14ac:dyDescent="0.3">
      <c r="B62" s="2026"/>
      <c r="C62" s="1886" t="s">
        <v>1378</v>
      </c>
      <c r="D62" s="2784"/>
      <c r="E62" s="2785"/>
      <c r="F62" s="2784"/>
      <c r="G62" s="2785"/>
      <c r="H62" s="1947"/>
      <c r="I62" s="1793"/>
      <c r="J62" s="1794"/>
      <c r="K62" s="1794"/>
      <c r="L62" s="1876"/>
      <c r="M62" s="1865"/>
      <c r="N62" s="1870">
        <f t="shared" si="2"/>
        <v>0</v>
      </c>
      <c r="O62" s="1881"/>
      <c r="P62" s="1583"/>
      <c r="Q62" s="2027"/>
    </row>
    <row r="63" spans="2:17" ht="14.4" x14ac:dyDescent="0.3">
      <c r="B63" s="2026"/>
      <c r="C63" s="1886" t="s">
        <v>1379</v>
      </c>
      <c r="D63" s="2784"/>
      <c r="E63" s="2785"/>
      <c r="F63" s="2784"/>
      <c r="G63" s="2785"/>
      <c r="H63" s="1947"/>
      <c r="I63" s="1793"/>
      <c r="J63" s="1794"/>
      <c r="K63" s="1794"/>
      <c r="L63" s="1876"/>
      <c r="M63" s="1865"/>
      <c r="N63" s="1870">
        <f t="shared" si="2"/>
        <v>0</v>
      </c>
      <c r="O63" s="1881"/>
      <c r="P63" s="1583"/>
      <c r="Q63" s="2027"/>
    </row>
    <row r="64" spans="2:17" ht="14.4" x14ac:dyDescent="0.3">
      <c r="B64" s="2026"/>
      <c r="C64" s="1970" t="s">
        <v>1380</v>
      </c>
      <c r="D64" s="2786"/>
      <c r="E64" s="2787"/>
      <c r="F64" s="2784"/>
      <c r="G64" s="2785"/>
      <c r="H64" s="1948"/>
      <c r="I64" s="1793"/>
      <c r="J64" s="1797"/>
      <c r="K64" s="1797"/>
      <c r="L64" s="1877"/>
      <c r="M64" s="1866"/>
      <c r="N64" s="1871">
        <f t="shared" si="2"/>
        <v>0</v>
      </c>
      <c r="O64" s="1881"/>
      <c r="P64" s="1583"/>
      <c r="Q64" s="2027"/>
    </row>
    <row r="65" spans="2:17" ht="15" thickBot="1" x14ac:dyDescent="0.35">
      <c r="B65" s="2026"/>
      <c r="C65" s="1971" t="s">
        <v>1381</v>
      </c>
      <c r="D65" s="2779"/>
      <c r="E65" s="2780"/>
      <c r="F65" s="2781"/>
      <c r="G65" s="2782"/>
      <c r="H65" s="1958"/>
      <c r="I65" s="1959"/>
      <c r="J65" s="1960"/>
      <c r="K65" s="1801"/>
      <c r="L65" s="1878"/>
      <c r="M65" s="1867"/>
      <c r="N65" s="1965">
        <f t="shared" si="2"/>
        <v>0</v>
      </c>
      <c r="O65" s="1882"/>
      <c r="P65" s="1583"/>
      <c r="Q65" s="2027"/>
    </row>
    <row r="66" spans="2:17" ht="15.6" thickTop="1" thickBot="1" x14ac:dyDescent="0.35">
      <c r="B66" s="2026"/>
      <c r="C66" s="1966"/>
      <c r="D66" s="1819"/>
      <c r="E66" s="1819"/>
      <c r="F66" s="1819"/>
      <c r="G66" s="1819"/>
      <c r="H66" s="1819"/>
      <c r="I66" s="1967"/>
      <c r="J66" s="1961" t="s">
        <v>94</v>
      </c>
      <c r="K66" s="1962">
        <f t="shared" ref="K66:M66" si="3">SUM(K52:K58)</f>
        <v>0</v>
      </c>
      <c r="L66" s="1963">
        <f t="shared" si="3"/>
        <v>0</v>
      </c>
      <c r="M66" s="1964">
        <f t="shared" si="3"/>
        <v>0</v>
      </c>
      <c r="N66" s="1936">
        <f t="shared" si="2"/>
        <v>0</v>
      </c>
      <c r="O66" s="1883"/>
      <c r="P66" s="1583"/>
      <c r="Q66" s="2027"/>
    </row>
    <row r="67" spans="2:17" x14ac:dyDescent="0.25">
      <c r="B67" s="2026"/>
      <c r="C67" s="1583"/>
      <c r="D67" s="1583"/>
      <c r="E67" s="1583"/>
      <c r="F67" s="1583"/>
      <c r="G67" s="1583"/>
      <c r="H67" s="1583"/>
      <c r="I67" s="1583"/>
      <c r="J67" s="1583"/>
      <c r="K67" s="1583"/>
      <c r="L67" s="1583"/>
      <c r="M67" s="1583"/>
      <c r="N67" s="1583"/>
      <c r="O67" s="1583"/>
      <c r="P67" s="1583"/>
      <c r="Q67" s="2027"/>
    </row>
    <row r="68" spans="2:17" ht="13.8" thickBot="1" x14ac:dyDescent="0.3">
      <c r="B68" s="2026"/>
      <c r="C68" s="1583"/>
      <c r="D68" s="1583"/>
      <c r="E68" s="1583"/>
      <c r="F68" s="1583"/>
      <c r="G68" s="1583"/>
      <c r="H68" s="1583"/>
      <c r="I68" s="1583"/>
      <c r="J68" s="1583"/>
      <c r="K68" s="1583"/>
      <c r="L68" s="1583"/>
      <c r="M68" s="1583"/>
      <c r="N68" s="1583"/>
      <c r="O68" s="1583"/>
      <c r="P68" s="1583"/>
      <c r="Q68" s="2027"/>
    </row>
    <row r="69" spans="2:17" ht="41.4" x14ac:dyDescent="0.25">
      <c r="B69" s="2026"/>
      <c r="C69" s="1583"/>
      <c r="D69" s="1583"/>
      <c r="E69" s="1583"/>
      <c r="F69" s="1583"/>
      <c r="G69" s="1583"/>
      <c r="H69" s="1583"/>
      <c r="I69" s="1583"/>
      <c r="J69" s="1583"/>
      <c r="K69" s="2018" t="s">
        <v>1312</v>
      </c>
      <c r="L69" s="2019" t="s">
        <v>1036</v>
      </c>
      <c r="M69" s="2019" t="s">
        <v>1306</v>
      </c>
      <c r="N69" s="2020" t="s">
        <v>1421</v>
      </c>
      <c r="O69" s="1583"/>
      <c r="P69" s="1583"/>
      <c r="Q69" s="2027"/>
    </row>
    <row r="70" spans="2:17" ht="13.8" thickBot="1" x14ac:dyDescent="0.3">
      <c r="B70" s="2026"/>
      <c r="C70" s="1583"/>
      <c r="D70" s="1583"/>
      <c r="E70" s="1583"/>
      <c r="F70" s="1583"/>
      <c r="G70" s="1583"/>
      <c r="H70" s="1583"/>
      <c r="I70" s="1583"/>
      <c r="J70" s="1898" t="s">
        <v>1393</v>
      </c>
      <c r="K70" s="2015">
        <f>K40+K66</f>
        <v>77</v>
      </c>
      <c r="L70" s="2016">
        <f t="shared" ref="L70:N70" si="4">L40+L66</f>
        <v>0</v>
      </c>
      <c r="M70" s="2016">
        <f t="shared" si="4"/>
        <v>1</v>
      </c>
      <c r="N70" s="2017">
        <f t="shared" si="4"/>
        <v>78</v>
      </c>
      <c r="O70" s="1583"/>
      <c r="P70" s="1583"/>
      <c r="Q70" s="2027"/>
    </row>
    <row r="71" spans="2:17" ht="13.8" thickBot="1" x14ac:dyDescent="0.3">
      <c r="B71" s="2030"/>
      <c r="C71" s="2031"/>
      <c r="D71" s="2031"/>
      <c r="E71" s="2031"/>
      <c r="F71" s="2031"/>
      <c r="G71" s="2031"/>
      <c r="H71" s="2031"/>
      <c r="I71" s="2031"/>
      <c r="J71" s="2031"/>
      <c r="K71" s="2031"/>
      <c r="L71" s="2031"/>
      <c r="M71" s="2031"/>
      <c r="N71" s="2031"/>
      <c r="O71" s="2031"/>
      <c r="P71" s="2031"/>
      <c r="Q71" s="2034"/>
    </row>
  </sheetData>
  <mergeCells count="81">
    <mergeCell ref="C20:D20"/>
    <mergeCell ref="C21:D21"/>
    <mergeCell ref="E19:K19"/>
    <mergeCell ref="E17:K17"/>
    <mergeCell ref="E15:K15"/>
    <mergeCell ref="C15:D15"/>
    <mergeCell ref="C16:D16"/>
    <mergeCell ref="C17:D17"/>
    <mergeCell ref="C18:D18"/>
    <mergeCell ref="C19:D19"/>
    <mergeCell ref="D35:E35"/>
    <mergeCell ref="D36:E36"/>
    <mergeCell ref="D37:E37"/>
    <mergeCell ref="D38:E38"/>
    <mergeCell ref="C23:E23"/>
    <mergeCell ref="D30:E30"/>
    <mergeCell ref="D31:E31"/>
    <mergeCell ref="D32:E32"/>
    <mergeCell ref="D33:E33"/>
    <mergeCell ref="D34:E34"/>
    <mergeCell ref="D25:E25"/>
    <mergeCell ref="D26:E26"/>
    <mergeCell ref="D27:E27"/>
    <mergeCell ref="D28:E28"/>
    <mergeCell ref="D29:E29"/>
    <mergeCell ref="D39:E39"/>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E43:K43"/>
    <mergeCell ref="C44:D44"/>
    <mergeCell ref="C45:D45"/>
    <mergeCell ref="E45:K45"/>
    <mergeCell ref="C46:D46"/>
    <mergeCell ref="C43:D43"/>
    <mergeCell ref="C47:D47"/>
    <mergeCell ref="C49:E49"/>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65:E65"/>
    <mergeCell ref="F65:G65"/>
    <mergeCell ref="G21:H21"/>
    <mergeCell ref="G47:H47"/>
    <mergeCell ref="D62:E62"/>
    <mergeCell ref="F62:G62"/>
    <mergeCell ref="D63:E63"/>
    <mergeCell ref="F63:G63"/>
    <mergeCell ref="D64:E64"/>
    <mergeCell ref="F64:G64"/>
    <mergeCell ref="D59:E59"/>
    <mergeCell ref="F59:G59"/>
    <mergeCell ref="D60:E60"/>
    <mergeCell ref="F60:G60"/>
    <mergeCell ref="D61:E61"/>
    <mergeCell ref="F61:G61"/>
  </mergeCells>
  <conditionalFormatting sqref="L31:N32">
    <cfRule type="cellIs" dxfId="522" priority="9" operator="equal">
      <formula>"CAU"</formula>
    </cfRule>
    <cfRule type="cellIs" dxfId="521" priority="10" operator="equal">
      <formula>"MR"</formula>
    </cfRule>
  </conditionalFormatting>
  <conditionalFormatting sqref="L38:N39">
    <cfRule type="cellIs" dxfId="520" priority="5" operator="equal">
      <formula>"CAU"</formula>
    </cfRule>
    <cfRule type="cellIs" dxfId="519" priority="6" operator="equal">
      <formula>"MR"</formula>
    </cfRule>
  </conditionalFormatting>
  <conditionalFormatting sqref="L57:N58">
    <cfRule type="cellIs" dxfId="518" priority="3" operator="equal">
      <formula>"CAU"</formula>
    </cfRule>
    <cfRule type="cellIs" dxfId="517" priority="4" operator="equal">
      <formula>"MR"</formula>
    </cfRule>
  </conditionalFormatting>
  <conditionalFormatting sqref="L64:N65">
    <cfRule type="cellIs" dxfId="516" priority="1" operator="equal">
      <formula>"CAU"</formula>
    </cfRule>
    <cfRule type="cellIs" dxfId="515" priority="2" operator="equal">
      <formula>"MR"</formula>
    </cfRule>
  </conditionalFormatting>
  <dataValidations count="4">
    <dataValidation type="list" allowBlank="1" showInputMessage="1" showErrorMessage="1" sqref="J26:J39 J52:J65">
      <formula1>"Yes,No"</formula1>
    </dataValidation>
    <dataValidation type="list" allowBlank="1" showInputMessage="1" showErrorMessage="1" sqref="H52:H65">
      <formula1>"New Construction,Rehab,Acquisition"</formula1>
    </dataValidation>
    <dataValidation type="list" allowBlank="1" showInputMessage="1" showErrorMessage="1" sqref="F26:F39 F52:F65">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H26:H39">
      <formula1>"New Construction,Rehab,Acquisition"</formula1>
    </dataValidation>
  </dataValidations>
  <pageMargins left="0.25" right="0.25" top="0.75" bottom="0.75" header="0.3" footer="0.3"/>
  <pageSetup scale="80" fitToHeight="2" orientation="landscape" horizontalDpi="1200" verticalDpi="1200" r:id="rId1"/>
  <headerFooter>
    <oddHeader>&amp;C&amp;"Arial,Bold"&amp;14Form 2A
Building Information</oddHeader>
    <oddFooter>&amp;LForm 2A Building Information&amp;RCFA Forms 2014, v1.0
June 2014</oddFooter>
  </headerFooter>
  <rowBreaks count="1" manualBreakCount="1">
    <brk id="41" min="1"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T878"/>
  <sheetViews>
    <sheetView showGridLines="0" topLeftCell="B1" zoomScale="90" zoomScaleNormal="90" workbookViewId="0">
      <selection activeCell="N24" sqref="N24"/>
    </sheetView>
  </sheetViews>
  <sheetFormatPr defaultColWidth="9.109375" defaultRowHeight="18" customHeight="1" x14ac:dyDescent="0.25"/>
  <cols>
    <col min="1" max="1" width="3" style="118" customWidth="1"/>
    <col min="2" max="2" width="1.44140625" style="118" customWidth="1"/>
    <col min="3" max="7" width="2.88671875" style="118" customWidth="1"/>
    <col min="8" max="8" width="22" style="118" customWidth="1"/>
    <col min="9" max="9" width="6.88671875" style="118" customWidth="1"/>
    <col min="10" max="12" width="10.6640625" style="118" customWidth="1"/>
    <col min="13" max="13" width="12.109375" style="118" customWidth="1"/>
    <col min="14" max="16" width="10.6640625" style="118" customWidth="1"/>
    <col min="17" max="17" width="8.33203125" style="118" customWidth="1"/>
    <col min="18" max="19" width="9.109375" style="118"/>
    <col min="20" max="20" width="2.88671875" style="118" customWidth="1"/>
    <col min="21" max="16384" width="9.109375" style="118"/>
  </cols>
  <sheetData>
    <row r="1" spans="2:20" ht="15" customHeight="1" x14ac:dyDescent="0.25"/>
    <row r="2" spans="2:20" ht="15" customHeight="1" x14ac:dyDescent="0.25"/>
    <row r="3" spans="2:20" ht="15" customHeight="1" x14ac:dyDescent="0.25"/>
    <row r="4" spans="2:20" ht="15" customHeight="1" x14ac:dyDescent="0.25"/>
    <row r="5" spans="2:20" ht="15" customHeight="1" x14ac:dyDescent="0.25"/>
    <row r="6" spans="2:20" ht="15" customHeight="1" x14ac:dyDescent="0.25"/>
    <row r="7" spans="2:20" ht="15" customHeight="1" x14ac:dyDescent="0.25"/>
    <row r="8" spans="2:20" ht="15" customHeight="1" x14ac:dyDescent="0.25"/>
    <row r="9" spans="2:20" ht="15" customHeight="1" x14ac:dyDescent="0.25"/>
    <row r="10" spans="2:20" ht="15" customHeight="1" x14ac:dyDescent="0.25"/>
    <row r="11" spans="2:20" ht="7.5" customHeight="1" thickBot="1" x14ac:dyDescent="0.3"/>
    <row r="12" spans="2:20" ht="7.5" customHeight="1" thickBot="1" x14ac:dyDescent="0.3">
      <c r="B12" s="322"/>
      <c r="C12" s="323"/>
      <c r="D12" s="323"/>
      <c r="E12" s="323"/>
      <c r="F12" s="323"/>
      <c r="G12" s="323"/>
      <c r="H12" s="323"/>
      <c r="I12" s="323"/>
      <c r="J12" s="323"/>
      <c r="K12" s="323"/>
      <c r="L12" s="323"/>
      <c r="M12" s="323"/>
      <c r="N12" s="323"/>
      <c r="O12" s="323"/>
      <c r="P12" s="323"/>
      <c r="Q12" s="323"/>
      <c r="R12" s="323"/>
      <c r="S12" s="323"/>
      <c r="T12" s="1154"/>
    </row>
    <row r="13" spans="2:20" s="149" customFormat="1" ht="15" customHeight="1" thickBot="1" x14ac:dyDescent="0.35">
      <c r="B13" s="1019"/>
      <c r="C13" s="2815" t="s">
        <v>950</v>
      </c>
      <c r="D13" s="2815"/>
      <c r="E13" s="2815"/>
      <c r="F13" s="2815"/>
      <c r="G13" s="2815"/>
      <c r="H13" s="1698" t="str">
        <f>IF('Form 1A'!G7="","Enter Project Name on Form 1A",'Form 1A'!G7)</f>
        <v>24th and Union</v>
      </c>
      <c r="I13" s="1699"/>
      <c r="J13" s="1699"/>
      <c r="K13" s="1699"/>
      <c r="L13" s="1699"/>
      <c r="M13" s="1700"/>
      <c r="P13" s="1085"/>
      <c r="Q13" s="324"/>
      <c r="R13" s="324"/>
      <c r="S13" s="324"/>
      <c r="T13" s="1155"/>
    </row>
    <row r="14" spans="2:20" s="149" customFormat="1" ht="15" customHeight="1" x14ac:dyDescent="0.25">
      <c r="B14" s="1019"/>
      <c r="C14" s="324"/>
      <c r="D14" s="324"/>
      <c r="E14" s="324"/>
      <c r="F14" s="324"/>
      <c r="G14" s="324"/>
      <c r="H14" s="986"/>
      <c r="I14" s="163"/>
      <c r="J14" s="163"/>
      <c r="K14" s="163"/>
      <c r="L14" s="163"/>
      <c r="M14" s="163"/>
      <c r="N14" s="163"/>
      <c r="O14" s="163"/>
      <c r="P14" s="163"/>
      <c r="Q14" s="324"/>
      <c r="R14" s="324"/>
      <c r="S14" s="324"/>
      <c r="T14" s="1155"/>
    </row>
    <row r="15" spans="2:20" s="149" customFormat="1" ht="15" customHeight="1" thickBot="1" x14ac:dyDescent="0.35">
      <c r="B15" s="1019"/>
      <c r="C15" s="2816" t="s">
        <v>1081</v>
      </c>
      <c r="D15" s="2816"/>
      <c r="E15" s="2816"/>
      <c r="F15" s="2816"/>
      <c r="G15" s="2816"/>
      <c r="H15" s="2816"/>
      <c r="I15" s="2816"/>
      <c r="J15" s="2816"/>
      <c r="K15" s="2816"/>
      <c r="L15" s="2816"/>
      <c r="M15" s="2816"/>
      <c r="N15" s="2816"/>
      <c r="O15" s="2816"/>
      <c r="P15" s="1025"/>
      <c r="Q15" s="1164"/>
      <c r="R15" s="1164"/>
      <c r="S15" s="1164"/>
      <c r="T15" s="1155"/>
    </row>
    <row r="16" spans="2:20" s="149" customFormat="1" ht="3.75" customHeight="1" x14ac:dyDescent="0.3">
      <c r="B16" s="1019"/>
      <c r="C16" s="324"/>
      <c r="D16" s="324"/>
      <c r="E16" s="324"/>
      <c r="F16" s="1001"/>
      <c r="G16" s="1001"/>
      <c r="H16" s="1020"/>
      <c r="I16" s="1020"/>
      <c r="J16" s="1020"/>
      <c r="K16" s="1020"/>
      <c r="L16" s="1020"/>
      <c r="M16" s="1020"/>
      <c r="N16" s="1020"/>
      <c r="O16" s="1020"/>
      <c r="P16" s="1020"/>
      <c r="Q16" s="324"/>
      <c r="R16" s="324"/>
      <c r="S16" s="324"/>
      <c r="T16" s="1155"/>
    </row>
    <row r="17" spans="2:20" s="149" customFormat="1" ht="3.75" customHeight="1" x14ac:dyDescent="0.3">
      <c r="B17" s="1019"/>
      <c r="C17" s="324"/>
      <c r="D17" s="324"/>
      <c r="E17" s="324"/>
      <c r="F17" s="1001"/>
      <c r="G17" s="1001"/>
      <c r="H17" s="1020"/>
      <c r="I17" s="1020"/>
      <c r="J17" s="1020"/>
      <c r="K17" s="1020"/>
      <c r="L17" s="1020"/>
      <c r="M17" s="1020"/>
      <c r="N17" s="1020"/>
      <c r="O17" s="1020"/>
      <c r="P17" s="1020"/>
      <c r="Q17" s="324"/>
      <c r="R17" s="324"/>
      <c r="S17" s="324"/>
      <c r="T17" s="1155"/>
    </row>
    <row r="18" spans="2:20" s="149" customFormat="1" ht="3.75" customHeight="1" thickBot="1" x14ac:dyDescent="0.35">
      <c r="B18" s="1019"/>
      <c r="C18" s="324"/>
      <c r="D18" s="324"/>
      <c r="E18" s="324"/>
      <c r="F18" s="1001"/>
      <c r="G18" s="1001"/>
      <c r="H18" s="1020"/>
      <c r="I18" s="1020"/>
      <c r="J18" s="1020"/>
      <c r="K18" s="1020"/>
      <c r="L18" s="1020"/>
      <c r="M18" s="1020"/>
      <c r="N18" s="1020"/>
      <c r="O18" s="1020"/>
      <c r="P18" s="1020"/>
      <c r="Q18" s="324"/>
      <c r="R18" s="324"/>
      <c r="S18" s="324"/>
      <c r="T18" s="1155"/>
    </row>
    <row r="19" spans="2:20" s="149" customFormat="1" ht="15" customHeight="1" thickBot="1" x14ac:dyDescent="0.35">
      <c r="B19" s="1019"/>
      <c r="C19" s="324"/>
      <c r="D19" s="324"/>
      <c r="E19" s="324"/>
      <c r="F19" s="1001"/>
      <c r="G19" s="1001"/>
      <c r="H19" s="1020"/>
      <c r="I19" s="2798" t="s">
        <v>1038</v>
      </c>
      <c r="J19" s="2799"/>
      <c r="K19" s="2799"/>
      <c r="L19" s="2799"/>
      <c r="M19" s="2799"/>
      <c r="N19" s="2799"/>
      <c r="O19" s="2799"/>
      <c r="P19" s="2800"/>
      <c r="Q19" s="2804" t="s">
        <v>1438</v>
      </c>
      <c r="R19" s="2805"/>
      <c r="S19" s="1614" t="s">
        <v>1043</v>
      </c>
      <c r="T19" s="1155"/>
    </row>
    <row r="20" spans="2:20" s="149" customFormat="1" ht="15" customHeight="1" x14ac:dyDescent="0.3">
      <c r="B20" s="1019"/>
      <c r="C20" s="324"/>
      <c r="D20" s="324"/>
      <c r="E20" s="324"/>
      <c r="F20" s="1001"/>
      <c r="G20" s="1001"/>
      <c r="H20" s="1020"/>
      <c r="I20" s="2806" t="s">
        <v>1045</v>
      </c>
      <c r="J20" s="2801" t="s">
        <v>1039</v>
      </c>
      <c r="K20" s="2802"/>
      <c r="L20" s="2802"/>
      <c r="M20" s="2802"/>
      <c r="N20" s="2802"/>
      <c r="O20" s="2802"/>
      <c r="P20" s="2803"/>
      <c r="Q20" s="2808" t="s">
        <v>1047</v>
      </c>
      <c r="R20" s="2810" t="s">
        <v>1041</v>
      </c>
      <c r="S20" s="2797" t="s">
        <v>1042</v>
      </c>
      <c r="T20" s="1155"/>
    </row>
    <row r="21" spans="2:20" ht="63.75" customHeight="1" thickBot="1" x14ac:dyDescent="0.3">
      <c r="B21" s="325"/>
      <c r="C21" s="1001"/>
      <c r="D21" s="1001"/>
      <c r="E21" s="1001"/>
      <c r="F21" s="1001"/>
      <c r="G21" s="1001"/>
      <c r="H21" s="1613" t="s">
        <v>1353</v>
      </c>
      <c r="I21" s="2807"/>
      <c r="J21" s="1701" t="s">
        <v>1040</v>
      </c>
      <c r="K21" s="1701" t="s">
        <v>1046</v>
      </c>
      <c r="L21" s="1701" t="s">
        <v>1036</v>
      </c>
      <c r="M21" s="1701" t="s">
        <v>1037</v>
      </c>
      <c r="N21" s="1701" t="s">
        <v>1016</v>
      </c>
      <c r="O21" s="1701" t="s">
        <v>279</v>
      </c>
      <c r="P21" s="1701" t="s">
        <v>1057</v>
      </c>
      <c r="Q21" s="2809"/>
      <c r="R21" s="2810"/>
      <c r="S21" s="2797"/>
      <c r="T21" s="1156"/>
    </row>
    <row r="22" spans="2:20" ht="15" customHeight="1" thickBot="1" x14ac:dyDescent="0.3">
      <c r="B22" s="325"/>
      <c r="C22" s="1975" t="s">
        <v>1053</v>
      </c>
      <c r="D22" s="1976"/>
      <c r="E22" s="2811" t="str">
        <f>IF('Form 1A'!G11="","Enter Site Name on Form 1",'Form 1A'!G11)</f>
        <v>24th and Union</v>
      </c>
      <c r="F22" s="2811"/>
      <c r="G22" s="2811"/>
      <c r="H22" s="2812"/>
      <c r="I22" s="1467"/>
      <c r="J22" s="1153"/>
      <c r="K22" s="1153"/>
      <c r="L22" s="1153"/>
      <c r="M22" s="1153"/>
      <c r="N22" s="1153"/>
      <c r="O22" s="1153"/>
      <c r="P22" s="1153"/>
      <c r="Q22" s="1153"/>
      <c r="R22" s="1153"/>
      <c r="S22" s="1468"/>
      <c r="T22" s="1156"/>
    </row>
    <row r="23" spans="2:20" ht="15" customHeight="1" x14ac:dyDescent="0.25">
      <c r="B23" s="325"/>
      <c r="C23" s="2795" t="s">
        <v>1044</v>
      </c>
      <c r="D23" s="2795"/>
      <c r="E23" s="2795"/>
      <c r="F23" s="2795"/>
      <c r="G23" s="1086"/>
      <c r="H23" s="1972" t="str">
        <f>'Form 2A'!C26</f>
        <v>1-A</v>
      </c>
      <c r="I23" s="2620">
        <v>5</v>
      </c>
      <c r="J23" s="2472">
        <f>48061-499</f>
        <v>47562</v>
      </c>
      <c r="K23" s="2472">
        <v>499</v>
      </c>
      <c r="L23" s="2472">
        <v>0</v>
      </c>
      <c r="M23" s="2472">
        <f>308+1612+682+624</f>
        <v>3226</v>
      </c>
      <c r="N23" s="2472">
        <f>P23-M23-J23</f>
        <v>18933</v>
      </c>
      <c r="O23" s="2472">
        <v>20567</v>
      </c>
      <c r="P23" s="2472">
        <v>69721</v>
      </c>
      <c r="Q23" s="2473">
        <v>1</v>
      </c>
      <c r="R23" s="2474">
        <v>2550</v>
      </c>
      <c r="S23" s="2471">
        <f>O23+P23+R23</f>
        <v>92838</v>
      </c>
      <c r="T23" s="1157"/>
    </row>
    <row r="24" spans="2:20" ht="15" customHeight="1" x14ac:dyDescent="0.25">
      <c r="B24" s="325"/>
      <c r="C24" s="2795" t="s">
        <v>1048</v>
      </c>
      <c r="D24" s="2795"/>
      <c r="E24" s="2795"/>
      <c r="F24" s="2795"/>
      <c r="G24" s="1086"/>
      <c r="H24" s="1973" t="str">
        <f>'Form 2A'!C27</f>
        <v>1-B</v>
      </c>
      <c r="I24" s="1809"/>
      <c r="J24" s="1810"/>
      <c r="K24" s="1810"/>
      <c r="L24" s="1810"/>
      <c r="M24" s="1810"/>
      <c r="N24" s="1810"/>
      <c r="O24" s="1810"/>
      <c r="P24" s="1810"/>
      <c r="Q24" s="1811"/>
      <c r="R24" s="1812"/>
      <c r="S24" s="1813"/>
      <c r="T24" s="1157"/>
    </row>
    <row r="25" spans="2:20" ht="15" customHeight="1" x14ac:dyDescent="0.25">
      <c r="B25" s="325"/>
      <c r="C25" s="2795" t="s">
        <v>1049</v>
      </c>
      <c r="D25" s="2795"/>
      <c r="E25" s="2795"/>
      <c r="F25" s="2795"/>
      <c r="G25" s="1086"/>
      <c r="H25" s="1973" t="str">
        <f>'Form 2A'!C28</f>
        <v>1-C</v>
      </c>
      <c r="I25" s="1809"/>
      <c r="J25" s="1810"/>
      <c r="K25" s="1810"/>
      <c r="L25" s="1810"/>
      <c r="M25" s="1810"/>
      <c r="N25" s="1810"/>
      <c r="O25" s="1810"/>
      <c r="P25" s="1810"/>
      <c r="Q25" s="1811"/>
      <c r="R25" s="1812"/>
      <c r="S25" s="1813"/>
      <c r="T25" s="1157"/>
    </row>
    <row r="26" spans="2:20" ht="13.8" x14ac:dyDescent="0.25">
      <c r="B26" s="325"/>
      <c r="C26" s="2795" t="s">
        <v>1050</v>
      </c>
      <c r="D26" s="2795"/>
      <c r="E26" s="2795"/>
      <c r="F26" s="2795"/>
      <c r="G26" s="1086"/>
      <c r="H26" s="1973" t="str">
        <f>'Form 2A'!C29</f>
        <v>1-D</v>
      </c>
      <c r="I26" s="1814"/>
      <c r="J26" s="1811"/>
      <c r="K26" s="1811"/>
      <c r="L26" s="1811"/>
      <c r="M26" s="1811"/>
      <c r="N26" s="1811"/>
      <c r="O26" s="1811"/>
      <c r="P26" s="1811"/>
      <c r="Q26" s="1811"/>
      <c r="R26" s="1812"/>
      <c r="S26" s="1813"/>
      <c r="T26" s="1157"/>
    </row>
    <row r="27" spans="2:20" ht="15" customHeight="1" x14ac:dyDescent="0.25">
      <c r="B27" s="325"/>
      <c r="C27" s="2795" t="s">
        <v>1051</v>
      </c>
      <c r="D27" s="2795"/>
      <c r="E27" s="2795"/>
      <c r="F27" s="2795"/>
      <c r="G27" s="1086"/>
      <c r="H27" s="1973" t="str">
        <f>'Form 2A'!C30</f>
        <v>1-E</v>
      </c>
      <c r="I27" s="1809"/>
      <c r="J27" s="1810"/>
      <c r="K27" s="1810"/>
      <c r="L27" s="1810"/>
      <c r="M27" s="1810"/>
      <c r="N27" s="1810"/>
      <c r="O27" s="1810"/>
      <c r="P27" s="1810"/>
      <c r="Q27" s="1811"/>
      <c r="R27" s="1812"/>
      <c r="S27" s="1813"/>
      <c r="T27" s="1157"/>
    </row>
    <row r="28" spans="2:20" ht="15" customHeight="1" x14ac:dyDescent="0.25">
      <c r="B28" s="325"/>
      <c r="C28" s="2795" t="s">
        <v>1052</v>
      </c>
      <c r="D28" s="2795"/>
      <c r="E28" s="2795"/>
      <c r="F28" s="2795"/>
      <c r="G28" s="1086"/>
      <c r="H28" s="1973" t="str">
        <f>'Form 2A'!C31</f>
        <v>1-F</v>
      </c>
      <c r="I28" s="1815"/>
      <c r="J28" s="1816"/>
      <c r="K28" s="1816"/>
      <c r="L28" s="1816"/>
      <c r="M28" s="1816"/>
      <c r="N28" s="1816"/>
      <c r="O28" s="1816"/>
      <c r="P28" s="1816"/>
      <c r="Q28" s="1817"/>
      <c r="R28" s="1818"/>
      <c r="S28" s="1813"/>
      <c r="T28" s="1157"/>
    </row>
    <row r="29" spans="2:20" ht="15" customHeight="1" x14ac:dyDescent="0.25">
      <c r="B29" s="325"/>
      <c r="C29" s="2795" t="s">
        <v>1382</v>
      </c>
      <c r="D29" s="2795"/>
      <c r="E29" s="2795"/>
      <c r="F29" s="2795"/>
      <c r="G29" s="1920"/>
      <c r="H29" s="1973" t="str">
        <f>'Form 2A'!C32</f>
        <v>1-G</v>
      </c>
      <c r="I29" s="1809"/>
      <c r="J29" s="1810"/>
      <c r="K29" s="1810"/>
      <c r="L29" s="1810"/>
      <c r="M29" s="1810"/>
      <c r="N29" s="1810"/>
      <c r="O29" s="1810"/>
      <c r="P29" s="1810"/>
      <c r="Q29" s="1811"/>
      <c r="R29" s="1812"/>
      <c r="S29" s="1813"/>
      <c r="T29" s="1157"/>
    </row>
    <row r="30" spans="2:20" ht="15" customHeight="1" x14ac:dyDescent="0.25">
      <c r="B30" s="325"/>
      <c r="C30" s="2795" t="s">
        <v>1383</v>
      </c>
      <c r="D30" s="2795"/>
      <c r="E30" s="2795"/>
      <c r="F30" s="2795"/>
      <c r="G30" s="1920"/>
      <c r="H30" s="1973" t="str">
        <f>'Form 2A'!C33</f>
        <v>1-H</v>
      </c>
      <c r="I30" s="1809"/>
      <c r="J30" s="1810"/>
      <c r="K30" s="1810"/>
      <c r="L30" s="1810"/>
      <c r="M30" s="1810"/>
      <c r="N30" s="1810"/>
      <c r="O30" s="1810"/>
      <c r="P30" s="1810"/>
      <c r="Q30" s="1811"/>
      <c r="R30" s="1812"/>
      <c r="S30" s="1813"/>
      <c r="T30" s="1157"/>
    </row>
    <row r="31" spans="2:20" ht="15" customHeight="1" x14ac:dyDescent="0.25">
      <c r="B31" s="325"/>
      <c r="C31" s="2795" t="s">
        <v>1384</v>
      </c>
      <c r="D31" s="2795"/>
      <c r="E31" s="2795"/>
      <c r="F31" s="2795"/>
      <c r="G31" s="1920"/>
      <c r="H31" s="1973" t="str">
        <f>'Form 2A'!C34</f>
        <v>1-I</v>
      </c>
      <c r="I31" s="1809"/>
      <c r="J31" s="1810"/>
      <c r="K31" s="1810"/>
      <c r="L31" s="1810"/>
      <c r="M31" s="1810"/>
      <c r="N31" s="1810"/>
      <c r="O31" s="1810"/>
      <c r="P31" s="1810"/>
      <c r="Q31" s="1811"/>
      <c r="R31" s="1812"/>
      <c r="S31" s="1813"/>
      <c r="T31" s="1157"/>
    </row>
    <row r="32" spans="2:20" ht="15" customHeight="1" x14ac:dyDescent="0.25">
      <c r="B32" s="325"/>
      <c r="C32" s="2795" t="s">
        <v>1385</v>
      </c>
      <c r="D32" s="2795"/>
      <c r="E32" s="2795"/>
      <c r="F32" s="2795"/>
      <c r="G32" s="1920"/>
      <c r="H32" s="1973" t="str">
        <f>'Form 2A'!C35</f>
        <v>1-J</v>
      </c>
      <c r="I32" s="1809"/>
      <c r="J32" s="1810"/>
      <c r="K32" s="1810"/>
      <c r="L32" s="1810"/>
      <c r="M32" s="1810"/>
      <c r="N32" s="1810"/>
      <c r="O32" s="1810"/>
      <c r="P32" s="1810"/>
      <c r="Q32" s="1811"/>
      <c r="R32" s="1812"/>
      <c r="S32" s="1813"/>
      <c r="T32" s="1157"/>
    </row>
    <row r="33" spans="2:20" ht="15" customHeight="1" x14ac:dyDescent="0.25">
      <c r="B33" s="325"/>
      <c r="C33" s="2795" t="s">
        <v>1386</v>
      </c>
      <c r="D33" s="2795"/>
      <c r="E33" s="2795"/>
      <c r="F33" s="2795"/>
      <c r="G33" s="1920"/>
      <c r="H33" s="1973" t="str">
        <f>'Form 2A'!C36</f>
        <v>1-K</v>
      </c>
      <c r="I33" s="1809"/>
      <c r="J33" s="1810"/>
      <c r="K33" s="1810"/>
      <c r="L33" s="1810"/>
      <c r="M33" s="1810"/>
      <c r="N33" s="1810"/>
      <c r="O33" s="1810"/>
      <c r="P33" s="1810"/>
      <c r="Q33" s="1811"/>
      <c r="R33" s="1812"/>
      <c r="S33" s="1813"/>
      <c r="T33" s="1157"/>
    </row>
    <row r="34" spans="2:20" ht="15" customHeight="1" x14ac:dyDescent="0.25">
      <c r="B34" s="325"/>
      <c r="C34" s="2795" t="s">
        <v>1387</v>
      </c>
      <c r="D34" s="2795"/>
      <c r="E34" s="2795"/>
      <c r="F34" s="2795"/>
      <c r="G34" s="1920"/>
      <c r="H34" s="1973" t="str">
        <f>'Form 2A'!C37</f>
        <v>1-L</v>
      </c>
      <c r="I34" s="1809"/>
      <c r="J34" s="1810"/>
      <c r="K34" s="1810"/>
      <c r="L34" s="1810"/>
      <c r="M34" s="1810"/>
      <c r="N34" s="1810"/>
      <c r="O34" s="1810"/>
      <c r="P34" s="1810"/>
      <c r="Q34" s="1811"/>
      <c r="R34" s="1812"/>
      <c r="S34" s="1813"/>
      <c r="T34" s="1157"/>
    </row>
    <row r="35" spans="2:20" ht="15" customHeight="1" x14ac:dyDescent="0.25">
      <c r="B35" s="325"/>
      <c r="C35" s="2795" t="s">
        <v>1389</v>
      </c>
      <c r="D35" s="2795"/>
      <c r="E35" s="2795"/>
      <c r="F35" s="2795"/>
      <c r="G35" s="1920"/>
      <c r="H35" s="1973" t="str">
        <f>'Form 2A'!C38</f>
        <v>1-M</v>
      </c>
      <c r="I35" s="1809"/>
      <c r="J35" s="1810"/>
      <c r="K35" s="1810"/>
      <c r="L35" s="1810"/>
      <c r="M35" s="1810"/>
      <c r="N35" s="1810"/>
      <c r="O35" s="1810"/>
      <c r="P35" s="1810"/>
      <c r="Q35" s="1811"/>
      <c r="R35" s="1812"/>
      <c r="S35" s="1813"/>
      <c r="T35" s="1157"/>
    </row>
    <row r="36" spans="2:20" ht="15" customHeight="1" thickBot="1" x14ac:dyDescent="0.3">
      <c r="B36" s="325"/>
      <c r="C36" s="2796" t="s">
        <v>1388</v>
      </c>
      <c r="D36" s="2796"/>
      <c r="E36" s="2796"/>
      <c r="F36" s="2796"/>
      <c r="G36" s="1920"/>
      <c r="H36" s="1974" t="str">
        <f>'Form 2A'!C39</f>
        <v>1-N</v>
      </c>
      <c r="I36" s="1979"/>
      <c r="J36" s="1980"/>
      <c r="K36" s="1980"/>
      <c r="L36" s="1980"/>
      <c r="M36" s="1980"/>
      <c r="N36" s="1980"/>
      <c r="O36" s="1980"/>
      <c r="P36" s="1980"/>
      <c r="Q36" s="1981"/>
      <c r="R36" s="1982"/>
      <c r="S36" s="1969"/>
      <c r="T36" s="1157"/>
    </row>
    <row r="37" spans="2:20" ht="15" customHeight="1" thickTop="1" thickBot="1" x14ac:dyDescent="0.3">
      <c r="B37" s="325"/>
      <c r="C37" s="1983" t="s">
        <v>1058</v>
      </c>
      <c r="D37" s="1611"/>
      <c r="E37" s="1611"/>
      <c r="F37" s="1612"/>
      <c r="G37" s="1612"/>
      <c r="H37" s="1612"/>
      <c r="I37" s="1977"/>
      <c r="J37" s="1978">
        <f t="shared" ref="J37:P37" si="0">SUM(J23:J36)</f>
        <v>47562</v>
      </c>
      <c r="K37" s="1978">
        <f t="shared" si="0"/>
        <v>499</v>
      </c>
      <c r="L37" s="1978">
        <f t="shared" si="0"/>
        <v>0</v>
      </c>
      <c r="M37" s="1978">
        <f t="shared" si="0"/>
        <v>3226</v>
      </c>
      <c r="N37" s="1978">
        <f t="shared" si="0"/>
        <v>18933</v>
      </c>
      <c r="O37" s="1978">
        <f t="shared" si="0"/>
        <v>20567</v>
      </c>
      <c r="P37" s="1978">
        <f t="shared" si="0"/>
        <v>69721</v>
      </c>
      <c r="Q37" s="1977"/>
      <c r="R37" s="1978">
        <f>SUM(R23:R36)</f>
        <v>2550</v>
      </c>
      <c r="S37" s="1821">
        <f>SUM(S23:S36)</f>
        <v>92838</v>
      </c>
      <c r="T37" s="1157"/>
    </row>
    <row r="38" spans="2:20" ht="15" customHeight="1" thickBot="1" x14ac:dyDescent="0.3">
      <c r="B38" s="1160"/>
      <c r="C38" s="1161"/>
      <c r="D38" s="1161"/>
      <c r="E38" s="1161"/>
      <c r="F38" s="1988"/>
      <c r="G38" s="1988"/>
      <c r="H38" s="1988"/>
      <c r="I38" s="1988"/>
      <c r="J38" s="1988"/>
      <c r="K38" s="1988"/>
      <c r="L38" s="1988"/>
      <c r="M38" s="1988"/>
      <c r="N38" s="1988"/>
      <c r="O38" s="1988"/>
      <c r="P38" s="1988"/>
      <c r="Q38" s="1161"/>
      <c r="R38" s="1161"/>
      <c r="S38" s="1162"/>
      <c r="T38" s="1163"/>
    </row>
    <row r="39" spans="2:20" ht="15" customHeight="1" thickBot="1" x14ac:dyDescent="0.3">
      <c r="B39" s="325"/>
      <c r="C39" s="1984" t="s">
        <v>1054</v>
      </c>
      <c r="D39" s="1985"/>
      <c r="E39" s="2817" t="str">
        <f>IF('Form 1A'!G26="","Enter Site Name on Form 1",'Form 1A'!G26)</f>
        <v>Enter Site Name on Form 1</v>
      </c>
      <c r="F39" s="2817"/>
      <c r="G39" s="2817"/>
      <c r="H39" s="2818"/>
      <c r="I39" s="1986"/>
      <c r="J39" s="1986"/>
      <c r="K39" s="1986"/>
      <c r="L39" s="1986"/>
      <c r="M39" s="1986"/>
      <c r="N39" s="1986"/>
      <c r="O39" s="1986"/>
      <c r="P39" s="1986"/>
      <c r="Q39" s="1986"/>
      <c r="R39" s="1986"/>
      <c r="S39" s="1987"/>
      <c r="T39" s="1156"/>
    </row>
    <row r="40" spans="2:20" ht="15" customHeight="1" x14ac:dyDescent="0.25">
      <c r="B40" s="325"/>
      <c r="C40" s="2795" t="s">
        <v>1044</v>
      </c>
      <c r="D40" s="2795"/>
      <c r="E40" s="2795"/>
      <c r="F40" s="2795"/>
      <c r="G40" s="1086"/>
      <c r="H40" s="1972" t="str">
        <f>'Form 2A'!C52</f>
        <v>2-A</v>
      </c>
      <c r="I40" s="1804"/>
      <c r="J40" s="1805"/>
      <c r="K40" s="1805"/>
      <c r="L40" s="1805"/>
      <c r="M40" s="1805"/>
      <c r="N40" s="1805"/>
      <c r="O40" s="1805"/>
      <c r="P40" s="1805"/>
      <c r="Q40" s="1806"/>
      <c r="R40" s="1807"/>
      <c r="S40" s="1808"/>
      <c r="T40" s="1157"/>
    </row>
    <row r="41" spans="2:20" ht="15" customHeight="1" x14ac:dyDescent="0.25">
      <c r="B41" s="325"/>
      <c r="C41" s="2795" t="s">
        <v>1048</v>
      </c>
      <c r="D41" s="2795"/>
      <c r="E41" s="2795"/>
      <c r="F41" s="2795"/>
      <c r="G41" s="1086"/>
      <c r="H41" s="1973" t="str">
        <f>'Form 2A'!C53</f>
        <v>2-B</v>
      </c>
      <c r="I41" s="1809"/>
      <c r="J41" s="1810"/>
      <c r="K41" s="1810"/>
      <c r="L41" s="1810"/>
      <c r="M41" s="1810"/>
      <c r="N41" s="1810"/>
      <c r="O41" s="1810"/>
      <c r="P41" s="1810"/>
      <c r="Q41" s="1811"/>
      <c r="R41" s="1812"/>
      <c r="S41" s="1813"/>
      <c r="T41" s="1157"/>
    </row>
    <row r="42" spans="2:20" ht="15" customHeight="1" x14ac:dyDescent="0.25">
      <c r="B42" s="325"/>
      <c r="C42" s="2795" t="s">
        <v>1049</v>
      </c>
      <c r="D42" s="2795"/>
      <c r="E42" s="2795"/>
      <c r="F42" s="2795"/>
      <c r="G42" s="1086"/>
      <c r="H42" s="1973" t="str">
        <f>'Form 2A'!C54</f>
        <v>2-C</v>
      </c>
      <c r="I42" s="1809"/>
      <c r="J42" s="1810"/>
      <c r="K42" s="1810"/>
      <c r="L42" s="1810"/>
      <c r="M42" s="1810"/>
      <c r="N42" s="1810"/>
      <c r="O42" s="1810"/>
      <c r="P42" s="1810"/>
      <c r="Q42" s="1811"/>
      <c r="R42" s="1812"/>
      <c r="S42" s="1813"/>
      <c r="T42" s="1157"/>
    </row>
    <row r="43" spans="2:20" ht="13.8" x14ac:dyDescent="0.25">
      <c r="B43" s="325"/>
      <c r="C43" s="2795" t="s">
        <v>1050</v>
      </c>
      <c r="D43" s="2795"/>
      <c r="E43" s="2795"/>
      <c r="F43" s="2795"/>
      <c r="G43" s="1086"/>
      <c r="H43" s="1973" t="str">
        <f>'Form 2A'!C55</f>
        <v>2-D</v>
      </c>
      <c r="I43" s="1814"/>
      <c r="J43" s="1811"/>
      <c r="K43" s="1811"/>
      <c r="L43" s="1811"/>
      <c r="M43" s="1811"/>
      <c r="N43" s="1811"/>
      <c r="O43" s="1811"/>
      <c r="P43" s="1811"/>
      <c r="Q43" s="1811"/>
      <c r="R43" s="1812"/>
      <c r="S43" s="1813"/>
      <c r="T43" s="1157"/>
    </row>
    <row r="44" spans="2:20" ht="15" customHeight="1" x14ac:dyDescent="0.25">
      <c r="B44" s="325"/>
      <c r="C44" s="2795" t="s">
        <v>1051</v>
      </c>
      <c r="D44" s="2795"/>
      <c r="E44" s="2795"/>
      <c r="F44" s="2795"/>
      <c r="G44" s="1086"/>
      <c r="H44" s="1973" t="str">
        <f>'Form 2A'!C56</f>
        <v>2-E</v>
      </c>
      <c r="I44" s="1809"/>
      <c r="J44" s="1810"/>
      <c r="K44" s="1810"/>
      <c r="L44" s="1810"/>
      <c r="M44" s="1810"/>
      <c r="N44" s="1810"/>
      <c r="O44" s="1810"/>
      <c r="P44" s="1810"/>
      <c r="Q44" s="1811"/>
      <c r="R44" s="1812"/>
      <c r="S44" s="1813"/>
      <c r="T44" s="1157"/>
    </row>
    <row r="45" spans="2:20" ht="15" customHeight="1" x14ac:dyDescent="0.25">
      <c r="B45" s="325"/>
      <c r="C45" s="2795" t="s">
        <v>1052</v>
      </c>
      <c r="D45" s="2795"/>
      <c r="E45" s="2795"/>
      <c r="F45" s="2795"/>
      <c r="G45" s="1086"/>
      <c r="H45" s="1973" t="str">
        <f>'Form 2A'!C57</f>
        <v>2-F</v>
      </c>
      <c r="I45" s="1815"/>
      <c r="J45" s="1816"/>
      <c r="K45" s="1816"/>
      <c r="L45" s="1816"/>
      <c r="M45" s="1816"/>
      <c r="N45" s="1816"/>
      <c r="O45" s="1816"/>
      <c r="P45" s="1816"/>
      <c r="Q45" s="1817"/>
      <c r="R45" s="1818"/>
      <c r="S45" s="1813"/>
      <c r="T45" s="1157"/>
    </row>
    <row r="46" spans="2:20" ht="15" customHeight="1" x14ac:dyDescent="0.25">
      <c r="B46" s="325"/>
      <c r="C46" s="2795" t="s">
        <v>1382</v>
      </c>
      <c r="D46" s="2795"/>
      <c r="E46" s="2795"/>
      <c r="F46" s="2795"/>
      <c r="G46" s="1920"/>
      <c r="H46" s="1973" t="str">
        <f>'Form 2A'!C58</f>
        <v>2-G</v>
      </c>
      <c r="I46" s="1815"/>
      <c r="J46" s="1816"/>
      <c r="K46" s="1816"/>
      <c r="L46" s="1816"/>
      <c r="M46" s="1816"/>
      <c r="N46" s="1816"/>
      <c r="O46" s="1816"/>
      <c r="P46" s="1816"/>
      <c r="Q46" s="1817"/>
      <c r="R46" s="1818"/>
      <c r="S46" s="1813"/>
      <c r="T46" s="1157"/>
    </row>
    <row r="47" spans="2:20" ht="15" customHeight="1" x14ac:dyDescent="0.25">
      <c r="B47" s="325"/>
      <c r="C47" s="2795" t="s">
        <v>1383</v>
      </c>
      <c r="D47" s="2795"/>
      <c r="E47" s="2795"/>
      <c r="F47" s="2795"/>
      <c r="G47" s="1920"/>
      <c r="H47" s="1973" t="str">
        <f>'Form 2A'!C59</f>
        <v>2-H</v>
      </c>
      <c r="I47" s="1815"/>
      <c r="J47" s="1816"/>
      <c r="K47" s="1816"/>
      <c r="L47" s="1816"/>
      <c r="M47" s="1816"/>
      <c r="N47" s="1816"/>
      <c r="O47" s="1816"/>
      <c r="P47" s="1816"/>
      <c r="Q47" s="1817"/>
      <c r="R47" s="1818"/>
      <c r="S47" s="1813"/>
      <c r="T47" s="1157"/>
    </row>
    <row r="48" spans="2:20" ht="15" customHeight="1" x14ac:dyDescent="0.25">
      <c r="B48" s="325"/>
      <c r="C48" s="2795" t="s">
        <v>1384</v>
      </c>
      <c r="D48" s="2795"/>
      <c r="E48" s="2795"/>
      <c r="F48" s="2795"/>
      <c r="G48" s="1920"/>
      <c r="H48" s="1973" t="str">
        <f>'Form 2A'!C60</f>
        <v>2-I</v>
      </c>
      <c r="I48" s="1815"/>
      <c r="J48" s="1816"/>
      <c r="K48" s="1816"/>
      <c r="L48" s="1816"/>
      <c r="M48" s="1816"/>
      <c r="N48" s="1816"/>
      <c r="O48" s="1816"/>
      <c r="P48" s="1816"/>
      <c r="Q48" s="1817"/>
      <c r="R48" s="1818"/>
      <c r="S48" s="1813"/>
      <c r="T48" s="1157"/>
    </row>
    <row r="49" spans="2:20" ht="15" customHeight="1" x14ac:dyDescent="0.25">
      <c r="B49" s="325"/>
      <c r="C49" s="2795" t="s">
        <v>1385</v>
      </c>
      <c r="D49" s="2795"/>
      <c r="E49" s="2795"/>
      <c r="F49" s="2795"/>
      <c r="G49" s="1920"/>
      <c r="H49" s="1973" t="str">
        <f>'Form 2A'!C61</f>
        <v>2-J</v>
      </c>
      <c r="I49" s="1815"/>
      <c r="J49" s="1816"/>
      <c r="K49" s="1816"/>
      <c r="L49" s="1816"/>
      <c r="M49" s="1816"/>
      <c r="N49" s="1816"/>
      <c r="O49" s="1816"/>
      <c r="P49" s="1816"/>
      <c r="Q49" s="1817"/>
      <c r="R49" s="1818"/>
      <c r="S49" s="1813"/>
      <c r="T49" s="1157"/>
    </row>
    <row r="50" spans="2:20" ht="15" customHeight="1" x14ac:dyDescent="0.25">
      <c r="B50" s="325"/>
      <c r="C50" s="2795" t="s">
        <v>1386</v>
      </c>
      <c r="D50" s="2795"/>
      <c r="E50" s="2795"/>
      <c r="F50" s="2795"/>
      <c r="G50" s="1920"/>
      <c r="H50" s="1973" t="str">
        <f>'Form 2A'!C62</f>
        <v>2-K</v>
      </c>
      <c r="I50" s="1815"/>
      <c r="J50" s="1816"/>
      <c r="K50" s="1816"/>
      <c r="L50" s="1816"/>
      <c r="M50" s="1816"/>
      <c r="N50" s="1816"/>
      <c r="O50" s="1816"/>
      <c r="P50" s="1816"/>
      <c r="Q50" s="1817"/>
      <c r="R50" s="1818"/>
      <c r="S50" s="1813"/>
      <c r="T50" s="1157"/>
    </row>
    <row r="51" spans="2:20" ht="15" customHeight="1" x14ac:dyDescent="0.25">
      <c r="B51" s="325"/>
      <c r="C51" s="2795" t="s">
        <v>1387</v>
      </c>
      <c r="D51" s="2795"/>
      <c r="E51" s="2795"/>
      <c r="F51" s="2795"/>
      <c r="G51" s="1920"/>
      <c r="H51" s="1973" t="str">
        <f>'Form 2A'!C63</f>
        <v>2-L</v>
      </c>
      <c r="I51" s="1815"/>
      <c r="J51" s="1816"/>
      <c r="K51" s="1816"/>
      <c r="L51" s="1816"/>
      <c r="M51" s="1816"/>
      <c r="N51" s="1816"/>
      <c r="O51" s="1816"/>
      <c r="P51" s="1816"/>
      <c r="Q51" s="1817"/>
      <c r="R51" s="1818"/>
      <c r="S51" s="1813"/>
      <c r="T51" s="1157"/>
    </row>
    <row r="52" spans="2:20" ht="15" customHeight="1" x14ac:dyDescent="0.25">
      <c r="B52" s="325"/>
      <c r="C52" s="2795" t="s">
        <v>1389</v>
      </c>
      <c r="D52" s="2795"/>
      <c r="E52" s="2795"/>
      <c r="F52" s="2795"/>
      <c r="G52" s="1920"/>
      <c r="H52" s="1973" t="str">
        <f>'Form 2A'!C64</f>
        <v>2-M</v>
      </c>
      <c r="I52" s="1815"/>
      <c r="J52" s="1816"/>
      <c r="K52" s="1816"/>
      <c r="L52" s="1816"/>
      <c r="M52" s="1816"/>
      <c r="N52" s="1816"/>
      <c r="O52" s="1816"/>
      <c r="P52" s="1816"/>
      <c r="Q52" s="1817"/>
      <c r="R52" s="1818"/>
      <c r="S52" s="1813"/>
      <c r="T52" s="1157"/>
    </row>
    <row r="53" spans="2:20" ht="15" customHeight="1" thickBot="1" x14ac:dyDescent="0.3">
      <c r="B53" s="325"/>
      <c r="C53" s="2796" t="s">
        <v>1388</v>
      </c>
      <c r="D53" s="2796"/>
      <c r="E53" s="2796"/>
      <c r="F53" s="2796"/>
      <c r="G53" s="1920"/>
      <c r="H53" s="1974" t="str">
        <f>'Form 2A'!C65</f>
        <v>2-N</v>
      </c>
      <c r="I53" s="1979"/>
      <c r="J53" s="1980"/>
      <c r="K53" s="1980"/>
      <c r="L53" s="1980"/>
      <c r="M53" s="1980"/>
      <c r="N53" s="1980"/>
      <c r="O53" s="1980"/>
      <c r="P53" s="1980"/>
      <c r="Q53" s="1981"/>
      <c r="R53" s="1982"/>
      <c r="S53" s="1969"/>
      <c r="T53" s="1157"/>
    </row>
    <row r="54" spans="2:20" ht="15" customHeight="1" thickTop="1" thickBot="1" x14ac:dyDescent="0.3">
      <c r="B54" s="325"/>
      <c r="C54" s="1983" t="s">
        <v>1055</v>
      </c>
      <c r="D54" s="1611"/>
      <c r="E54" s="1611"/>
      <c r="F54" s="1612"/>
      <c r="G54" s="1612"/>
      <c r="H54" s="1612"/>
      <c r="I54" s="1819"/>
      <c r="J54" s="1820">
        <f>SUM(J40:J53)</f>
        <v>0</v>
      </c>
      <c r="K54" s="1820">
        <f t="shared" ref="K54:O54" si="1">SUM(K40:K53)</f>
        <v>0</v>
      </c>
      <c r="L54" s="1820">
        <f t="shared" si="1"/>
        <v>0</v>
      </c>
      <c r="M54" s="1820">
        <f t="shared" si="1"/>
        <v>0</v>
      </c>
      <c r="N54" s="1820">
        <f t="shared" si="1"/>
        <v>0</v>
      </c>
      <c r="O54" s="1820">
        <f t="shared" si="1"/>
        <v>0</v>
      </c>
      <c r="P54" s="1820">
        <f>SUM(P40:P53)</f>
        <v>0</v>
      </c>
      <c r="Q54" s="1819"/>
      <c r="R54" s="1820">
        <f>SUM(R40:R53)</f>
        <v>0</v>
      </c>
      <c r="S54" s="1821">
        <f>SUM(S40:S53)</f>
        <v>0</v>
      </c>
      <c r="T54" s="1157"/>
    </row>
    <row r="55" spans="2:20" s="124" customFormat="1" ht="18" customHeight="1" thickBot="1" x14ac:dyDescent="0.3">
      <c r="B55" s="1158"/>
      <c r="C55" s="1005"/>
      <c r="D55" s="1005"/>
      <c r="E55" s="1005"/>
      <c r="F55" s="1017"/>
      <c r="G55" s="1017"/>
      <c r="H55" s="1004"/>
      <c r="I55" s="1822"/>
      <c r="J55" s="1822"/>
      <c r="K55" s="1822"/>
      <c r="L55" s="1822"/>
      <c r="M55" s="1822"/>
      <c r="N55" s="1822"/>
      <c r="O55" s="1822"/>
      <c r="P55" s="1822"/>
      <c r="Q55" s="1823"/>
      <c r="R55" s="1823"/>
      <c r="S55" s="1823"/>
      <c r="T55" s="1159"/>
    </row>
    <row r="56" spans="2:20" s="124" customFormat="1" ht="18" customHeight="1" thickBot="1" x14ac:dyDescent="0.3">
      <c r="B56" s="1158"/>
      <c r="C56" s="2813" t="s">
        <v>1056</v>
      </c>
      <c r="D56" s="2814"/>
      <c r="E56" s="2814"/>
      <c r="F56" s="2814"/>
      <c r="G56" s="2814"/>
      <c r="H56" s="2814"/>
      <c r="I56" s="1819"/>
      <c r="J56" s="1824">
        <f t="shared" ref="J56:P56" si="2">J37+J54</f>
        <v>47562</v>
      </c>
      <c r="K56" s="1824">
        <f t="shared" si="2"/>
        <v>499</v>
      </c>
      <c r="L56" s="1824">
        <f>L37+L54</f>
        <v>0</v>
      </c>
      <c r="M56" s="1824">
        <f t="shared" si="2"/>
        <v>3226</v>
      </c>
      <c r="N56" s="1824">
        <f t="shared" si="2"/>
        <v>18933</v>
      </c>
      <c r="O56" s="1824">
        <f t="shared" si="2"/>
        <v>20567</v>
      </c>
      <c r="P56" s="1825">
        <f t="shared" si="2"/>
        <v>69721</v>
      </c>
      <c r="Q56" s="1819"/>
      <c r="R56" s="1824">
        <f>R37+R54</f>
        <v>2550</v>
      </c>
      <c r="S56" s="1826">
        <f>S37+S54</f>
        <v>92838</v>
      </c>
      <c r="T56" s="1159"/>
    </row>
    <row r="57" spans="2:20" ht="18" customHeight="1" thickBot="1" x14ac:dyDescent="0.3">
      <c r="B57" s="1160"/>
      <c r="C57" s="1161"/>
      <c r="D57" s="1161"/>
      <c r="E57" s="1161"/>
      <c r="F57" s="1162"/>
      <c r="G57" s="1162"/>
      <c r="H57" s="1162"/>
      <c r="I57" s="1162"/>
      <c r="J57" s="1162"/>
      <c r="K57" s="1162"/>
      <c r="L57" s="1162"/>
      <c r="M57" s="1162"/>
      <c r="N57" s="1162"/>
      <c r="O57" s="1162"/>
      <c r="P57" s="1162"/>
      <c r="Q57" s="1161"/>
      <c r="R57" s="1161"/>
      <c r="S57" s="1161"/>
      <c r="T57" s="1163"/>
    </row>
    <row r="58" spans="2:20" ht="18" customHeight="1" x14ac:dyDescent="0.25">
      <c r="B58" s="1001"/>
      <c r="C58" s="1001"/>
      <c r="D58" s="1001"/>
      <c r="E58" s="1001"/>
      <c r="F58" s="1005"/>
      <c r="G58" s="1005"/>
      <c r="H58" s="1005"/>
      <c r="I58" s="1005"/>
      <c r="J58" s="1005"/>
      <c r="K58" s="1005"/>
      <c r="L58" s="1005"/>
      <c r="M58" s="1005"/>
      <c r="N58" s="1005"/>
      <c r="O58" s="1005"/>
      <c r="P58" s="1005"/>
      <c r="Q58" s="1001"/>
      <c r="R58" s="1001"/>
      <c r="S58" s="1001"/>
      <c r="T58" s="1001"/>
    </row>
    <row r="59" spans="2:20" ht="18" customHeight="1" x14ac:dyDescent="0.25">
      <c r="B59" s="1001"/>
      <c r="C59" s="1001"/>
      <c r="D59" s="1001"/>
      <c r="E59" s="1001"/>
      <c r="F59" s="1005"/>
      <c r="G59" s="1005"/>
      <c r="H59" s="1005"/>
      <c r="I59" s="1005"/>
      <c r="J59" s="1005"/>
      <c r="K59" s="1005"/>
      <c r="L59" s="1005"/>
      <c r="M59" s="1005"/>
      <c r="N59" s="1005"/>
      <c r="O59" s="1005"/>
      <c r="P59" s="1005"/>
      <c r="Q59" s="1001"/>
      <c r="R59" s="1001"/>
      <c r="S59" s="1001"/>
      <c r="T59" s="1001"/>
    </row>
    <row r="60" spans="2:20" ht="18" customHeight="1" x14ac:dyDescent="0.25">
      <c r="B60" s="1001"/>
      <c r="C60" s="1001"/>
      <c r="D60" s="1001"/>
      <c r="E60" s="1001"/>
      <c r="F60" s="1005"/>
      <c r="G60" s="1005"/>
      <c r="H60" s="1005"/>
      <c r="I60" s="1005"/>
      <c r="J60" s="1005"/>
      <c r="K60" s="1005"/>
      <c r="L60" s="1005"/>
      <c r="M60" s="1005"/>
      <c r="N60" s="1005"/>
      <c r="O60" s="1005"/>
      <c r="P60" s="1005"/>
      <c r="Q60" s="1001"/>
      <c r="R60" s="1001"/>
      <c r="S60" s="1001"/>
      <c r="T60" s="1001"/>
    </row>
    <row r="61" spans="2:20" ht="18" customHeight="1" x14ac:dyDescent="0.25">
      <c r="F61" s="696"/>
      <c r="G61" s="696"/>
      <c r="H61" s="696"/>
      <c r="I61" s="696"/>
      <c r="J61" s="696"/>
      <c r="K61" s="696"/>
      <c r="L61" s="696"/>
      <c r="M61" s="696"/>
      <c r="N61" s="696"/>
      <c r="O61" s="696"/>
      <c r="P61" s="696"/>
    </row>
    <row r="62" spans="2:20" ht="18" customHeight="1" x14ac:dyDescent="0.25">
      <c r="F62" s="123"/>
      <c r="G62" s="123"/>
      <c r="H62" s="1016"/>
      <c r="I62" s="1016"/>
      <c r="J62" s="1016"/>
      <c r="K62" s="1016"/>
      <c r="L62" s="1016"/>
      <c r="M62" s="1016"/>
      <c r="N62" s="1016"/>
      <c r="O62" s="1016"/>
      <c r="P62" s="1016"/>
    </row>
    <row r="63" spans="2:20" ht="18" customHeight="1" x14ac:dyDescent="0.25">
      <c r="F63" s="123"/>
      <c r="G63" s="123"/>
      <c r="H63" s="1016"/>
      <c r="I63" s="1016"/>
      <c r="J63" s="1016"/>
      <c r="K63" s="1016"/>
      <c r="L63" s="1016"/>
      <c r="M63" s="1016"/>
      <c r="N63" s="1016"/>
      <c r="O63" s="1016"/>
      <c r="P63" s="1016"/>
    </row>
    <row r="64" spans="2:20" ht="18" customHeight="1" x14ac:dyDescent="0.25">
      <c r="F64" s="1010"/>
      <c r="G64" s="1010"/>
      <c r="H64" s="687"/>
      <c r="I64" s="687"/>
      <c r="J64" s="687"/>
      <c r="K64" s="687"/>
      <c r="L64" s="687"/>
      <c r="M64" s="687"/>
      <c r="N64" s="687"/>
      <c r="O64" s="687"/>
      <c r="P64" s="687"/>
    </row>
    <row r="65" spans="6:16" ht="18" customHeight="1" x14ac:dyDescent="0.25">
      <c r="F65" s="125"/>
      <c r="G65" s="125"/>
      <c r="H65" s="1005"/>
      <c r="I65" s="1005"/>
      <c r="J65" s="1005"/>
      <c r="K65" s="1005"/>
      <c r="L65" s="1005"/>
      <c r="M65" s="1005"/>
      <c r="N65" s="1005"/>
      <c r="O65" s="1005"/>
      <c r="P65" s="1005"/>
    </row>
    <row r="66" spans="6:16" ht="18" customHeight="1" x14ac:dyDescent="0.25">
      <c r="F66" s="125"/>
      <c r="G66" s="125"/>
      <c r="H66" s="1005"/>
      <c r="I66" s="1005"/>
      <c r="J66" s="1005"/>
      <c r="K66" s="1005"/>
      <c r="L66" s="1005"/>
      <c r="M66" s="1005"/>
      <c r="N66" s="1005"/>
      <c r="O66" s="1005"/>
      <c r="P66" s="1005"/>
    </row>
    <row r="67" spans="6:16" ht="18" customHeight="1" x14ac:dyDescent="0.25">
      <c r="F67" s="125"/>
      <c r="G67" s="125"/>
      <c r="H67" s="1005"/>
      <c r="I67" s="1005"/>
      <c r="J67" s="1005"/>
      <c r="K67" s="1005"/>
      <c r="L67" s="1005"/>
      <c r="M67" s="1005"/>
      <c r="N67" s="1005"/>
      <c r="O67" s="1005"/>
      <c r="P67" s="1005"/>
    </row>
    <row r="68" spans="6:16" ht="18" customHeight="1" x14ac:dyDescent="0.25">
      <c r="F68" s="125"/>
      <c r="G68" s="125"/>
      <c r="H68" s="1005"/>
      <c r="I68" s="1005"/>
      <c r="J68" s="1005"/>
      <c r="K68" s="1005"/>
      <c r="L68" s="1005"/>
      <c r="M68" s="1005"/>
      <c r="N68" s="1005"/>
      <c r="O68" s="1005"/>
      <c r="P68" s="1005"/>
    </row>
    <row r="69" spans="6:16" ht="18" customHeight="1" x14ac:dyDescent="0.25">
      <c r="F69" s="120"/>
      <c r="G69" s="120"/>
      <c r="H69" s="1005"/>
      <c r="I69" s="1005"/>
      <c r="J69" s="1005"/>
      <c r="K69" s="1005"/>
      <c r="L69" s="1005"/>
      <c r="M69" s="1005"/>
      <c r="N69" s="1005"/>
      <c r="O69" s="1005"/>
      <c r="P69" s="1005"/>
    </row>
    <row r="70" spans="6:16" ht="18" customHeight="1" x14ac:dyDescent="0.25">
      <c r="F70" s="120"/>
      <c r="G70" s="120"/>
      <c r="H70" s="1005"/>
      <c r="I70" s="1005"/>
      <c r="J70" s="1005"/>
      <c r="K70" s="1005"/>
      <c r="L70" s="1005"/>
      <c r="M70" s="1005"/>
      <c r="N70" s="1005"/>
      <c r="O70" s="1005"/>
      <c r="P70" s="1005"/>
    </row>
    <row r="71" spans="6:16" ht="18" customHeight="1" x14ac:dyDescent="0.25">
      <c r="F71" s="121"/>
      <c r="G71" s="121"/>
      <c r="H71" s="1005"/>
      <c r="I71" s="1005"/>
      <c r="J71" s="1005"/>
      <c r="K71" s="1005"/>
      <c r="L71" s="1005"/>
      <c r="M71" s="1005"/>
      <c r="N71" s="1005"/>
      <c r="O71" s="1005"/>
      <c r="P71" s="1005"/>
    </row>
    <row r="72" spans="6:16" ht="18" customHeight="1" x14ac:dyDescent="0.25">
      <c r="F72" s="122"/>
      <c r="G72" s="122"/>
      <c r="H72" s="1005"/>
      <c r="I72" s="1005"/>
      <c r="J72" s="1005"/>
      <c r="K72" s="1005"/>
      <c r="L72" s="1005"/>
      <c r="M72" s="1005"/>
      <c r="N72" s="1005"/>
      <c r="O72" s="1005"/>
      <c r="P72" s="1005"/>
    </row>
    <row r="73" spans="6:16" ht="18" customHeight="1" x14ac:dyDescent="0.25">
      <c r="F73" s="122"/>
      <c r="G73" s="122"/>
      <c r="H73" s="1005"/>
      <c r="I73" s="1005"/>
      <c r="J73" s="1005"/>
      <c r="K73" s="1005"/>
      <c r="L73" s="1005"/>
      <c r="M73" s="1005"/>
      <c r="N73" s="1005"/>
      <c r="O73" s="1005"/>
      <c r="P73" s="1005"/>
    </row>
    <row r="74" spans="6:16" ht="18" customHeight="1" x14ac:dyDescent="0.25">
      <c r="F74" s="1014"/>
      <c r="G74" s="1014"/>
      <c r="H74" s="1004"/>
      <c r="I74" s="1004"/>
      <c r="J74" s="1004"/>
      <c r="K74" s="1004"/>
      <c r="L74" s="1004"/>
      <c r="M74" s="1004"/>
      <c r="N74" s="1004"/>
      <c r="O74" s="1004"/>
      <c r="P74" s="1004"/>
    </row>
    <row r="75" spans="6:16" ht="18" customHeight="1" x14ac:dyDescent="0.25">
      <c r="F75" s="1004"/>
      <c r="G75" s="1004"/>
      <c r="H75" s="1004"/>
      <c r="I75" s="1004"/>
      <c r="J75" s="1004"/>
      <c r="K75" s="1004"/>
      <c r="L75" s="1004"/>
      <c r="M75" s="1004"/>
      <c r="N75" s="1004"/>
      <c r="O75" s="1004"/>
      <c r="P75" s="1004"/>
    </row>
    <row r="76" spans="6:16" ht="18" customHeight="1" x14ac:dyDescent="0.25">
      <c r="F76" s="1014"/>
      <c r="G76" s="1014"/>
      <c r="H76" s="1004"/>
      <c r="I76" s="1004"/>
      <c r="J76" s="1004"/>
      <c r="K76" s="1004"/>
      <c r="L76" s="1004"/>
      <c r="M76" s="1004"/>
      <c r="N76" s="1004"/>
      <c r="O76" s="1004"/>
      <c r="P76" s="1004"/>
    </row>
    <row r="77" spans="6:16" ht="18" customHeight="1" x14ac:dyDescent="0.25">
      <c r="F77" s="1004"/>
      <c r="G77" s="1004"/>
      <c r="H77" s="1004"/>
      <c r="I77" s="1004"/>
      <c r="J77" s="1004"/>
      <c r="K77" s="1004"/>
      <c r="L77" s="1004"/>
      <c r="M77" s="1004"/>
      <c r="N77" s="1004"/>
      <c r="O77" s="1004"/>
      <c r="P77" s="1004"/>
    </row>
    <row r="78" spans="6:16" ht="18" customHeight="1" x14ac:dyDescent="0.25">
      <c r="F78" s="126"/>
      <c r="G78" s="126"/>
      <c r="H78" s="1005"/>
      <c r="I78" s="1005"/>
      <c r="J78" s="1005"/>
      <c r="K78" s="1005"/>
      <c r="L78" s="1005"/>
      <c r="M78" s="1005"/>
      <c r="N78" s="1005"/>
      <c r="O78" s="1005"/>
      <c r="P78" s="1005"/>
    </row>
    <row r="79" spans="6:16" ht="18" customHeight="1" x14ac:dyDescent="0.25">
      <c r="F79" s="127"/>
      <c r="G79" s="127"/>
      <c r="H79" s="127"/>
      <c r="I79" s="127"/>
      <c r="J79" s="127"/>
      <c r="K79" s="127"/>
      <c r="L79" s="127"/>
      <c r="M79" s="127"/>
      <c r="N79" s="127"/>
      <c r="O79" s="127"/>
      <c r="P79" s="127"/>
    </row>
    <row r="80" spans="6:16" ht="18" customHeight="1" x14ac:dyDescent="0.25">
      <c r="F80" s="128"/>
      <c r="G80" s="128"/>
      <c r="H80" s="129"/>
      <c r="I80" s="129"/>
      <c r="J80" s="129"/>
      <c r="K80" s="129"/>
      <c r="L80" s="129"/>
      <c r="M80" s="129"/>
      <c r="N80" s="129"/>
      <c r="O80" s="129"/>
      <c r="P80" s="129"/>
    </row>
    <row r="81" spans="6:16" ht="18" customHeight="1" x14ac:dyDescent="0.25">
      <c r="F81" s="128"/>
      <c r="G81" s="128"/>
      <c r="H81" s="129"/>
      <c r="I81" s="129"/>
      <c r="J81" s="129"/>
      <c r="K81" s="129"/>
      <c r="L81" s="129"/>
      <c r="M81" s="129"/>
      <c r="N81" s="129"/>
      <c r="O81" s="129"/>
      <c r="P81" s="129"/>
    </row>
    <row r="82" spans="6:16" ht="18" customHeight="1" x14ac:dyDescent="0.25">
      <c r="F82" s="128"/>
      <c r="G82" s="128"/>
      <c r="H82" s="129"/>
      <c r="I82" s="129"/>
      <c r="J82" s="129"/>
      <c r="K82" s="129"/>
      <c r="L82" s="129"/>
      <c r="M82" s="129"/>
      <c r="N82" s="129"/>
      <c r="O82" s="129"/>
      <c r="P82" s="129"/>
    </row>
    <row r="83" spans="6:16" ht="18" customHeight="1" x14ac:dyDescent="0.25">
      <c r="F83" s="128"/>
      <c r="G83" s="128"/>
      <c r="H83" s="129"/>
      <c r="I83" s="129"/>
      <c r="J83" s="129"/>
      <c r="K83" s="129"/>
      <c r="L83" s="129"/>
      <c r="M83" s="129"/>
      <c r="N83" s="129"/>
      <c r="O83" s="129"/>
      <c r="P83" s="129"/>
    </row>
    <row r="84" spans="6:16" ht="18" customHeight="1" x14ac:dyDescent="0.25">
      <c r="F84" s="128"/>
      <c r="G84" s="128"/>
      <c r="H84" s="129"/>
      <c r="I84" s="129"/>
      <c r="J84" s="129"/>
      <c r="K84" s="129"/>
      <c r="L84" s="129"/>
      <c r="M84" s="129"/>
      <c r="N84" s="129"/>
      <c r="O84" s="129"/>
      <c r="P84" s="129"/>
    </row>
    <row r="85" spans="6:16" ht="18" customHeight="1" x14ac:dyDescent="0.25">
      <c r="F85" s="119"/>
      <c r="G85" s="119"/>
      <c r="H85" s="130"/>
      <c r="I85" s="130"/>
      <c r="J85" s="130"/>
      <c r="K85" s="130"/>
      <c r="L85" s="130"/>
      <c r="M85" s="130"/>
      <c r="N85" s="130"/>
      <c r="O85" s="130"/>
      <c r="P85" s="130"/>
    </row>
    <row r="86" spans="6:16" ht="18" customHeight="1" x14ac:dyDescent="0.25">
      <c r="F86" s="126"/>
      <c r="G86" s="126"/>
      <c r="H86" s="1005"/>
      <c r="I86" s="1005"/>
      <c r="J86" s="1005"/>
      <c r="K86" s="1005"/>
      <c r="L86" s="1005"/>
      <c r="M86" s="1005"/>
      <c r="N86" s="1005"/>
      <c r="O86" s="1005"/>
      <c r="P86" s="1005"/>
    </row>
    <row r="87" spans="6:16" ht="18" customHeight="1" x14ac:dyDescent="0.25">
      <c r="F87" s="120"/>
      <c r="G87" s="120"/>
      <c r="H87" s="1005"/>
      <c r="I87" s="1005"/>
      <c r="J87" s="1005"/>
      <c r="K87" s="1005"/>
      <c r="L87" s="1005"/>
      <c r="M87" s="1005"/>
      <c r="N87" s="1005"/>
      <c r="O87" s="1005"/>
      <c r="P87" s="1005"/>
    </row>
    <row r="88" spans="6:16" ht="18" customHeight="1" x14ac:dyDescent="0.25">
      <c r="F88" s="131"/>
      <c r="G88" s="131"/>
      <c r="H88" s="1005"/>
      <c r="I88" s="1005"/>
      <c r="J88" s="1005"/>
      <c r="K88" s="1005"/>
      <c r="L88" s="1005"/>
      <c r="M88" s="1005"/>
      <c r="N88" s="1005"/>
      <c r="O88" s="1005"/>
      <c r="P88" s="1005"/>
    </row>
    <row r="89" spans="6:16" ht="18" customHeight="1" x14ac:dyDescent="0.25">
      <c r="F89" s="1012"/>
      <c r="G89" s="1012"/>
      <c r="H89" s="1012"/>
      <c r="I89" s="1012"/>
      <c r="J89" s="1012"/>
      <c r="K89" s="1012"/>
      <c r="L89" s="1012"/>
      <c r="M89" s="1012"/>
      <c r="N89" s="1012"/>
      <c r="O89" s="1012"/>
      <c r="P89" s="1012"/>
    </row>
    <row r="90" spans="6:16" ht="18" customHeight="1" x14ac:dyDescent="0.25">
      <c r="F90" s="1006"/>
      <c r="G90" s="1006"/>
      <c r="H90" s="1003"/>
      <c r="I90" s="1003"/>
      <c r="J90" s="1003"/>
      <c r="K90" s="1003"/>
      <c r="L90" s="1003"/>
      <c r="M90" s="1003"/>
      <c r="N90" s="1003"/>
      <c r="O90" s="1003"/>
      <c r="P90" s="1003"/>
    </row>
    <row r="91" spans="6:16" ht="18" customHeight="1" x14ac:dyDescent="0.25">
      <c r="F91" s="1006"/>
      <c r="G91" s="1006"/>
      <c r="H91" s="1003"/>
      <c r="I91" s="1003"/>
      <c r="J91" s="1003"/>
      <c r="K91" s="1003"/>
      <c r="L91" s="1003"/>
      <c r="M91" s="1003"/>
      <c r="N91" s="1003"/>
      <c r="O91" s="1003"/>
      <c r="P91" s="1003"/>
    </row>
    <row r="92" spans="6:16" ht="18" customHeight="1" x14ac:dyDescent="0.25">
      <c r="F92" s="1004"/>
      <c r="G92" s="1004"/>
      <c r="H92" s="1004"/>
      <c r="I92" s="1004"/>
      <c r="J92" s="1004"/>
      <c r="K92" s="1004"/>
      <c r="L92" s="1004"/>
      <c r="M92" s="1004"/>
      <c r="N92" s="1004"/>
      <c r="O92" s="1004"/>
      <c r="P92" s="1004"/>
    </row>
    <row r="93" spans="6:16" ht="18" customHeight="1" x14ac:dyDescent="0.25">
      <c r="F93" s="1004"/>
      <c r="G93" s="1004"/>
      <c r="H93" s="1004"/>
      <c r="I93" s="1004"/>
      <c r="J93" s="1004"/>
      <c r="K93" s="1004"/>
      <c r="L93" s="1004"/>
      <c r="M93" s="1004"/>
      <c r="N93" s="1004"/>
      <c r="O93" s="1004"/>
      <c r="P93" s="1004"/>
    </row>
    <row r="94" spans="6:16" ht="18" customHeight="1" x14ac:dyDescent="0.25">
      <c r="F94" s="1013"/>
      <c r="G94" s="1013"/>
      <c r="H94" s="1013"/>
      <c r="I94" s="1013"/>
      <c r="J94" s="1013"/>
      <c r="K94" s="1013"/>
      <c r="L94" s="1013"/>
      <c r="M94" s="1013"/>
      <c r="N94" s="1013"/>
      <c r="O94" s="1013"/>
      <c r="P94" s="1013"/>
    </row>
    <row r="95" spans="6:16" ht="18" customHeight="1" x14ac:dyDescent="0.25">
      <c r="F95" s="1004"/>
      <c r="G95" s="1004"/>
      <c r="H95" s="1004"/>
      <c r="I95" s="1004"/>
      <c r="J95" s="1004"/>
      <c r="K95" s="1004"/>
      <c r="L95" s="1004"/>
      <c r="M95" s="1004"/>
      <c r="N95" s="1004"/>
      <c r="O95" s="1004"/>
      <c r="P95" s="1004"/>
    </row>
    <row r="96" spans="6:16" ht="18" customHeight="1" x14ac:dyDescent="0.25">
      <c r="F96" s="1004"/>
      <c r="G96" s="1004"/>
      <c r="H96" s="1004"/>
      <c r="I96" s="1004"/>
      <c r="J96" s="1004"/>
      <c r="K96" s="1004"/>
      <c r="L96" s="1004"/>
      <c r="M96" s="1004"/>
      <c r="N96" s="1004"/>
      <c r="O96" s="1004"/>
      <c r="P96" s="1004"/>
    </row>
    <row r="97" spans="6:16" ht="18" customHeight="1" x14ac:dyDescent="0.25">
      <c r="F97" s="1004"/>
      <c r="G97" s="1004"/>
      <c r="H97" s="1004"/>
      <c r="I97" s="1004"/>
      <c r="J97" s="1004"/>
      <c r="K97" s="1004"/>
      <c r="L97" s="1004"/>
      <c r="M97" s="1004"/>
      <c r="N97" s="1004"/>
      <c r="O97" s="1004"/>
      <c r="P97" s="1004"/>
    </row>
    <row r="98" spans="6:16" ht="18" customHeight="1" x14ac:dyDescent="0.25">
      <c r="F98" s="1004"/>
      <c r="G98" s="1004"/>
      <c r="H98" s="1004"/>
      <c r="I98" s="1004"/>
      <c r="J98" s="1004"/>
      <c r="K98" s="1004"/>
      <c r="L98" s="1004"/>
      <c r="M98" s="1004"/>
      <c r="N98" s="1004"/>
      <c r="O98" s="1004"/>
      <c r="P98" s="1004"/>
    </row>
    <row r="99" spans="6:16" ht="18" customHeight="1" x14ac:dyDescent="0.25">
      <c r="F99" s="1004"/>
      <c r="G99" s="1004"/>
      <c r="H99" s="1004"/>
      <c r="I99" s="1004"/>
      <c r="J99" s="1004"/>
      <c r="K99" s="1004"/>
      <c r="L99" s="1004"/>
      <c r="M99" s="1004"/>
      <c r="N99" s="1004"/>
      <c r="O99" s="1004"/>
      <c r="P99" s="1004"/>
    </row>
    <row r="100" spans="6:16" ht="18" customHeight="1" x14ac:dyDescent="0.25">
      <c r="F100" s="1002"/>
      <c r="G100" s="1002"/>
      <c r="H100" s="1002"/>
      <c r="I100" s="1002"/>
      <c r="J100" s="1002"/>
      <c r="K100" s="1002"/>
      <c r="L100" s="1002"/>
      <c r="M100" s="1002"/>
      <c r="N100" s="1002"/>
      <c r="O100" s="1002"/>
      <c r="P100" s="1002"/>
    </row>
    <row r="101" spans="6:16" ht="18" customHeight="1" x14ac:dyDescent="0.25">
      <c r="F101" s="1005"/>
      <c r="G101" s="1005"/>
      <c r="H101" s="1005"/>
      <c r="I101" s="1005"/>
      <c r="J101" s="1005"/>
      <c r="K101" s="1005"/>
      <c r="L101" s="1005"/>
      <c r="M101" s="1005"/>
      <c r="N101" s="1005"/>
      <c r="O101" s="1005"/>
      <c r="P101" s="1005"/>
    </row>
    <row r="102" spans="6:16" ht="18" customHeight="1" x14ac:dyDescent="0.25">
      <c r="F102" s="132"/>
      <c r="G102" s="132"/>
      <c r="H102" s="133"/>
      <c r="I102" s="1021"/>
      <c r="J102" s="1021"/>
      <c r="K102" s="1021"/>
      <c r="L102" s="1021"/>
      <c r="M102" s="1021"/>
      <c r="N102" s="1021"/>
      <c r="O102" s="1021"/>
      <c r="P102" s="1023"/>
    </row>
    <row r="103" spans="6:16" ht="18" customHeight="1" x14ac:dyDescent="0.25">
      <c r="F103" s="132"/>
      <c r="G103" s="132"/>
      <c r="H103" s="133"/>
      <c r="I103" s="1021"/>
      <c r="J103" s="1021"/>
      <c r="K103" s="1021"/>
      <c r="L103" s="1021"/>
      <c r="M103" s="1021"/>
      <c r="N103" s="1021"/>
      <c r="O103" s="1021"/>
      <c r="P103" s="1023"/>
    </row>
    <row r="104" spans="6:16" ht="18" customHeight="1" x14ac:dyDescent="0.25">
      <c r="F104" s="1005"/>
      <c r="G104" s="1005"/>
      <c r="H104" s="1005"/>
      <c r="I104" s="1005"/>
      <c r="J104" s="1005"/>
      <c r="K104" s="1005"/>
      <c r="L104" s="1005"/>
      <c r="M104" s="1005"/>
      <c r="N104" s="1005"/>
      <c r="O104" s="1005"/>
      <c r="P104" s="1005"/>
    </row>
    <row r="105" spans="6:16" ht="18" customHeight="1" x14ac:dyDescent="0.25">
      <c r="F105" s="1012"/>
      <c r="G105" s="1012"/>
      <c r="H105" s="1012"/>
      <c r="I105" s="1012"/>
      <c r="J105" s="1012"/>
      <c r="K105" s="1012"/>
      <c r="L105" s="1012"/>
      <c r="M105" s="1012"/>
      <c r="N105" s="1012"/>
      <c r="O105" s="1012"/>
      <c r="P105" s="1012"/>
    </row>
    <row r="106" spans="6:16" ht="18" customHeight="1" x14ac:dyDescent="0.25">
      <c r="F106" s="1006"/>
      <c r="G106" s="1006"/>
      <c r="H106" s="1011"/>
      <c r="I106" s="1011"/>
      <c r="J106" s="1011"/>
      <c r="K106" s="1011"/>
      <c r="L106" s="1011"/>
      <c r="M106" s="1011"/>
      <c r="N106" s="1011"/>
      <c r="O106" s="1011"/>
      <c r="P106" s="1011"/>
    </row>
    <row r="107" spans="6:16" ht="18" customHeight="1" x14ac:dyDescent="0.25">
      <c r="F107" s="1006"/>
      <c r="G107" s="1006"/>
      <c r="H107" s="1011"/>
      <c r="I107" s="1011"/>
      <c r="J107" s="1011"/>
      <c r="K107" s="1011"/>
      <c r="L107" s="1011"/>
      <c r="M107" s="1011"/>
      <c r="N107" s="1011"/>
      <c r="O107" s="1011"/>
      <c r="P107" s="1011"/>
    </row>
    <row r="108" spans="6:16" ht="18" customHeight="1" x14ac:dyDescent="0.25">
      <c r="F108" s="1004"/>
      <c r="G108" s="1004"/>
      <c r="H108" s="1004"/>
      <c r="I108" s="1004"/>
      <c r="J108" s="1004"/>
      <c r="K108" s="1004"/>
      <c r="L108" s="1004"/>
      <c r="M108" s="1004"/>
      <c r="N108" s="1004"/>
      <c r="O108" s="1004"/>
      <c r="P108" s="1004"/>
    </row>
    <row r="109" spans="6:16" ht="18" customHeight="1" x14ac:dyDescent="0.25">
      <c r="F109" s="1004"/>
      <c r="G109" s="1004"/>
      <c r="H109" s="1004"/>
      <c r="I109" s="1004"/>
      <c r="J109" s="1004"/>
      <c r="K109" s="1004"/>
      <c r="L109" s="1004"/>
      <c r="M109" s="1004"/>
      <c r="N109" s="1004"/>
      <c r="O109" s="1004"/>
      <c r="P109" s="1004"/>
    </row>
    <row r="110" spans="6:16" ht="18" customHeight="1" x14ac:dyDescent="0.25">
      <c r="F110" s="1002"/>
      <c r="G110" s="1002"/>
      <c r="H110" s="1002"/>
      <c r="I110" s="1002"/>
      <c r="J110" s="1002"/>
      <c r="K110" s="1002"/>
      <c r="L110" s="1002"/>
      <c r="M110" s="1002"/>
      <c r="N110" s="1002"/>
      <c r="O110" s="1002"/>
      <c r="P110" s="1002"/>
    </row>
    <row r="111" spans="6:16" ht="18" customHeight="1" x14ac:dyDescent="0.25">
      <c r="F111" s="126"/>
      <c r="G111" s="126"/>
      <c r="H111" s="1005"/>
      <c r="I111" s="1005"/>
      <c r="J111" s="1005"/>
      <c r="K111" s="1005"/>
      <c r="L111" s="1005"/>
      <c r="M111" s="1005"/>
      <c r="N111" s="1005"/>
      <c r="O111" s="1005"/>
      <c r="P111" s="1005"/>
    </row>
    <row r="112" spans="6:16" ht="18" customHeight="1" x14ac:dyDescent="0.25">
      <c r="F112" s="1006"/>
      <c r="G112" s="1006"/>
      <c r="H112" s="1006"/>
      <c r="I112" s="1006"/>
      <c r="J112" s="1006"/>
      <c r="K112" s="1006"/>
      <c r="L112" s="1006"/>
      <c r="M112" s="1006"/>
      <c r="N112" s="1006"/>
      <c r="O112" s="1006"/>
      <c r="P112" s="1006"/>
    </row>
    <row r="113" spans="6:16" ht="18" customHeight="1" x14ac:dyDescent="0.25">
      <c r="F113" s="1006"/>
      <c r="G113" s="1006"/>
      <c r="H113" s="1003"/>
      <c r="I113" s="1003"/>
      <c r="J113" s="1003"/>
      <c r="K113" s="1003"/>
      <c r="L113" s="1003"/>
      <c r="M113" s="1003"/>
      <c r="N113" s="1003"/>
      <c r="O113" s="1003"/>
      <c r="P113" s="1003"/>
    </row>
    <row r="114" spans="6:16" ht="18" customHeight="1" x14ac:dyDescent="0.25">
      <c r="F114" s="1006"/>
      <c r="G114" s="1006"/>
      <c r="H114" s="1003"/>
      <c r="I114" s="1003"/>
      <c r="J114" s="1003"/>
      <c r="K114" s="1003"/>
      <c r="L114" s="1003"/>
      <c r="M114" s="1003"/>
      <c r="N114" s="1003"/>
      <c r="O114" s="1003"/>
      <c r="P114" s="1003"/>
    </row>
    <row r="115" spans="6:16" ht="18" customHeight="1" x14ac:dyDescent="0.25">
      <c r="F115" s="1006"/>
      <c r="G115" s="1006"/>
      <c r="H115" s="1003"/>
      <c r="I115" s="1003"/>
      <c r="J115" s="1003"/>
      <c r="K115" s="1003"/>
      <c r="L115" s="1003"/>
      <c r="M115" s="1003"/>
      <c r="N115" s="1003"/>
      <c r="O115" s="1003"/>
      <c r="P115" s="1003"/>
    </row>
    <row r="116" spans="6:16" ht="18" customHeight="1" x14ac:dyDescent="0.25">
      <c r="F116" s="1010"/>
      <c r="G116" s="1010"/>
      <c r="H116" s="1010"/>
      <c r="I116" s="1010"/>
      <c r="J116" s="1010"/>
      <c r="K116" s="1010"/>
      <c r="L116" s="1010"/>
      <c r="M116" s="1010"/>
      <c r="N116" s="1010"/>
      <c r="O116" s="1010"/>
      <c r="P116" s="1010"/>
    </row>
    <row r="117" spans="6:16" ht="18" customHeight="1" x14ac:dyDescent="0.25">
      <c r="F117" s="126"/>
      <c r="G117" s="126"/>
      <c r="H117" s="1005"/>
      <c r="I117" s="1005"/>
      <c r="J117" s="1005"/>
      <c r="K117" s="1005"/>
      <c r="L117" s="1005"/>
      <c r="M117" s="1005"/>
      <c r="N117" s="1005"/>
      <c r="O117" s="1005"/>
      <c r="P117" s="1005"/>
    </row>
    <row r="118" spans="6:16" ht="18" customHeight="1" x14ac:dyDescent="0.25">
      <c r="F118" s="126"/>
      <c r="G118" s="126"/>
      <c r="H118" s="1005"/>
      <c r="I118" s="1005"/>
      <c r="J118" s="1005"/>
      <c r="K118" s="1005"/>
      <c r="L118" s="1005"/>
      <c r="M118" s="1005"/>
      <c r="N118" s="1005"/>
      <c r="O118" s="1005"/>
      <c r="P118" s="1005"/>
    </row>
    <row r="119" spans="6:16" ht="18" customHeight="1" x14ac:dyDescent="0.25">
      <c r="F119" s="126"/>
      <c r="G119" s="126"/>
      <c r="H119" s="1005"/>
      <c r="I119" s="1005"/>
      <c r="J119" s="1005"/>
      <c r="K119" s="1005"/>
      <c r="L119" s="1005"/>
      <c r="M119" s="1005"/>
      <c r="N119" s="1005"/>
      <c r="O119" s="1005"/>
      <c r="P119" s="1005"/>
    </row>
    <row r="120" spans="6:16" ht="18" customHeight="1" x14ac:dyDescent="0.25">
      <c r="F120" s="126"/>
      <c r="G120" s="126"/>
      <c r="H120" s="1005"/>
      <c r="I120" s="1005"/>
      <c r="J120" s="1005"/>
      <c r="K120" s="1005"/>
      <c r="L120" s="1005"/>
      <c r="M120" s="1005"/>
      <c r="N120" s="1005"/>
      <c r="O120" s="1005"/>
      <c r="P120" s="1005"/>
    </row>
    <row r="121" spans="6:16" ht="18" customHeight="1" x14ac:dyDescent="0.25">
      <c r="F121" s="120"/>
      <c r="G121" s="120"/>
      <c r="H121" s="1005"/>
      <c r="I121" s="1005"/>
      <c r="J121" s="1005"/>
      <c r="K121" s="1005"/>
      <c r="L121" s="1005"/>
      <c r="M121" s="1005"/>
      <c r="N121" s="1005"/>
      <c r="O121" s="1005"/>
      <c r="P121" s="1005"/>
    </row>
    <row r="122" spans="6:16" ht="18" customHeight="1" x14ac:dyDescent="0.25">
      <c r="F122" s="120"/>
      <c r="G122" s="120"/>
      <c r="H122" s="1005"/>
      <c r="I122" s="1005"/>
      <c r="J122" s="1005"/>
      <c r="K122" s="1005"/>
      <c r="L122" s="1005"/>
      <c r="M122" s="1005"/>
      <c r="N122" s="1005"/>
      <c r="O122" s="1005"/>
      <c r="P122" s="1005"/>
    </row>
    <row r="123" spans="6:16" ht="18" customHeight="1" x14ac:dyDescent="0.25">
      <c r="F123" s="1006"/>
      <c r="G123" s="1006"/>
      <c r="H123" s="1003"/>
      <c r="I123" s="1003"/>
      <c r="J123" s="1003"/>
      <c r="K123" s="1003"/>
      <c r="L123" s="1003"/>
      <c r="M123" s="1003"/>
      <c r="N123" s="1003"/>
      <c r="O123" s="1003"/>
      <c r="P123" s="1003"/>
    </row>
    <row r="124" spans="6:16" ht="18" customHeight="1" x14ac:dyDescent="0.25">
      <c r="F124" s="1006"/>
      <c r="G124" s="1006"/>
      <c r="H124" s="1003"/>
      <c r="I124" s="1003"/>
      <c r="J124" s="1003"/>
      <c r="K124" s="1003"/>
      <c r="L124" s="1003"/>
      <c r="M124" s="1003"/>
      <c r="N124" s="1003"/>
      <c r="O124" s="1003"/>
      <c r="P124" s="1003"/>
    </row>
    <row r="125" spans="6:16" ht="18" customHeight="1" x14ac:dyDescent="0.25">
      <c r="F125" s="1003"/>
      <c r="G125" s="1003"/>
      <c r="H125" s="1003"/>
      <c r="I125" s="1003"/>
      <c r="J125" s="1003"/>
      <c r="K125" s="1003"/>
      <c r="L125" s="1003"/>
      <c r="M125" s="1003"/>
      <c r="N125" s="1003"/>
      <c r="O125" s="1003"/>
      <c r="P125" s="1003"/>
    </row>
    <row r="126" spans="6:16" ht="18" customHeight="1" x14ac:dyDescent="0.25">
      <c r="F126" s="1003"/>
      <c r="G126" s="1003"/>
      <c r="H126" s="1003"/>
      <c r="I126" s="1003"/>
      <c r="J126" s="1003"/>
      <c r="K126" s="1003"/>
      <c r="L126" s="1003"/>
      <c r="M126" s="1003"/>
      <c r="N126" s="1003"/>
      <c r="O126" s="1003"/>
      <c r="P126" s="1003"/>
    </row>
    <row r="127" spans="6:16" ht="18" customHeight="1" x14ac:dyDescent="0.25">
      <c r="F127" s="1003"/>
      <c r="G127" s="1003"/>
      <c r="H127" s="1003"/>
      <c r="I127" s="1003"/>
      <c r="J127" s="1003"/>
      <c r="K127" s="1003"/>
      <c r="L127" s="1003"/>
      <c r="M127" s="1003"/>
      <c r="N127" s="1003"/>
      <c r="O127" s="1003"/>
      <c r="P127" s="1003"/>
    </row>
    <row r="128" spans="6:16" ht="18" customHeight="1" x14ac:dyDescent="0.25">
      <c r="F128" s="1010"/>
      <c r="G128" s="1010"/>
      <c r="H128" s="1010"/>
      <c r="I128" s="1010"/>
      <c r="J128" s="1010"/>
      <c r="K128" s="1010"/>
      <c r="L128" s="1010"/>
      <c r="M128" s="1010"/>
      <c r="N128" s="1010"/>
      <c r="O128" s="1010"/>
      <c r="P128" s="1010"/>
    </row>
    <row r="129" spans="6:16" ht="18" customHeight="1" x14ac:dyDescent="0.25">
      <c r="F129" s="1010"/>
      <c r="G129" s="1010"/>
      <c r="H129" s="1003"/>
      <c r="I129" s="1003"/>
      <c r="J129" s="1003"/>
      <c r="K129" s="1003"/>
      <c r="L129" s="1003"/>
      <c r="M129" s="1003"/>
      <c r="N129" s="1003"/>
      <c r="O129" s="1003"/>
      <c r="P129" s="1003"/>
    </row>
    <row r="130" spans="6:16" ht="18" customHeight="1" x14ac:dyDescent="0.25">
      <c r="F130" s="1010"/>
      <c r="G130" s="1010"/>
      <c r="H130" s="1003"/>
      <c r="I130" s="1003"/>
      <c r="J130" s="1003"/>
      <c r="K130" s="1003"/>
      <c r="L130" s="1003"/>
      <c r="M130" s="1003"/>
      <c r="N130" s="1003"/>
      <c r="O130" s="1003"/>
      <c r="P130" s="1003"/>
    </row>
    <row r="131" spans="6:16" ht="18" customHeight="1" x14ac:dyDescent="0.25">
      <c r="F131" s="1010"/>
      <c r="G131" s="1010"/>
      <c r="H131" s="1003"/>
      <c r="I131" s="1003"/>
      <c r="J131" s="1003"/>
      <c r="K131" s="1003"/>
      <c r="L131" s="1003"/>
      <c r="M131" s="1003"/>
      <c r="N131" s="1003"/>
      <c r="O131" s="1003"/>
      <c r="P131" s="1003"/>
    </row>
    <row r="132" spans="6:16" ht="18" customHeight="1" x14ac:dyDescent="0.25">
      <c r="F132" s="126"/>
      <c r="G132" s="126"/>
      <c r="H132" s="1005"/>
      <c r="I132" s="1005"/>
      <c r="J132" s="1005"/>
      <c r="K132" s="1005"/>
      <c r="L132" s="1005"/>
      <c r="M132" s="1005"/>
      <c r="N132" s="1005"/>
      <c r="O132" s="1005"/>
      <c r="P132" s="1005"/>
    </row>
    <row r="133" spans="6:16" ht="18" customHeight="1" x14ac:dyDescent="0.25">
      <c r="F133" s="120"/>
      <c r="G133" s="120"/>
      <c r="H133" s="1005"/>
      <c r="I133" s="1005"/>
      <c r="J133" s="1005"/>
      <c r="K133" s="1005"/>
      <c r="L133" s="1005"/>
      <c r="M133" s="1005"/>
      <c r="N133" s="1005"/>
      <c r="O133" s="1005"/>
      <c r="P133" s="1005"/>
    </row>
    <row r="134" spans="6:16" ht="18" customHeight="1" x14ac:dyDescent="0.25">
      <c r="F134" s="120"/>
      <c r="G134" s="120"/>
      <c r="H134" s="1005"/>
      <c r="I134" s="1005"/>
      <c r="J134" s="1005"/>
      <c r="K134" s="1005"/>
      <c r="L134" s="1005"/>
      <c r="M134" s="1005"/>
      <c r="N134" s="1005"/>
      <c r="O134" s="1005"/>
      <c r="P134" s="1005"/>
    </row>
    <row r="135" spans="6:16" ht="18" customHeight="1" x14ac:dyDescent="0.25">
      <c r="F135" s="121"/>
      <c r="G135" s="121"/>
      <c r="H135" s="126"/>
      <c r="I135" s="126"/>
      <c r="J135" s="126"/>
      <c r="K135" s="126"/>
      <c r="L135" s="126"/>
      <c r="M135" s="126"/>
      <c r="N135" s="126"/>
      <c r="O135" s="126"/>
      <c r="P135" s="126"/>
    </row>
    <row r="136" spans="6:16" ht="18" customHeight="1" x14ac:dyDescent="0.25">
      <c r="F136" s="121"/>
      <c r="G136" s="121"/>
      <c r="H136" s="1005"/>
      <c r="I136" s="1005"/>
      <c r="J136" s="1005"/>
      <c r="K136" s="1005"/>
      <c r="L136" s="1005"/>
      <c r="M136" s="1005"/>
      <c r="N136" s="1005"/>
      <c r="O136" s="1005"/>
      <c r="P136" s="1005"/>
    </row>
    <row r="137" spans="6:16" ht="18" customHeight="1" x14ac:dyDescent="0.25">
      <c r="F137" s="121"/>
      <c r="G137" s="121"/>
      <c r="H137" s="126"/>
      <c r="I137" s="126"/>
      <c r="J137" s="126"/>
      <c r="K137" s="126"/>
      <c r="L137" s="126"/>
      <c r="M137" s="126"/>
      <c r="N137" s="126"/>
      <c r="O137" s="126"/>
      <c r="P137" s="126"/>
    </row>
    <row r="138" spans="6:16" ht="18" customHeight="1" x14ac:dyDescent="0.25">
      <c r="F138" s="121"/>
      <c r="G138" s="121"/>
      <c r="H138" s="126"/>
      <c r="I138" s="126"/>
      <c r="J138" s="126"/>
      <c r="K138" s="126"/>
      <c r="L138" s="126"/>
      <c r="M138" s="126"/>
      <c r="N138" s="126"/>
      <c r="O138" s="126"/>
      <c r="P138" s="126"/>
    </row>
    <row r="139" spans="6:16" ht="18" customHeight="1" x14ac:dyDescent="0.25">
      <c r="F139" s="1005"/>
      <c r="G139" s="1005"/>
      <c r="H139" s="1005"/>
      <c r="I139" s="1005"/>
      <c r="J139" s="1005"/>
      <c r="K139" s="1005"/>
      <c r="L139" s="1005"/>
      <c r="M139" s="1005"/>
      <c r="N139" s="1005"/>
      <c r="O139" s="1005"/>
      <c r="P139" s="1005"/>
    </row>
    <row r="140" spans="6:16" ht="18" customHeight="1" x14ac:dyDescent="0.25">
      <c r="F140" s="1005"/>
      <c r="G140" s="1005"/>
      <c r="H140" s="1005"/>
      <c r="I140" s="1005"/>
      <c r="J140" s="1005"/>
      <c r="K140" s="1005"/>
      <c r="L140" s="1005"/>
      <c r="M140" s="1005"/>
      <c r="N140" s="1005"/>
      <c r="O140" s="1005"/>
      <c r="P140" s="1005"/>
    </row>
    <row r="141" spans="6:16" ht="18" customHeight="1" x14ac:dyDescent="0.25">
      <c r="F141" s="117"/>
      <c r="G141" s="117"/>
      <c r="H141" s="1005"/>
      <c r="I141" s="1005"/>
      <c r="J141" s="1005"/>
      <c r="K141" s="1005"/>
      <c r="L141" s="1005"/>
      <c r="M141" s="1005"/>
      <c r="N141" s="1005"/>
      <c r="O141" s="1005"/>
      <c r="P141" s="1005"/>
    </row>
    <row r="142" spans="6:16" ht="18" customHeight="1" x14ac:dyDescent="0.25">
      <c r="F142" s="134"/>
      <c r="G142" s="134"/>
      <c r="H142" s="1005"/>
      <c r="I142" s="1005"/>
      <c r="J142" s="1005"/>
      <c r="K142" s="1005"/>
      <c r="L142" s="1005"/>
      <c r="M142" s="1005"/>
      <c r="N142" s="1005"/>
      <c r="O142" s="1005"/>
      <c r="P142" s="1005"/>
    </row>
    <row r="143" spans="6:16" ht="18" customHeight="1" x14ac:dyDescent="0.25">
      <c r="F143" s="117"/>
      <c r="G143" s="117"/>
      <c r="H143" s="1005"/>
      <c r="I143" s="1005"/>
      <c r="J143" s="1005"/>
      <c r="K143" s="1005"/>
      <c r="L143" s="1005"/>
      <c r="M143" s="1005"/>
      <c r="N143" s="1005"/>
      <c r="O143" s="1005"/>
      <c r="P143" s="1005"/>
    </row>
    <row r="144" spans="6:16" ht="18" customHeight="1" x14ac:dyDescent="0.25">
      <c r="F144" s="134"/>
      <c r="G144" s="134"/>
      <c r="H144" s="1005"/>
      <c r="I144" s="1005"/>
      <c r="J144" s="1005"/>
      <c r="K144" s="1005"/>
      <c r="L144" s="1005"/>
      <c r="M144" s="1005"/>
      <c r="N144" s="1005"/>
      <c r="O144" s="1005"/>
      <c r="P144" s="1005"/>
    </row>
    <row r="145" spans="6:16" ht="18" customHeight="1" x14ac:dyDescent="0.25">
      <c r="F145" s="1008"/>
      <c r="G145" s="1008"/>
      <c r="H145" s="1004"/>
      <c r="I145" s="1004"/>
      <c r="J145" s="1004"/>
      <c r="K145" s="1004"/>
      <c r="L145" s="1004"/>
      <c r="M145" s="1004"/>
      <c r="N145" s="1004"/>
      <c r="O145" s="1004"/>
      <c r="P145" s="1004"/>
    </row>
    <row r="146" spans="6:16" ht="18" customHeight="1" x14ac:dyDescent="0.25">
      <c r="F146" s="1004"/>
      <c r="G146" s="1004"/>
      <c r="H146" s="1004"/>
      <c r="I146" s="1004"/>
      <c r="J146" s="1004"/>
      <c r="K146" s="1004"/>
      <c r="L146" s="1004"/>
      <c r="M146" s="1004"/>
      <c r="N146" s="1004"/>
      <c r="O146" s="1004"/>
      <c r="P146" s="1004"/>
    </row>
    <row r="147" spans="6:16" ht="18" customHeight="1" x14ac:dyDescent="0.25">
      <c r="F147" s="134"/>
      <c r="G147" s="134"/>
      <c r="H147" s="1005"/>
      <c r="I147" s="1005"/>
      <c r="J147" s="1005"/>
      <c r="K147" s="1005"/>
      <c r="L147" s="1005"/>
      <c r="M147" s="1005"/>
      <c r="N147" s="1005"/>
      <c r="O147" s="1005"/>
      <c r="P147" s="1005"/>
    </row>
    <row r="148" spans="6:16" ht="18" customHeight="1" x14ac:dyDescent="0.25">
      <c r="F148" s="1008"/>
      <c r="G148" s="1008"/>
      <c r="H148" s="1004"/>
      <c r="I148" s="1004"/>
      <c r="J148" s="1004"/>
      <c r="K148" s="1004"/>
      <c r="L148" s="1004"/>
      <c r="M148" s="1004"/>
      <c r="N148" s="1004"/>
      <c r="O148" s="1004"/>
      <c r="P148" s="1004"/>
    </row>
    <row r="149" spans="6:16" ht="18" customHeight="1" x14ac:dyDescent="0.25">
      <c r="F149" s="1004"/>
      <c r="G149" s="1004"/>
      <c r="H149" s="1004"/>
      <c r="I149" s="1004"/>
      <c r="J149" s="1004"/>
      <c r="K149" s="1004"/>
      <c r="L149" s="1004"/>
      <c r="M149" s="1004"/>
      <c r="N149" s="1004"/>
      <c r="O149" s="1004"/>
      <c r="P149" s="1004"/>
    </row>
    <row r="150" spans="6:16" ht="18" customHeight="1" x14ac:dyDescent="0.25">
      <c r="F150" s="1004"/>
      <c r="G150" s="1004"/>
      <c r="H150" s="1004"/>
      <c r="I150" s="1004"/>
      <c r="J150" s="1004"/>
      <c r="K150" s="1004"/>
      <c r="L150" s="1004"/>
      <c r="M150" s="1004"/>
      <c r="N150" s="1004"/>
      <c r="O150" s="1004"/>
      <c r="P150" s="1004"/>
    </row>
    <row r="151" spans="6:16" ht="18" customHeight="1" x14ac:dyDescent="0.25">
      <c r="F151" s="126"/>
      <c r="G151" s="126"/>
      <c r="H151" s="1005"/>
      <c r="I151" s="1005"/>
      <c r="J151" s="1005"/>
      <c r="K151" s="1005"/>
      <c r="L151" s="1005"/>
      <c r="M151" s="1005"/>
      <c r="N151" s="1005"/>
      <c r="O151" s="1005"/>
      <c r="P151" s="1005"/>
    </row>
    <row r="152" spans="6:16" ht="18" customHeight="1" x14ac:dyDescent="0.25">
      <c r="F152" s="1005"/>
      <c r="G152" s="1005"/>
      <c r="H152" s="1005"/>
      <c r="I152" s="1005"/>
      <c r="J152" s="1005"/>
      <c r="K152" s="1005"/>
      <c r="L152" s="1005"/>
      <c r="M152" s="1005"/>
      <c r="N152" s="1005"/>
      <c r="O152" s="1005"/>
      <c r="P152" s="1005"/>
    </row>
    <row r="153" spans="6:16" ht="18" customHeight="1" x14ac:dyDescent="0.25">
      <c r="F153" s="1005"/>
      <c r="G153" s="1005"/>
      <c r="H153" s="1005"/>
      <c r="I153" s="1005"/>
      <c r="J153" s="1005"/>
      <c r="K153" s="1005"/>
      <c r="L153" s="1005"/>
      <c r="M153" s="1005"/>
      <c r="N153" s="1005"/>
      <c r="O153" s="1005"/>
      <c r="P153" s="1005"/>
    </row>
    <row r="154" spans="6:16" ht="18" customHeight="1" x14ac:dyDescent="0.25">
      <c r="F154" s="1005"/>
      <c r="G154" s="1005"/>
      <c r="H154" s="1005"/>
      <c r="I154" s="1005"/>
      <c r="J154" s="1005"/>
      <c r="K154" s="1005"/>
      <c r="L154" s="1005"/>
      <c r="M154" s="1005"/>
      <c r="N154" s="1005"/>
      <c r="O154" s="1005"/>
      <c r="P154" s="1005"/>
    </row>
    <row r="155" spans="6:16" ht="18" customHeight="1" x14ac:dyDescent="0.25">
      <c r="F155" s="1015"/>
      <c r="G155" s="1015"/>
      <c r="H155" s="1004"/>
      <c r="I155" s="1004"/>
      <c r="J155" s="1004"/>
      <c r="K155" s="1004"/>
      <c r="L155" s="1004"/>
      <c r="M155" s="1004"/>
      <c r="N155" s="1004"/>
      <c r="O155" s="1004"/>
      <c r="P155" s="1004"/>
    </row>
    <row r="156" spans="6:16" ht="18" customHeight="1" x14ac:dyDescent="0.25">
      <c r="F156" s="1009"/>
      <c r="G156" s="1009"/>
      <c r="H156" s="1005"/>
      <c r="I156" s="1005"/>
      <c r="J156" s="1005"/>
      <c r="K156" s="1005"/>
      <c r="L156" s="1005"/>
      <c r="M156" s="1005"/>
      <c r="N156" s="1005"/>
      <c r="O156" s="1005"/>
      <c r="P156" s="1005"/>
    </row>
    <row r="157" spans="6:16" ht="18" customHeight="1" x14ac:dyDescent="0.25">
      <c r="F157" s="1009"/>
      <c r="G157" s="1009"/>
      <c r="H157" s="1005"/>
      <c r="I157" s="1005"/>
      <c r="J157" s="1005"/>
      <c r="K157" s="1005"/>
      <c r="L157" s="1005"/>
      <c r="M157" s="1005"/>
      <c r="N157" s="1005"/>
      <c r="O157" s="1005"/>
      <c r="P157" s="1005"/>
    </row>
    <row r="158" spans="6:16" ht="18" customHeight="1" x14ac:dyDescent="0.25">
      <c r="F158" s="1009"/>
      <c r="G158" s="1009"/>
      <c r="H158" s="1005"/>
      <c r="I158" s="1005"/>
      <c r="J158" s="1005"/>
      <c r="K158" s="1005"/>
      <c r="L158" s="1005"/>
      <c r="M158" s="1005"/>
      <c r="N158" s="1005"/>
      <c r="O158" s="1005"/>
      <c r="P158" s="1005"/>
    </row>
    <row r="159" spans="6:16" ht="18" customHeight="1" x14ac:dyDescent="0.25">
      <c r="F159" s="1009"/>
      <c r="G159" s="1009"/>
      <c r="H159" s="1005"/>
      <c r="I159" s="1005"/>
      <c r="J159" s="1005"/>
      <c r="K159" s="1005"/>
      <c r="L159" s="1005"/>
      <c r="M159" s="1005"/>
      <c r="N159" s="1005"/>
      <c r="O159" s="1005"/>
      <c r="P159" s="1005"/>
    </row>
    <row r="160" spans="6:16" ht="18" customHeight="1" x14ac:dyDescent="0.25">
      <c r="F160" s="1007"/>
      <c r="G160" s="1007"/>
      <c r="H160" s="1005"/>
      <c r="I160" s="1005"/>
      <c r="J160" s="1005"/>
      <c r="K160" s="1005"/>
      <c r="L160" s="1005"/>
      <c r="M160" s="1005"/>
      <c r="N160" s="1005"/>
      <c r="O160" s="1005"/>
      <c r="P160" s="1005"/>
    </row>
    <row r="161" spans="6:16" ht="18" customHeight="1" x14ac:dyDescent="0.25">
      <c r="F161" s="135"/>
      <c r="G161" s="135"/>
      <c r="H161" s="136"/>
      <c r="I161" s="136"/>
      <c r="J161" s="136"/>
      <c r="K161" s="136"/>
      <c r="L161" s="136"/>
      <c r="M161" s="136"/>
      <c r="N161" s="136"/>
      <c r="O161" s="136"/>
      <c r="P161" s="136"/>
    </row>
    <row r="162" spans="6:16" ht="18" customHeight="1" x14ac:dyDescent="0.25">
      <c r="F162" s="137"/>
      <c r="G162" s="137"/>
      <c r="H162" s="138"/>
      <c r="I162" s="138"/>
      <c r="J162" s="138"/>
      <c r="K162" s="138"/>
      <c r="L162" s="138"/>
      <c r="M162" s="138"/>
      <c r="N162" s="138"/>
      <c r="O162" s="138"/>
      <c r="P162" s="138"/>
    </row>
    <row r="163" spans="6:16" ht="18" customHeight="1" x14ac:dyDescent="0.25">
      <c r="F163" s="1004"/>
      <c r="G163" s="1004"/>
      <c r="H163" s="139"/>
      <c r="I163" s="139"/>
      <c r="J163" s="139"/>
      <c r="K163" s="139"/>
      <c r="L163" s="139"/>
      <c r="M163" s="139"/>
      <c r="N163" s="139"/>
      <c r="O163" s="139"/>
      <c r="P163" s="139"/>
    </row>
    <row r="164" spans="6:16" ht="18" customHeight="1" x14ac:dyDescent="0.25">
      <c r="F164" s="1004"/>
      <c r="G164" s="1004"/>
      <c r="H164" s="1004"/>
      <c r="I164" s="1004"/>
      <c r="J164" s="1004"/>
      <c r="K164" s="1004"/>
      <c r="L164" s="1004"/>
      <c r="M164" s="1004"/>
      <c r="N164" s="1004"/>
      <c r="O164" s="1004"/>
      <c r="P164" s="1004"/>
    </row>
    <row r="165" spans="6:16" ht="18" customHeight="1" x14ac:dyDescent="0.25">
      <c r="F165" s="1004"/>
      <c r="G165" s="1004"/>
      <c r="H165" s="1004"/>
      <c r="I165" s="1004"/>
      <c r="J165" s="1004"/>
      <c r="K165" s="1004"/>
      <c r="L165" s="1004"/>
      <c r="M165" s="1004"/>
      <c r="N165" s="1004"/>
      <c r="O165" s="1004"/>
      <c r="P165" s="1004"/>
    </row>
    <row r="166" spans="6:16" ht="18" customHeight="1" x14ac:dyDescent="0.25">
      <c r="F166" s="1004"/>
      <c r="G166" s="1004"/>
      <c r="H166" s="1004"/>
      <c r="I166" s="1004"/>
      <c r="J166" s="1004"/>
      <c r="K166" s="1004"/>
      <c r="L166" s="1004"/>
      <c r="M166" s="1004"/>
      <c r="N166" s="1004"/>
      <c r="O166" s="1004"/>
      <c r="P166" s="1004"/>
    </row>
    <row r="167" spans="6:16" ht="18" customHeight="1" x14ac:dyDescent="0.25">
      <c r="F167" s="1004"/>
      <c r="G167" s="1004"/>
      <c r="H167" s="1004"/>
      <c r="I167" s="1004"/>
      <c r="J167" s="1004"/>
      <c r="K167" s="1004"/>
      <c r="L167" s="1004"/>
      <c r="M167" s="1004"/>
      <c r="N167" s="1004"/>
      <c r="O167" s="1004"/>
      <c r="P167" s="1004"/>
    </row>
    <row r="168" spans="6:16" ht="18" customHeight="1" x14ac:dyDescent="0.25">
      <c r="F168" s="1004"/>
      <c r="G168" s="1004"/>
      <c r="H168" s="1004"/>
      <c r="I168" s="1004"/>
      <c r="J168" s="1004"/>
      <c r="K168" s="1004"/>
      <c r="L168" s="1004"/>
      <c r="M168" s="1004"/>
      <c r="N168" s="1004"/>
      <c r="O168" s="1004"/>
      <c r="P168" s="1004"/>
    </row>
    <row r="169" spans="6:16" ht="18" customHeight="1" x14ac:dyDescent="0.25">
      <c r="F169" s="1004"/>
      <c r="G169" s="1004"/>
      <c r="H169" s="1004"/>
      <c r="I169" s="1004"/>
      <c r="J169" s="1004"/>
      <c r="K169" s="1004"/>
      <c r="L169" s="1004"/>
      <c r="M169" s="1004"/>
      <c r="N169" s="1004"/>
      <c r="O169" s="1004"/>
      <c r="P169" s="1004"/>
    </row>
    <row r="170" spans="6:16" ht="18" customHeight="1" x14ac:dyDescent="0.25">
      <c r="F170" s="1004"/>
      <c r="G170" s="1004"/>
      <c r="H170" s="1004"/>
      <c r="I170" s="1004"/>
      <c r="J170" s="1004"/>
      <c r="K170" s="1004"/>
      <c r="L170" s="1004"/>
      <c r="M170" s="1004"/>
      <c r="N170" s="1004"/>
      <c r="O170" s="1004"/>
      <c r="P170" s="1004"/>
    </row>
    <row r="171" spans="6:16" ht="18" customHeight="1" x14ac:dyDescent="0.25">
      <c r="F171" s="1004"/>
      <c r="G171" s="1004"/>
      <c r="H171" s="1004"/>
      <c r="I171" s="1004"/>
      <c r="J171" s="1004"/>
      <c r="K171" s="1004"/>
      <c r="L171" s="1004"/>
      <c r="M171" s="1004"/>
      <c r="N171" s="1004"/>
      <c r="O171" s="1004"/>
      <c r="P171" s="1004"/>
    </row>
    <row r="172" spans="6:16" ht="18" customHeight="1" x14ac:dyDescent="0.25">
      <c r="F172" s="1004"/>
      <c r="G172" s="1004"/>
      <c r="H172" s="1004"/>
      <c r="I172" s="1004"/>
      <c r="J172" s="1004"/>
      <c r="K172" s="1004"/>
      <c r="L172" s="1004"/>
      <c r="M172" s="1004"/>
      <c r="N172" s="1004"/>
      <c r="O172" s="1004"/>
      <c r="P172" s="1004"/>
    </row>
    <row r="173" spans="6:16" ht="18" customHeight="1" x14ac:dyDescent="0.25">
      <c r="F173" s="1004"/>
      <c r="G173" s="1004"/>
      <c r="H173" s="1004"/>
      <c r="I173" s="1004"/>
      <c r="J173" s="1004"/>
      <c r="K173" s="1004"/>
      <c r="L173" s="1004"/>
      <c r="M173" s="1004"/>
      <c r="N173" s="1004"/>
      <c r="O173" s="1004"/>
      <c r="P173" s="1004"/>
    </row>
    <row r="174" spans="6:16" ht="18" customHeight="1" x14ac:dyDescent="0.25">
      <c r="F174" s="1005"/>
      <c r="G174" s="1005"/>
      <c r="H174" s="1004"/>
      <c r="I174" s="1004"/>
      <c r="J174" s="1004"/>
      <c r="K174" s="1004"/>
      <c r="L174" s="1004"/>
      <c r="M174" s="1004"/>
      <c r="N174" s="1004"/>
      <c r="O174" s="1004"/>
      <c r="P174" s="1004"/>
    </row>
    <row r="175" spans="6:16" ht="18" customHeight="1" x14ac:dyDescent="0.25">
      <c r="F175" s="1004"/>
      <c r="G175" s="1004"/>
      <c r="H175" s="1004"/>
      <c r="I175" s="1004"/>
      <c r="J175" s="1004"/>
      <c r="K175" s="1004"/>
      <c r="L175" s="1004"/>
      <c r="M175" s="1004"/>
      <c r="N175" s="1004"/>
      <c r="O175" s="1004"/>
      <c r="P175" s="1004"/>
    </row>
    <row r="176" spans="6:16" ht="18" customHeight="1" x14ac:dyDescent="0.25">
      <c r="F176" s="1004"/>
      <c r="G176" s="1004"/>
      <c r="H176" s="1004"/>
      <c r="I176" s="1004"/>
      <c r="J176" s="1004"/>
      <c r="K176" s="1004"/>
      <c r="L176" s="1004"/>
      <c r="M176" s="1004"/>
      <c r="N176" s="1004"/>
      <c r="O176" s="1004"/>
      <c r="P176" s="1004"/>
    </row>
    <row r="177" spans="6:16" ht="18" customHeight="1" x14ac:dyDescent="0.25">
      <c r="F177" s="1004"/>
      <c r="G177" s="1004"/>
      <c r="H177" s="1004"/>
      <c r="I177" s="1004"/>
      <c r="J177" s="1004"/>
      <c r="K177" s="1004"/>
      <c r="L177" s="1004"/>
      <c r="M177" s="1004"/>
      <c r="N177" s="1004"/>
      <c r="O177" s="1004"/>
      <c r="P177" s="1004"/>
    </row>
    <row r="178" spans="6:16" ht="18" customHeight="1" x14ac:dyDescent="0.25">
      <c r="F178" s="1004"/>
      <c r="G178" s="1004"/>
      <c r="H178" s="1004"/>
      <c r="I178" s="1004"/>
      <c r="J178" s="1004"/>
      <c r="K178" s="1004"/>
      <c r="L178" s="1004"/>
      <c r="M178" s="1004"/>
      <c r="N178" s="1004"/>
      <c r="O178" s="1004"/>
      <c r="P178" s="1004"/>
    </row>
    <row r="179" spans="6:16" ht="18" customHeight="1" x14ac:dyDescent="0.25">
      <c r="F179" s="1004"/>
      <c r="G179" s="1004"/>
      <c r="H179" s="1004"/>
      <c r="I179" s="1004"/>
      <c r="J179" s="1004"/>
      <c r="K179" s="1004"/>
      <c r="L179" s="1004"/>
      <c r="M179" s="1004"/>
      <c r="N179" s="1004"/>
      <c r="O179" s="1004"/>
      <c r="P179" s="1004"/>
    </row>
    <row r="180" spans="6:16" ht="18" customHeight="1" x14ac:dyDescent="0.25">
      <c r="F180" s="1004"/>
      <c r="G180" s="1004"/>
      <c r="H180" s="1004"/>
      <c r="I180" s="1004"/>
      <c r="J180" s="1004"/>
      <c r="K180" s="1004"/>
      <c r="L180" s="1004"/>
      <c r="M180" s="1004"/>
      <c r="N180" s="1004"/>
      <c r="O180" s="1004"/>
      <c r="P180" s="1004"/>
    </row>
    <row r="181" spans="6:16" ht="18" customHeight="1" x14ac:dyDescent="0.25">
      <c r="F181" s="1004"/>
      <c r="G181" s="1004"/>
      <c r="H181" s="1004"/>
      <c r="I181" s="1004"/>
      <c r="J181" s="1004"/>
      <c r="K181" s="1004"/>
      <c r="L181" s="1004"/>
      <c r="M181" s="1004"/>
      <c r="N181" s="1004"/>
      <c r="O181" s="1004"/>
      <c r="P181" s="1004"/>
    </row>
    <row r="182" spans="6:16" ht="18" customHeight="1" x14ac:dyDescent="0.25">
      <c r="F182" s="1004"/>
      <c r="G182" s="1004"/>
      <c r="H182" s="1004"/>
      <c r="I182" s="1004"/>
      <c r="J182" s="1004"/>
      <c r="K182" s="1004"/>
      <c r="L182" s="1004"/>
      <c r="M182" s="1004"/>
      <c r="N182" s="1004"/>
      <c r="O182" s="1004"/>
      <c r="P182" s="1004"/>
    </row>
    <row r="183" spans="6:16" ht="18" customHeight="1" x14ac:dyDescent="0.25">
      <c r="F183" s="1004"/>
      <c r="G183" s="1004"/>
      <c r="H183" s="1004"/>
      <c r="I183" s="1004"/>
      <c r="J183" s="1004"/>
      <c r="K183" s="1004"/>
      <c r="L183" s="1004"/>
      <c r="M183" s="1004"/>
      <c r="N183" s="1004"/>
      <c r="O183" s="1004"/>
      <c r="P183" s="1004"/>
    </row>
    <row r="184" spans="6:16" ht="18" customHeight="1" x14ac:dyDescent="0.25">
      <c r="F184" s="1004"/>
      <c r="G184" s="1004"/>
      <c r="H184" s="1004"/>
      <c r="I184" s="1004"/>
      <c r="J184" s="1004"/>
      <c r="K184" s="1004"/>
      <c r="L184" s="1004"/>
      <c r="M184" s="1004"/>
      <c r="N184" s="1004"/>
      <c r="O184" s="1004"/>
      <c r="P184" s="1004"/>
    </row>
    <row r="185" spans="6:16" ht="18" customHeight="1" x14ac:dyDescent="0.25">
      <c r="F185" s="1004"/>
      <c r="G185" s="1004"/>
      <c r="H185" s="1004"/>
      <c r="I185" s="1004"/>
      <c r="J185" s="1004"/>
      <c r="K185" s="1004"/>
      <c r="L185" s="1004"/>
      <c r="M185" s="1004"/>
      <c r="N185" s="1004"/>
      <c r="O185" s="1004"/>
      <c r="P185" s="1004"/>
    </row>
    <row r="186" spans="6:16" ht="18" customHeight="1" x14ac:dyDescent="0.25">
      <c r="F186" s="1004"/>
      <c r="G186" s="1004"/>
      <c r="H186" s="1004"/>
      <c r="I186" s="1004"/>
      <c r="J186" s="1004"/>
      <c r="K186" s="1004"/>
      <c r="L186" s="1004"/>
      <c r="M186" s="1004"/>
      <c r="N186" s="1004"/>
      <c r="O186" s="1004"/>
      <c r="P186" s="1004"/>
    </row>
    <row r="187" spans="6:16" ht="18" customHeight="1" x14ac:dyDescent="0.25">
      <c r="F187" s="1004"/>
      <c r="G187" s="1004"/>
      <c r="H187" s="1004"/>
      <c r="I187" s="1004"/>
      <c r="J187" s="1004"/>
      <c r="K187" s="1004"/>
      <c r="L187" s="1004"/>
      <c r="M187" s="1004"/>
      <c r="N187" s="1004"/>
      <c r="O187" s="1004"/>
      <c r="P187" s="1004"/>
    </row>
    <row r="188" spans="6:16" ht="18" customHeight="1" x14ac:dyDescent="0.25">
      <c r="F188" s="1004"/>
      <c r="G188" s="1004"/>
      <c r="H188" s="1004"/>
      <c r="I188" s="1004"/>
      <c r="J188" s="1004"/>
      <c r="K188" s="1004"/>
      <c r="L188" s="1004"/>
      <c r="M188" s="1004"/>
      <c r="N188" s="1004"/>
      <c r="O188" s="1004"/>
      <c r="P188" s="1004"/>
    </row>
    <row r="189" spans="6:16" ht="18" customHeight="1" x14ac:dyDescent="0.25">
      <c r="F189" s="1004"/>
      <c r="G189" s="1004"/>
      <c r="H189" s="1004"/>
      <c r="I189" s="1004"/>
      <c r="J189" s="1004"/>
      <c r="K189" s="1004"/>
      <c r="L189" s="1004"/>
      <c r="M189" s="1004"/>
      <c r="N189" s="1004"/>
      <c r="O189" s="1004"/>
      <c r="P189" s="1004"/>
    </row>
    <row r="190" spans="6:16" ht="18" customHeight="1" x14ac:dyDescent="0.25">
      <c r="F190" s="1004"/>
      <c r="G190" s="1004"/>
      <c r="H190" s="1004"/>
      <c r="I190" s="1004"/>
      <c r="J190" s="1004"/>
      <c r="K190" s="1004"/>
      <c r="L190" s="1004"/>
      <c r="M190" s="1004"/>
      <c r="N190" s="1004"/>
      <c r="O190" s="1004"/>
      <c r="P190" s="1004"/>
    </row>
    <row r="191" spans="6:16" ht="18" customHeight="1" x14ac:dyDescent="0.25">
      <c r="F191" s="1004"/>
      <c r="G191" s="1004"/>
      <c r="H191" s="1004"/>
      <c r="I191" s="1004"/>
      <c r="J191" s="1004"/>
      <c r="K191" s="1004"/>
      <c r="L191" s="1004"/>
      <c r="M191" s="1004"/>
      <c r="N191" s="1004"/>
      <c r="O191" s="1004"/>
      <c r="P191" s="1004"/>
    </row>
    <row r="192" spans="6:16" ht="18" customHeight="1" x14ac:dyDescent="0.25">
      <c r="F192" s="1005"/>
      <c r="G192" s="1005"/>
      <c r="H192" s="1004"/>
      <c r="I192" s="1004"/>
      <c r="J192" s="1004"/>
      <c r="K192" s="1004"/>
      <c r="L192" s="1004"/>
      <c r="M192" s="1004"/>
      <c r="N192" s="1004"/>
      <c r="O192" s="1004"/>
      <c r="P192" s="1004"/>
    </row>
    <row r="193" spans="6:16" ht="18" customHeight="1" x14ac:dyDescent="0.25">
      <c r="F193" s="1004"/>
      <c r="G193" s="1004"/>
      <c r="H193" s="1004"/>
      <c r="I193" s="1004"/>
      <c r="J193" s="1004"/>
      <c r="K193" s="1004"/>
      <c r="L193" s="1004"/>
      <c r="M193" s="1004"/>
      <c r="N193" s="1004"/>
      <c r="O193" s="1004"/>
      <c r="P193" s="1004"/>
    </row>
    <row r="194" spans="6:16" ht="18" customHeight="1" x14ac:dyDescent="0.25">
      <c r="F194" s="1004"/>
      <c r="G194" s="1004"/>
      <c r="H194" s="1004"/>
      <c r="I194" s="1004"/>
      <c r="J194" s="1004"/>
      <c r="K194" s="1004"/>
      <c r="L194" s="1004"/>
      <c r="M194" s="1004"/>
      <c r="N194" s="1004"/>
      <c r="O194" s="1004"/>
      <c r="P194" s="1004"/>
    </row>
    <row r="195" spans="6:16" ht="18" customHeight="1" x14ac:dyDescent="0.25">
      <c r="F195" s="1004"/>
      <c r="G195" s="1004"/>
      <c r="H195" s="1004"/>
      <c r="I195" s="1004"/>
      <c r="J195" s="1004"/>
      <c r="K195" s="1004"/>
      <c r="L195" s="1004"/>
      <c r="M195" s="1004"/>
      <c r="N195" s="1004"/>
      <c r="O195" s="1004"/>
      <c r="P195" s="1004"/>
    </row>
    <row r="196" spans="6:16" ht="18" customHeight="1" x14ac:dyDescent="0.25">
      <c r="F196" s="1004"/>
      <c r="G196" s="1004"/>
      <c r="H196" s="1004"/>
      <c r="I196" s="1004"/>
      <c r="J196" s="1004"/>
      <c r="K196" s="1004"/>
      <c r="L196" s="1004"/>
      <c r="M196" s="1004"/>
      <c r="N196" s="1004"/>
      <c r="O196" s="1004"/>
      <c r="P196" s="1004"/>
    </row>
    <row r="197" spans="6:16" ht="18" customHeight="1" x14ac:dyDescent="0.25">
      <c r="F197" s="1004"/>
      <c r="G197" s="1004"/>
      <c r="H197" s="1004"/>
      <c r="I197" s="1004"/>
      <c r="J197" s="1004"/>
      <c r="K197" s="1004"/>
      <c r="L197" s="1004"/>
      <c r="M197" s="1004"/>
      <c r="N197" s="1004"/>
      <c r="O197" s="1004"/>
      <c r="P197" s="1004"/>
    </row>
    <row r="198" spans="6:16" ht="18" customHeight="1" x14ac:dyDescent="0.25">
      <c r="F198" s="1004"/>
      <c r="G198" s="1004"/>
      <c r="H198" s="1004"/>
      <c r="I198" s="1004"/>
      <c r="J198" s="1004"/>
      <c r="K198" s="1004"/>
      <c r="L198" s="1004"/>
      <c r="M198" s="1004"/>
      <c r="N198" s="1004"/>
      <c r="O198" s="1004"/>
      <c r="P198" s="1004"/>
    </row>
    <row r="199" spans="6:16" ht="18" customHeight="1" x14ac:dyDescent="0.25">
      <c r="F199" s="1004"/>
      <c r="G199" s="1004"/>
      <c r="H199" s="1004"/>
      <c r="I199" s="1004"/>
      <c r="J199" s="1004"/>
      <c r="K199" s="1004"/>
      <c r="L199" s="1004"/>
      <c r="M199" s="1004"/>
      <c r="N199" s="1004"/>
      <c r="O199" s="1004"/>
      <c r="P199" s="1004"/>
    </row>
    <row r="200" spans="6:16" ht="18" customHeight="1" x14ac:dyDescent="0.25">
      <c r="F200" s="1004"/>
      <c r="G200" s="1004"/>
      <c r="H200" s="1004"/>
      <c r="I200" s="1004"/>
      <c r="J200" s="1004"/>
      <c r="K200" s="1004"/>
      <c r="L200" s="1004"/>
      <c r="M200" s="1004"/>
      <c r="N200" s="1004"/>
      <c r="O200" s="1004"/>
      <c r="P200" s="1004"/>
    </row>
    <row r="201" spans="6:16" ht="18" customHeight="1" x14ac:dyDescent="0.25">
      <c r="F201" s="1004"/>
      <c r="G201" s="1004"/>
      <c r="H201" s="1004"/>
      <c r="I201" s="1004"/>
      <c r="J201" s="1004"/>
      <c r="K201" s="1004"/>
      <c r="L201" s="1004"/>
      <c r="M201" s="1004"/>
      <c r="N201" s="1004"/>
      <c r="O201" s="1004"/>
      <c r="P201" s="1004"/>
    </row>
    <row r="202" spans="6:16" ht="18" customHeight="1" x14ac:dyDescent="0.25">
      <c r="F202" s="1004"/>
      <c r="G202" s="1004"/>
      <c r="H202" s="1004"/>
      <c r="I202" s="1004"/>
      <c r="J202" s="1004"/>
      <c r="K202" s="1004"/>
      <c r="L202" s="1004"/>
      <c r="M202" s="1004"/>
      <c r="N202" s="1004"/>
      <c r="O202" s="1004"/>
      <c r="P202" s="1004"/>
    </row>
    <row r="203" spans="6:16" ht="18" customHeight="1" x14ac:dyDescent="0.25">
      <c r="F203" s="1004"/>
      <c r="G203" s="1004"/>
      <c r="H203" s="1004"/>
      <c r="I203" s="1004"/>
      <c r="J203" s="1004"/>
      <c r="K203" s="1004"/>
      <c r="L203" s="1004"/>
      <c r="M203" s="1004"/>
      <c r="N203" s="1004"/>
      <c r="O203" s="1004"/>
      <c r="P203" s="1004"/>
    </row>
    <row r="204" spans="6:16" ht="18" customHeight="1" x14ac:dyDescent="0.25">
      <c r="F204" s="1004"/>
      <c r="G204" s="1004"/>
      <c r="H204" s="1004"/>
      <c r="I204" s="1004"/>
      <c r="J204" s="1004"/>
      <c r="K204" s="1004"/>
      <c r="L204" s="1004"/>
      <c r="M204" s="1004"/>
      <c r="N204" s="1004"/>
      <c r="O204" s="1004"/>
      <c r="P204" s="1004"/>
    </row>
    <row r="205" spans="6:16" ht="18" customHeight="1" x14ac:dyDescent="0.25">
      <c r="F205" s="1004"/>
      <c r="G205" s="1004"/>
      <c r="H205" s="1004"/>
      <c r="I205" s="1004"/>
      <c r="J205" s="1004"/>
      <c r="K205" s="1004"/>
      <c r="L205" s="1004"/>
      <c r="M205" s="1004"/>
      <c r="N205" s="1004"/>
      <c r="O205" s="1004"/>
      <c r="P205" s="1004"/>
    </row>
    <row r="206" spans="6:16" ht="18" customHeight="1" x14ac:dyDescent="0.25">
      <c r="F206" s="1005"/>
      <c r="G206" s="1005"/>
      <c r="H206" s="1005"/>
      <c r="I206" s="1005"/>
      <c r="J206" s="1005"/>
      <c r="K206" s="1005"/>
      <c r="L206" s="1005"/>
      <c r="M206" s="1005"/>
      <c r="N206" s="1005"/>
      <c r="O206" s="1005"/>
      <c r="P206" s="1005"/>
    </row>
    <row r="207" spans="6:16" ht="18" customHeight="1" x14ac:dyDescent="0.25">
      <c r="F207" s="1005"/>
      <c r="G207" s="1005"/>
      <c r="H207" s="1005"/>
      <c r="I207" s="1005"/>
      <c r="J207" s="1005"/>
      <c r="K207" s="1005"/>
      <c r="L207" s="1005"/>
      <c r="M207" s="1005"/>
      <c r="N207" s="1005"/>
      <c r="O207" s="1005"/>
      <c r="P207" s="1005"/>
    </row>
    <row r="208" spans="6:16" ht="18" customHeight="1" x14ac:dyDescent="0.25">
      <c r="F208" s="1005"/>
      <c r="G208" s="1005"/>
      <c r="H208" s="1005"/>
      <c r="I208" s="1005"/>
      <c r="J208" s="1005"/>
      <c r="K208" s="1005"/>
      <c r="L208" s="1005"/>
      <c r="M208" s="1005"/>
      <c r="N208" s="1005"/>
      <c r="O208" s="1005"/>
      <c r="P208" s="1005"/>
    </row>
    <row r="209" spans="6:16" ht="18" customHeight="1" x14ac:dyDescent="0.25">
      <c r="F209" s="1005"/>
      <c r="G209" s="1005"/>
      <c r="H209" s="1005"/>
      <c r="I209" s="1005"/>
      <c r="J209" s="1005"/>
      <c r="K209" s="1005"/>
      <c r="L209" s="1005"/>
      <c r="M209" s="1005"/>
      <c r="N209" s="1005"/>
      <c r="O209" s="1005"/>
      <c r="P209" s="1005"/>
    </row>
    <row r="210" spans="6:16" ht="18" customHeight="1" x14ac:dyDescent="0.25">
      <c r="F210" s="1005"/>
      <c r="G210" s="1005"/>
      <c r="H210" s="1005"/>
      <c r="I210" s="1005"/>
      <c r="J210" s="1005"/>
      <c r="K210" s="1005"/>
      <c r="L210" s="1005"/>
      <c r="M210" s="1005"/>
      <c r="N210" s="1005"/>
      <c r="O210" s="1005"/>
      <c r="P210" s="1005"/>
    </row>
    <row r="211" spans="6:16" ht="18" customHeight="1" x14ac:dyDescent="0.25">
      <c r="F211" s="1005"/>
      <c r="G211" s="1005"/>
      <c r="H211" s="1005"/>
      <c r="I211" s="1005"/>
      <c r="J211" s="1005"/>
      <c r="K211" s="1005"/>
      <c r="L211" s="1005"/>
      <c r="M211" s="1005"/>
      <c r="N211" s="1005"/>
      <c r="O211" s="1005"/>
      <c r="P211" s="1005"/>
    </row>
    <row r="212" spans="6:16" ht="18" customHeight="1" x14ac:dyDescent="0.25">
      <c r="F212" s="1005"/>
      <c r="G212" s="1005"/>
      <c r="H212" s="1005"/>
      <c r="I212" s="1005"/>
      <c r="J212" s="1005"/>
      <c r="K212" s="1005"/>
      <c r="L212" s="1005"/>
      <c r="M212" s="1005"/>
      <c r="N212" s="1005"/>
      <c r="O212" s="1005"/>
      <c r="P212" s="1005"/>
    </row>
    <row r="213" spans="6:16" ht="18" customHeight="1" x14ac:dyDescent="0.25">
      <c r="F213" s="1005"/>
      <c r="G213" s="1005"/>
      <c r="H213" s="1005"/>
      <c r="I213" s="1005"/>
      <c r="J213" s="1005"/>
      <c r="K213" s="1005"/>
      <c r="L213" s="1005"/>
      <c r="M213" s="1005"/>
      <c r="N213" s="1005"/>
      <c r="O213" s="1005"/>
      <c r="P213" s="1005"/>
    </row>
    <row r="214" spans="6:16" ht="18" customHeight="1" x14ac:dyDescent="0.25">
      <c r="F214" s="1005"/>
      <c r="G214" s="1005"/>
      <c r="H214" s="1005"/>
      <c r="I214" s="1005"/>
      <c r="J214" s="1005"/>
      <c r="K214" s="1005"/>
      <c r="L214" s="1005"/>
      <c r="M214" s="1005"/>
      <c r="N214" s="1005"/>
      <c r="O214" s="1005"/>
      <c r="P214" s="1005"/>
    </row>
    <row r="215" spans="6:16" ht="18" customHeight="1" x14ac:dyDescent="0.25">
      <c r="F215" s="1005"/>
      <c r="G215" s="1005"/>
      <c r="H215" s="1005"/>
      <c r="I215" s="1005"/>
      <c r="J215" s="1005"/>
      <c r="K215" s="1005"/>
      <c r="L215" s="1005"/>
      <c r="M215" s="1005"/>
      <c r="N215" s="1005"/>
      <c r="O215" s="1005"/>
      <c r="P215" s="1005"/>
    </row>
    <row r="216" spans="6:16" ht="18" customHeight="1" x14ac:dyDescent="0.25">
      <c r="F216" s="1005"/>
      <c r="G216" s="1005"/>
      <c r="H216" s="1005"/>
      <c r="I216" s="1005"/>
      <c r="J216" s="1005"/>
      <c r="K216" s="1005"/>
      <c r="L216" s="1005"/>
      <c r="M216" s="1005"/>
      <c r="N216" s="1005"/>
      <c r="O216" s="1005"/>
      <c r="P216" s="1005"/>
    </row>
    <row r="217" spans="6:16" ht="18" customHeight="1" x14ac:dyDescent="0.25">
      <c r="F217" s="1005"/>
      <c r="G217" s="1005"/>
      <c r="H217" s="1005"/>
      <c r="I217" s="1005"/>
      <c r="J217" s="1005"/>
      <c r="K217" s="1005"/>
      <c r="L217" s="1005"/>
      <c r="M217" s="1005"/>
      <c r="N217" s="1005"/>
      <c r="O217" s="1005"/>
      <c r="P217" s="1005"/>
    </row>
    <row r="218" spans="6:16" ht="18" customHeight="1" x14ac:dyDescent="0.25">
      <c r="F218" s="1005"/>
      <c r="G218" s="1005"/>
      <c r="H218" s="1005"/>
      <c r="I218" s="1005"/>
      <c r="J218" s="1005"/>
      <c r="K218" s="1005"/>
      <c r="L218" s="1005"/>
      <c r="M218" s="1005"/>
      <c r="N218" s="1005"/>
      <c r="O218" s="1005"/>
      <c r="P218" s="1005"/>
    </row>
    <row r="219" spans="6:16" ht="18" customHeight="1" x14ac:dyDescent="0.25">
      <c r="F219" s="1005"/>
      <c r="G219" s="1005"/>
      <c r="H219" s="1005"/>
      <c r="I219" s="1005"/>
      <c r="J219" s="1005"/>
      <c r="K219" s="1005"/>
      <c r="L219" s="1005"/>
      <c r="M219" s="1005"/>
      <c r="N219" s="1005"/>
      <c r="O219" s="1005"/>
      <c r="P219" s="1005"/>
    </row>
    <row r="220" spans="6:16" ht="18" customHeight="1" x14ac:dyDescent="0.25">
      <c r="F220" s="1005"/>
      <c r="G220" s="1005"/>
      <c r="H220" s="1005"/>
      <c r="I220" s="1005"/>
      <c r="J220" s="1005"/>
      <c r="K220" s="1005"/>
      <c r="L220" s="1005"/>
      <c r="M220" s="1005"/>
      <c r="N220" s="1005"/>
      <c r="O220" s="1005"/>
      <c r="P220" s="1005"/>
    </row>
    <row r="221" spans="6:16" ht="18" customHeight="1" x14ac:dyDescent="0.25">
      <c r="F221" s="1005"/>
      <c r="G221" s="1005"/>
      <c r="H221" s="1005"/>
      <c r="I221" s="1005"/>
      <c r="J221" s="1005"/>
      <c r="K221" s="1005"/>
      <c r="L221" s="1005"/>
      <c r="M221" s="1005"/>
      <c r="N221" s="1005"/>
      <c r="O221" s="1005"/>
      <c r="P221" s="1005"/>
    </row>
    <row r="222" spans="6:16" ht="18" customHeight="1" x14ac:dyDescent="0.25">
      <c r="F222" s="1005"/>
      <c r="G222" s="1005"/>
      <c r="H222" s="1005"/>
      <c r="I222" s="1005"/>
      <c r="J222" s="1005"/>
      <c r="K222" s="1005"/>
      <c r="L222" s="1005"/>
      <c r="M222" s="1005"/>
      <c r="N222" s="1005"/>
      <c r="O222" s="1005"/>
      <c r="P222" s="1005"/>
    </row>
    <row r="223" spans="6:16" ht="18" customHeight="1" x14ac:dyDescent="0.25">
      <c r="F223" s="1005"/>
      <c r="G223" s="1005"/>
      <c r="H223" s="1005"/>
      <c r="I223" s="1005"/>
      <c r="J223" s="1005"/>
      <c r="K223" s="1005"/>
      <c r="L223" s="1005"/>
      <c r="M223" s="1005"/>
      <c r="N223" s="1005"/>
      <c r="O223" s="1005"/>
      <c r="P223" s="1005"/>
    </row>
    <row r="224" spans="6:16" ht="18" customHeight="1" x14ac:dyDescent="0.25">
      <c r="F224" s="1005"/>
      <c r="G224" s="1005"/>
      <c r="H224" s="1005"/>
      <c r="I224" s="1005"/>
      <c r="J224" s="1005"/>
      <c r="K224" s="1005"/>
      <c r="L224" s="1005"/>
      <c r="M224" s="1005"/>
      <c r="N224" s="1005"/>
      <c r="O224" s="1005"/>
      <c r="P224" s="1005"/>
    </row>
    <row r="225" spans="6:16" ht="18" customHeight="1" x14ac:dyDescent="0.25">
      <c r="F225" s="1005"/>
      <c r="G225" s="1005"/>
      <c r="H225" s="1005"/>
      <c r="I225" s="1005"/>
      <c r="J225" s="1005"/>
      <c r="K225" s="1005"/>
      <c r="L225" s="1005"/>
      <c r="M225" s="1005"/>
      <c r="N225" s="1005"/>
      <c r="O225" s="1005"/>
      <c r="P225" s="1005"/>
    </row>
    <row r="226" spans="6:16" ht="18" customHeight="1" x14ac:dyDescent="0.25">
      <c r="F226" s="1005"/>
      <c r="G226" s="1005"/>
      <c r="H226" s="1005"/>
      <c r="I226" s="1005"/>
      <c r="J226" s="1005"/>
      <c r="K226" s="1005"/>
      <c r="L226" s="1005"/>
      <c r="M226" s="1005"/>
      <c r="N226" s="1005"/>
      <c r="O226" s="1005"/>
      <c r="P226" s="1005"/>
    </row>
    <row r="227" spans="6:16" ht="18" customHeight="1" x14ac:dyDescent="0.25">
      <c r="F227" s="1005"/>
      <c r="G227" s="1005"/>
      <c r="H227" s="1005"/>
      <c r="I227" s="1005"/>
      <c r="J227" s="1005"/>
      <c r="K227" s="1005"/>
      <c r="L227" s="1005"/>
      <c r="M227" s="1005"/>
      <c r="N227" s="1005"/>
      <c r="O227" s="1005"/>
      <c r="P227" s="1005"/>
    </row>
    <row r="228" spans="6:16" ht="18" customHeight="1" x14ac:dyDescent="0.25">
      <c r="F228" s="1005"/>
      <c r="G228" s="1005"/>
      <c r="H228" s="1005"/>
      <c r="I228" s="1005"/>
      <c r="J228" s="1005"/>
      <c r="K228" s="1005"/>
      <c r="L228" s="1005"/>
      <c r="M228" s="1005"/>
      <c r="N228" s="1005"/>
      <c r="O228" s="1005"/>
      <c r="P228" s="1005"/>
    </row>
    <row r="229" spans="6:16" ht="18" customHeight="1" x14ac:dyDescent="0.25">
      <c r="F229" s="1005"/>
      <c r="G229" s="1005"/>
      <c r="H229" s="1005"/>
      <c r="I229" s="1005"/>
      <c r="J229" s="1005"/>
      <c r="K229" s="1005"/>
      <c r="L229" s="1005"/>
      <c r="M229" s="1005"/>
      <c r="N229" s="1005"/>
      <c r="O229" s="1005"/>
      <c r="P229" s="1005"/>
    </row>
    <row r="230" spans="6:16" ht="18" customHeight="1" x14ac:dyDescent="0.25">
      <c r="F230" s="1005"/>
      <c r="G230" s="1005"/>
      <c r="H230" s="1005"/>
      <c r="I230" s="1005"/>
      <c r="J230" s="1005"/>
      <c r="K230" s="1005"/>
      <c r="L230" s="1005"/>
      <c r="M230" s="1005"/>
      <c r="N230" s="1005"/>
      <c r="O230" s="1005"/>
      <c r="P230" s="1005"/>
    </row>
    <row r="231" spans="6:16" ht="18" customHeight="1" x14ac:dyDescent="0.25">
      <c r="F231" s="1005"/>
      <c r="G231" s="1005"/>
      <c r="H231" s="1005"/>
      <c r="I231" s="1005"/>
      <c r="J231" s="1005"/>
      <c r="K231" s="1005"/>
      <c r="L231" s="1005"/>
      <c r="M231" s="1005"/>
      <c r="N231" s="1005"/>
      <c r="O231" s="1005"/>
      <c r="P231" s="1005"/>
    </row>
    <row r="232" spans="6:16" ht="18" customHeight="1" x14ac:dyDescent="0.25">
      <c r="F232" s="1005"/>
      <c r="G232" s="1005"/>
      <c r="H232" s="1005"/>
      <c r="I232" s="1005"/>
      <c r="J232" s="1005"/>
      <c r="K232" s="1005"/>
      <c r="L232" s="1005"/>
      <c r="M232" s="1005"/>
      <c r="N232" s="1005"/>
      <c r="O232" s="1005"/>
      <c r="P232" s="1005"/>
    </row>
    <row r="233" spans="6:16" ht="18" customHeight="1" x14ac:dyDescent="0.25">
      <c r="F233" s="1005"/>
      <c r="G233" s="1005"/>
      <c r="H233" s="1005"/>
      <c r="I233" s="1005"/>
      <c r="J233" s="1005"/>
      <c r="K233" s="1005"/>
      <c r="L233" s="1005"/>
      <c r="M233" s="1005"/>
      <c r="N233" s="1005"/>
      <c r="O233" s="1005"/>
      <c r="P233" s="1005"/>
    </row>
    <row r="234" spans="6:16" ht="18" customHeight="1" x14ac:dyDescent="0.25">
      <c r="F234" s="1005"/>
      <c r="G234" s="1005"/>
      <c r="H234" s="1005"/>
      <c r="I234" s="1005"/>
      <c r="J234" s="1005"/>
      <c r="K234" s="1005"/>
      <c r="L234" s="1005"/>
      <c r="M234" s="1005"/>
      <c r="N234" s="1005"/>
      <c r="O234" s="1005"/>
      <c r="P234" s="1005"/>
    </row>
    <row r="235" spans="6:16" ht="18" customHeight="1" x14ac:dyDescent="0.25">
      <c r="F235" s="1005"/>
      <c r="G235" s="1005"/>
      <c r="H235" s="1005"/>
      <c r="I235" s="1005"/>
      <c r="J235" s="1005"/>
      <c r="K235" s="1005"/>
      <c r="L235" s="1005"/>
      <c r="M235" s="1005"/>
      <c r="N235" s="1005"/>
      <c r="O235" s="1005"/>
      <c r="P235" s="1005"/>
    </row>
    <row r="236" spans="6:16" ht="18" customHeight="1" x14ac:dyDescent="0.25">
      <c r="F236" s="1005"/>
      <c r="G236" s="1005"/>
      <c r="H236" s="1005"/>
      <c r="I236" s="1005"/>
      <c r="J236" s="1005"/>
      <c r="K236" s="1005"/>
      <c r="L236" s="1005"/>
      <c r="M236" s="1005"/>
      <c r="N236" s="1005"/>
      <c r="O236" s="1005"/>
      <c r="P236" s="1005"/>
    </row>
    <row r="237" spans="6:16" ht="18" customHeight="1" x14ac:dyDescent="0.25">
      <c r="F237" s="1005"/>
      <c r="G237" s="1005"/>
      <c r="H237" s="1005"/>
      <c r="I237" s="1005"/>
      <c r="J237" s="1005"/>
      <c r="K237" s="1005"/>
      <c r="L237" s="1005"/>
      <c r="M237" s="1005"/>
      <c r="N237" s="1005"/>
      <c r="O237" s="1005"/>
      <c r="P237" s="1005"/>
    </row>
    <row r="238" spans="6:16" ht="18" customHeight="1" x14ac:dyDescent="0.25">
      <c r="F238" s="1005"/>
      <c r="G238" s="1005"/>
      <c r="H238" s="1005"/>
      <c r="I238" s="1005"/>
      <c r="J238" s="1005"/>
      <c r="K238" s="1005"/>
      <c r="L238" s="1005"/>
      <c r="M238" s="1005"/>
      <c r="N238" s="1005"/>
      <c r="O238" s="1005"/>
      <c r="P238" s="1005"/>
    </row>
    <row r="239" spans="6:16" ht="18" customHeight="1" x14ac:dyDescent="0.25">
      <c r="F239" s="1005"/>
      <c r="G239" s="1005"/>
      <c r="H239" s="1005"/>
      <c r="I239" s="1005"/>
      <c r="J239" s="1005"/>
      <c r="K239" s="1005"/>
      <c r="L239" s="1005"/>
      <c r="M239" s="1005"/>
      <c r="N239" s="1005"/>
      <c r="O239" s="1005"/>
      <c r="P239" s="1005"/>
    </row>
    <row r="240" spans="6:16" ht="18" customHeight="1" x14ac:dyDescent="0.25">
      <c r="F240" s="1005"/>
      <c r="G240" s="1005"/>
      <c r="H240" s="1005"/>
      <c r="I240" s="1005"/>
      <c r="J240" s="1005"/>
      <c r="K240" s="1005"/>
      <c r="L240" s="1005"/>
      <c r="M240" s="1005"/>
      <c r="N240" s="1005"/>
      <c r="O240" s="1005"/>
      <c r="P240" s="1005"/>
    </row>
    <row r="241" spans="6:16" ht="18" customHeight="1" x14ac:dyDescent="0.25">
      <c r="F241" s="1005"/>
      <c r="G241" s="1005"/>
      <c r="H241" s="1005"/>
      <c r="I241" s="1005"/>
      <c r="J241" s="1005"/>
      <c r="K241" s="1005"/>
      <c r="L241" s="1005"/>
      <c r="M241" s="1005"/>
      <c r="N241" s="1005"/>
      <c r="O241" s="1005"/>
      <c r="P241" s="1005"/>
    </row>
    <row r="242" spans="6:16" ht="18" customHeight="1" x14ac:dyDescent="0.25">
      <c r="F242" s="1005"/>
      <c r="G242" s="1005"/>
      <c r="H242" s="1005"/>
      <c r="I242" s="1005"/>
      <c r="J242" s="1005"/>
      <c r="K242" s="1005"/>
      <c r="L242" s="1005"/>
      <c r="M242" s="1005"/>
      <c r="N242" s="1005"/>
      <c r="O242" s="1005"/>
      <c r="P242" s="1005"/>
    </row>
    <row r="243" spans="6:16" ht="18" customHeight="1" x14ac:dyDescent="0.25">
      <c r="F243" s="1005"/>
      <c r="G243" s="1005"/>
      <c r="H243" s="1005"/>
      <c r="I243" s="1005"/>
      <c r="J243" s="1005"/>
      <c r="K243" s="1005"/>
      <c r="L243" s="1005"/>
      <c r="M243" s="1005"/>
      <c r="N243" s="1005"/>
      <c r="O243" s="1005"/>
      <c r="P243" s="1005"/>
    </row>
    <row r="244" spans="6:16" ht="18" customHeight="1" x14ac:dyDescent="0.25">
      <c r="F244" s="1005"/>
      <c r="G244" s="1005"/>
      <c r="H244" s="1005"/>
      <c r="I244" s="1005"/>
      <c r="J244" s="1005"/>
      <c r="K244" s="1005"/>
      <c r="L244" s="1005"/>
      <c r="M244" s="1005"/>
      <c r="N244" s="1005"/>
      <c r="O244" s="1005"/>
      <c r="P244" s="1005"/>
    </row>
    <row r="245" spans="6:16" ht="18" customHeight="1" x14ac:dyDescent="0.25">
      <c r="F245" s="1005"/>
      <c r="G245" s="1005"/>
      <c r="H245" s="1005"/>
      <c r="I245" s="1005"/>
      <c r="J245" s="1005"/>
      <c r="K245" s="1005"/>
      <c r="L245" s="1005"/>
      <c r="M245" s="1005"/>
      <c r="N245" s="1005"/>
      <c r="O245" s="1005"/>
      <c r="P245" s="1005"/>
    </row>
    <row r="246" spans="6:16" ht="18" customHeight="1" x14ac:dyDescent="0.25">
      <c r="F246" s="1005"/>
      <c r="G246" s="1005"/>
      <c r="H246" s="1005"/>
      <c r="I246" s="1005"/>
      <c r="J246" s="1005"/>
      <c r="K246" s="1005"/>
      <c r="L246" s="1005"/>
      <c r="M246" s="1005"/>
      <c r="N246" s="1005"/>
      <c r="O246" s="1005"/>
      <c r="P246" s="1005"/>
    </row>
    <row r="247" spans="6:16" ht="18" customHeight="1" x14ac:dyDescent="0.25">
      <c r="F247" s="1005"/>
      <c r="G247" s="1005"/>
      <c r="H247" s="1005"/>
      <c r="I247" s="1005"/>
      <c r="J247" s="1005"/>
      <c r="K247" s="1005"/>
      <c r="L247" s="1005"/>
      <c r="M247" s="1005"/>
      <c r="N247" s="1005"/>
      <c r="O247" s="1005"/>
      <c r="P247" s="1005"/>
    </row>
    <row r="248" spans="6:16" ht="18" customHeight="1" x14ac:dyDescent="0.25">
      <c r="F248" s="1005"/>
      <c r="G248" s="1005"/>
      <c r="H248" s="1005"/>
      <c r="I248" s="1005"/>
      <c r="J248" s="1005"/>
      <c r="K248" s="1005"/>
      <c r="L248" s="1005"/>
      <c r="M248" s="1005"/>
      <c r="N248" s="1005"/>
      <c r="O248" s="1005"/>
      <c r="P248" s="1005"/>
    </row>
    <row r="249" spans="6:16" ht="18" customHeight="1" x14ac:dyDescent="0.25">
      <c r="F249" s="1005"/>
      <c r="G249" s="1005"/>
      <c r="H249" s="1005"/>
      <c r="I249" s="1005"/>
      <c r="J249" s="1005"/>
      <c r="K249" s="1005"/>
      <c r="L249" s="1005"/>
      <c r="M249" s="1005"/>
      <c r="N249" s="1005"/>
      <c r="O249" s="1005"/>
      <c r="P249" s="1005"/>
    </row>
    <row r="250" spans="6:16" ht="18" customHeight="1" x14ac:dyDescent="0.25">
      <c r="F250" s="1005"/>
      <c r="G250" s="1005"/>
      <c r="H250" s="1005"/>
      <c r="I250" s="1005"/>
      <c r="J250" s="1005"/>
      <c r="K250" s="1005"/>
      <c r="L250" s="1005"/>
      <c r="M250" s="1005"/>
      <c r="N250" s="1005"/>
      <c r="O250" s="1005"/>
      <c r="P250" s="1005"/>
    </row>
    <row r="251" spans="6:16" ht="18" customHeight="1" x14ac:dyDescent="0.25">
      <c r="F251" s="1005"/>
      <c r="G251" s="1005"/>
      <c r="H251" s="1005"/>
      <c r="I251" s="1005"/>
      <c r="J251" s="1005"/>
      <c r="K251" s="1005"/>
      <c r="L251" s="1005"/>
      <c r="M251" s="1005"/>
      <c r="N251" s="1005"/>
      <c r="O251" s="1005"/>
      <c r="P251" s="1005"/>
    </row>
    <row r="252" spans="6:16" ht="18" customHeight="1" x14ac:dyDescent="0.25">
      <c r="F252" s="1005"/>
      <c r="G252" s="1005"/>
      <c r="H252" s="1005"/>
      <c r="I252" s="1005"/>
      <c r="J252" s="1005"/>
      <c r="K252" s="1005"/>
      <c r="L252" s="1005"/>
      <c r="M252" s="1005"/>
      <c r="N252" s="1005"/>
      <c r="O252" s="1005"/>
      <c r="P252" s="1005"/>
    </row>
    <row r="253" spans="6:16" ht="18" customHeight="1" x14ac:dyDescent="0.25">
      <c r="F253" s="1005"/>
      <c r="G253" s="1005"/>
      <c r="H253" s="1005"/>
      <c r="I253" s="1005"/>
      <c r="J253" s="1005"/>
      <c r="K253" s="1005"/>
      <c r="L253" s="1005"/>
      <c r="M253" s="1005"/>
      <c r="N253" s="1005"/>
      <c r="O253" s="1005"/>
      <c r="P253" s="1005"/>
    </row>
    <row r="254" spans="6:16" ht="18" customHeight="1" x14ac:dyDescent="0.25">
      <c r="F254" s="1005"/>
      <c r="G254" s="1005"/>
      <c r="H254" s="1005"/>
      <c r="I254" s="1005"/>
      <c r="J254" s="1005"/>
      <c r="K254" s="1005"/>
      <c r="L254" s="1005"/>
      <c r="M254" s="1005"/>
      <c r="N254" s="1005"/>
      <c r="O254" s="1005"/>
      <c r="P254" s="1005"/>
    </row>
    <row r="255" spans="6:16" ht="18" customHeight="1" x14ac:dyDescent="0.25">
      <c r="F255" s="1005"/>
      <c r="G255" s="1005"/>
      <c r="H255" s="1005"/>
      <c r="I255" s="1005"/>
      <c r="J255" s="1005"/>
      <c r="K255" s="1005"/>
      <c r="L255" s="1005"/>
      <c r="M255" s="1005"/>
      <c r="N255" s="1005"/>
      <c r="O255" s="1005"/>
      <c r="P255" s="1005"/>
    </row>
    <row r="256" spans="6:16" ht="18" customHeight="1" x14ac:dyDescent="0.25">
      <c r="F256" s="1005"/>
      <c r="G256" s="1005"/>
      <c r="H256" s="1005"/>
      <c r="I256" s="1005"/>
      <c r="J256" s="1005"/>
      <c r="K256" s="1005"/>
      <c r="L256" s="1005"/>
      <c r="M256" s="1005"/>
      <c r="N256" s="1005"/>
      <c r="O256" s="1005"/>
      <c r="P256" s="1005"/>
    </row>
    <row r="257" spans="6:16" ht="18" customHeight="1" x14ac:dyDescent="0.25">
      <c r="F257" s="1005"/>
      <c r="G257" s="1005"/>
      <c r="H257" s="1005"/>
      <c r="I257" s="1005"/>
      <c r="J257" s="1005"/>
      <c r="K257" s="1005"/>
      <c r="L257" s="1005"/>
      <c r="M257" s="1005"/>
      <c r="N257" s="1005"/>
      <c r="O257" s="1005"/>
      <c r="P257" s="1005"/>
    </row>
    <row r="258" spans="6:16" ht="18" customHeight="1" x14ac:dyDescent="0.25">
      <c r="F258" s="1005"/>
      <c r="G258" s="1005"/>
      <c r="H258" s="1005"/>
      <c r="I258" s="1005"/>
      <c r="J258" s="1005"/>
      <c r="K258" s="1005"/>
      <c r="L258" s="1005"/>
      <c r="M258" s="1005"/>
      <c r="N258" s="1005"/>
      <c r="O258" s="1005"/>
      <c r="P258" s="1005"/>
    </row>
    <row r="259" spans="6:16" ht="18" customHeight="1" x14ac:dyDescent="0.25">
      <c r="F259" s="1005"/>
      <c r="G259" s="1005"/>
      <c r="H259" s="1005"/>
      <c r="I259" s="1005"/>
      <c r="J259" s="1005"/>
      <c r="K259" s="1005"/>
      <c r="L259" s="1005"/>
      <c r="M259" s="1005"/>
      <c r="N259" s="1005"/>
      <c r="O259" s="1005"/>
      <c r="P259" s="1005"/>
    </row>
    <row r="260" spans="6:16" ht="18" customHeight="1" x14ac:dyDescent="0.25">
      <c r="F260" s="1005"/>
      <c r="G260" s="1005"/>
      <c r="H260" s="1005"/>
      <c r="I260" s="1005"/>
      <c r="J260" s="1005"/>
      <c r="K260" s="1005"/>
      <c r="L260" s="1005"/>
      <c r="M260" s="1005"/>
      <c r="N260" s="1005"/>
      <c r="O260" s="1005"/>
      <c r="P260" s="1005"/>
    </row>
    <row r="261" spans="6:16" ht="18" customHeight="1" x14ac:dyDescent="0.25">
      <c r="F261" s="1005"/>
      <c r="G261" s="1005"/>
      <c r="H261" s="1005"/>
      <c r="I261" s="1005"/>
      <c r="J261" s="1005"/>
      <c r="K261" s="1005"/>
      <c r="L261" s="1005"/>
      <c r="M261" s="1005"/>
      <c r="N261" s="1005"/>
      <c r="O261" s="1005"/>
      <c r="P261" s="1005"/>
    </row>
    <row r="262" spans="6:16" ht="18" customHeight="1" x14ac:dyDescent="0.25">
      <c r="F262" s="1005"/>
      <c r="G262" s="1005"/>
      <c r="H262" s="1005"/>
      <c r="I262" s="1005"/>
      <c r="J262" s="1005"/>
      <c r="K262" s="1005"/>
      <c r="L262" s="1005"/>
      <c r="M262" s="1005"/>
      <c r="N262" s="1005"/>
      <c r="O262" s="1005"/>
      <c r="P262" s="1005"/>
    </row>
    <row r="263" spans="6:16" ht="18" customHeight="1" x14ac:dyDescent="0.25">
      <c r="F263" s="1005"/>
      <c r="G263" s="1005"/>
      <c r="H263" s="1005"/>
      <c r="I263" s="1005"/>
      <c r="J263" s="1005"/>
      <c r="K263" s="1005"/>
      <c r="L263" s="1005"/>
      <c r="M263" s="1005"/>
      <c r="N263" s="1005"/>
      <c r="O263" s="1005"/>
      <c r="P263" s="1005"/>
    </row>
    <row r="264" spans="6:16" ht="18" customHeight="1" x14ac:dyDescent="0.25">
      <c r="F264" s="1005"/>
      <c r="G264" s="1005"/>
      <c r="H264" s="1005"/>
      <c r="I264" s="1005"/>
      <c r="J264" s="1005"/>
      <c r="K264" s="1005"/>
      <c r="L264" s="1005"/>
      <c r="M264" s="1005"/>
      <c r="N264" s="1005"/>
      <c r="O264" s="1005"/>
      <c r="P264" s="1005"/>
    </row>
    <row r="265" spans="6:16" ht="18" customHeight="1" x14ac:dyDescent="0.25">
      <c r="F265" s="1005"/>
      <c r="G265" s="1005"/>
      <c r="H265" s="1005"/>
      <c r="I265" s="1005"/>
      <c r="J265" s="1005"/>
      <c r="K265" s="1005"/>
      <c r="L265" s="1005"/>
      <c r="M265" s="1005"/>
      <c r="N265" s="1005"/>
      <c r="O265" s="1005"/>
      <c r="P265" s="1005"/>
    </row>
    <row r="266" spans="6:16" ht="18" customHeight="1" x14ac:dyDescent="0.25">
      <c r="F266" s="1005"/>
      <c r="G266" s="1005"/>
      <c r="H266" s="1005"/>
      <c r="I266" s="1005"/>
      <c r="J266" s="1005"/>
      <c r="K266" s="1005"/>
      <c r="L266" s="1005"/>
      <c r="M266" s="1005"/>
      <c r="N266" s="1005"/>
      <c r="O266" s="1005"/>
      <c r="P266" s="1005"/>
    </row>
    <row r="267" spans="6:16" ht="18" customHeight="1" x14ac:dyDescent="0.25">
      <c r="F267" s="1005"/>
      <c r="G267" s="1005"/>
      <c r="H267" s="1005"/>
      <c r="I267" s="1005"/>
      <c r="J267" s="1005"/>
      <c r="K267" s="1005"/>
      <c r="L267" s="1005"/>
      <c r="M267" s="1005"/>
      <c r="N267" s="1005"/>
      <c r="O267" s="1005"/>
      <c r="P267" s="1005"/>
    </row>
    <row r="268" spans="6:16" ht="18" customHeight="1" x14ac:dyDescent="0.25">
      <c r="F268" s="1005"/>
      <c r="G268" s="1005"/>
      <c r="H268" s="1005"/>
      <c r="I268" s="1005"/>
      <c r="J268" s="1005"/>
      <c r="K268" s="1005"/>
      <c r="L268" s="1005"/>
      <c r="M268" s="1005"/>
      <c r="N268" s="1005"/>
      <c r="O268" s="1005"/>
      <c r="P268" s="1005"/>
    </row>
    <row r="269" spans="6:16" ht="18" customHeight="1" x14ac:dyDescent="0.25">
      <c r="F269" s="1005"/>
      <c r="G269" s="1005"/>
      <c r="H269" s="1005"/>
      <c r="I269" s="1005"/>
      <c r="J269" s="1005"/>
      <c r="K269" s="1005"/>
      <c r="L269" s="1005"/>
      <c r="M269" s="1005"/>
      <c r="N269" s="1005"/>
      <c r="O269" s="1005"/>
      <c r="P269" s="1005"/>
    </row>
    <row r="270" spans="6:16" ht="18" customHeight="1" x14ac:dyDescent="0.25">
      <c r="F270" s="1005"/>
      <c r="G270" s="1005"/>
      <c r="H270" s="1005"/>
      <c r="I270" s="1005"/>
      <c r="J270" s="1005"/>
      <c r="K270" s="1005"/>
      <c r="L270" s="1005"/>
      <c r="M270" s="1005"/>
      <c r="N270" s="1005"/>
      <c r="O270" s="1005"/>
      <c r="P270" s="1005"/>
    </row>
    <row r="271" spans="6:16" ht="18" customHeight="1" x14ac:dyDescent="0.25">
      <c r="F271" s="1005"/>
      <c r="G271" s="1005"/>
      <c r="H271" s="1005"/>
      <c r="I271" s="1005"/>
      <c r="J271" s="1005"/>
      <c r="K271" s="1005"/>
      <c r="L271" s="1005"/>
      <c r="M271" s="1005"/>
      <c r="N271" s="1005"/>
      <c r="O271" s="1005"/>
      <c r="P271" s="1005"/>
    </row>
    <row r="272" spans="6:16" ht="18" customHeight="1" x14ac:dyDescent="0.25">
      <c r="F272" s="1005"/>
      <c r="G272" s="1005"/>
      <c r="H272" s="1005"/>
      <c r="I272" s="1005"/>
      <c r="J272" s="1005"/>
      <c r="K272" s="1005"/>
      <c r="L272" s="1005"/>
      <c r="M272" s="1005"/>
      <c r="N272" s="1005"/>
      <c r="O272" s="1005"/>
      <c r="P272" s="1005"/>
    </row>
    <row r="273" spans="6:16" ht="18" customHeight="1" x14ac:dyDescent="0.25">
      <c r="F273" s="1005"/>
      <c r="G273" s="1005"/>
      <c r="H273" s="1005"/>
      <c r="I273" s="1005"/>
      <c r="J273" s="1005"/>
      <c r="K273" s="1005"/>
      <c r="L273" s="1005"/>
      <c r="M273" s="1005"/>
      <c r="N273" s="1005"/>
      <c r="O273" s="1005"/>
      <c r="P273" s="1005"/>
    </row>
    <row r="274" spans="6:16" ht="18" customHeight="1" x14ac:dyDescent="0.25">
      <c r="F274" s="1005"/>
      <c r="G274" s="1005"/>
      <c r="H274" s="1005"/>
      <c r="I274" s="1005"/>
      <c r="J274" s="1005"/>
      <c r="K274" s="1005"/>
      <c r="L274" s="1005"/>
      <c r="M274" s="1005"/>
      <c r="N274" s="1005"/>
      <c r="O274" s="1005"/>
      <c r="P274" s="1005"/>
    </row>
    <row r="275" spans="6:16" ht="18" customHeight="1" x14ac:dyDescent="0.25">
      <c r="F275" s="1005"/>
      <c r="G275" s="1005"/>
      <c r="H275" s="1005"/>
      <c r="I275" s="1005"/>
      <c r="J275" s="1005"/>
      <c r="K275" s="1005"/>
      <c r="L275" s="1005"/>
      <c r="M275" s="1005"/>
      <c r="N275" s="1005"/>
      <c r="O275" s="1005"/>
      <c r="P275" s="1005"/>
    </row>
    <row r="276" spans="6:16" ht="18" customHeight="1" x14ac:dyDescent="0.25">
      <c r="F276" s="1005"/>
      <c r="G276" s="1005"/>
      <c r="H276" s="1005"/>
      <c r="I276" s="1005"/>
      <c r="J276" s="1005"/>
      <c r="K276" s="1005"/>
      <c r="L276" s="1005"/>
      <c r="M276" s="1005"/>
      <c r="N276" s="1005"/>
      <c r="O276" s="1005"/>
      <c r="P276" s="1005"/>
    </row>
    <row r="277" spans="6:16" ht="18" customHeight="1" x14ac:dyDescent="0.25">
      <c r="F277" s="1005"/>
      <c r="G277" s="1005"/>
      <c r="H277" s="1005"/>
      <c r="I277" s="1005"/>
      <c r="J277" s="1005"/>
      <c r="K277" s="1005"/>
      <c r="L277" s="1005"/>
      <c r="M277" s="1005"/>
      <c r="N277" s="1005"/>
      <c r="O277" s="1005"/>
      <c r="P277" s="1005"/>
    </row>
    <row r="278" spans="6:16" ht="18" customHeight="1" x14ac:dyDescent="0.25">
      <c r="F278" s="1005"/>
      <c r="G278" s="1005"/>
      <c r="H278" s="1005"/>
      <c r="I278" s="1005"/>
      <c r="J278" s="1005"/>
      <c r="K278" s="1005"/>
      <c r="L278" s="1005"/>
      <c r="M278" s="1005"/>
      <c r="N278" s="1005"/>
      <c r="O278" s="1005"/>
      <c r="P278" s="1005"/>
    </row>
    <row r="279" spans="6:16" ht="18" customHeight="1" x14ac:dyDescent="0.25">
      <c r="F279" s="1005"/>
      <c r="G279" s="1005"/>
      <c r="H279" s="1005"/>
      <c r="I279" s="1005"/>
      <c r="J279" s="1005"/>
      <c r="K279" s="1005"/>
      <c r="L279" s="1005"/>
      <c r="M279" s="1005"/>
      <c r="N279" s="1005"/>
      <c r="O279" s="1005"/>
      <c r="P279" s="1005"/>
    </row>
    <row r="280" spans="6:16" ht="18" customHeight="1" x14ac:dyDescent="0.25">
      <c r="F280" s="1005"/>
      <c r="G280" s="1005"/>
      <c r="H280" s="1005"/>
      <c r="I280" s="1005"/>
      <c r="J280" s="1005"/>
      <c r="K280" s="1005"/>
      <c r="L280" s="1005"/>
      <c r="M280" s="1005"/>
      <c r="N280" s="1005"/>
      <c r="O280" s="1005"/>
      <c r="P280" s="1005"/>
    </row>
    <row r="281" spans="6:16" ht="18" customHeight="1" x14ac:dyDescent="0.25">
      <c r="F281" s="1005"/>
      <c r="G281" s="1005"/>
      <c r="H281" s="1005"/>
      <c r="I281" s="1005"/>
      <c r="J281" s="1005"/>
      <c r="K281" s="1005"/>
      <c r="L281" s="1005"/>
      <c r="M281" s="1005"/>
      <c r="N281" s="1005"/>
      <c r="O281" s="1005"/>
      <c r="P281" s="1005"/>
    </row>
    <row r="282" spans="6:16" ht="18" customHeight="1" x14ac:dyDescent="0.25">
      <c r="F282" s="1005"/>
      <c r="G282" s="1005"/>
      <c r="H282" s="1005"/>
      <c r="I282" s="1005"/>
      <c r="J282" s="1005"/>
      <c r="K282" s="1005"/>
      <c r="L282" s="1005"/>
      <c r="M282" s="1005"/>
      <c r="N282" s="1005"/>
      <c r="O282" s="1005"/>
      <c r="P282" s="1005"/>
    </row>
    <row r="283" spans="6:16" ht="18" customHeight="1" x14ac:dyDescent="0.25">
      <c r="F283" s="1005"/>
      <c r="G283" s="1005"/>
      <c r="H283" s="1005"/>
      <c r="I283" s="1005"/>
      <c r="J283" s="1005"/>
      <c r="K283" s="1005"/>
      <c r="L283" s="1005"/>
      <c r="M283" s="1005"/>
      <c r="N283" s="1005"/>
      <c r="O283" s="1005"/>
      <c r="P283" s="1005"/>
    </row>
    <row r="284" spans="6:16" ht="18" customHeight="1" x14ac:dyDescent="0.25">
      <c r="F284" s="1005"/>
      <c r="G284" s="1005"/>
      <c r="H284" s="1005"/>
      <c r="I284" s="1005"/>
      <c r="J284" s="1005"/>
      <c r="K284" s="1005"/>
      <c r="L284" s="1005"/>
      <c r="M284" s="1005"/>
      <c r="N284" s="1005"/>
      <c r="O284" s="1005"/>
      <c r="P284" s="1005"/>
    </row>
    <row r="285" spans="6:16" ht="18" customHeight="1" x14ac:dyDescent="0.25">
      <c r="F285" s="1005"/>
      <c r="G285" s="1005"/>
      <c r="H285" s="1005"/>
      <c r="I285" s="1005"/>
      <c r="J285" s="1005"/>
      <c r="K285" s="1005"/>
      <c r="L285" s="1005"/>
      <c r="M285" s="1005"/>
      <c r="N285" s="1005"/>
      <c r="O285" s="1005"/>
      <c r="P285" s="1005"/>
    </row>
    <row r="286" spans="6:16" ht="18" customHeight="1" x14ac:dyDescent="0.25">
      <c r="F286" s="1005"/>
      <c r="G286" s="1005"/>
      <c r="H286" s="1005"/>
      <c r="I286" s="1005"/>
      <c r="J286" s="1005"/>
      <c r="K286" s="1005"/>
      <c r="L286" s="1005"/>
      <c r="M286" s="1005"/>
      <c r="N286" s="1005"/>
      <c r="O286" s="1005"/>
      <c r="P286" s="1005"/>
    </row>
    <row r="287" spans="6:16" ht="18" customHeight="1" x14ac:dyDescent="0.25">
      <c r="F287" s="1005"/>
      <c r="G287" s="1005"/>
      <c r="H287" s="1005"/>
      <c r="I287" s="1005"/>
      <c r="J287" s="1005"/>
      <c r="K287" s="1005"/>
      <c r="L287" s="1005"/>
      <c r="M287" s="1005"/>
      <c r="N287" s="1005"/>
      <c r="O287" s="1005"/>
      <c r="P287" s="1005"/>
    </row>
    <row r="288" spans="6:16" ht="18" customHeight="1" x14ac:dyDescent="0.25">
      <c r="F288" s="1005"/>
      <c r="G288" s="1005"/>
      <c r="H288" s="1005"/>
      <c r="I288" s="1005"/>
      <c r="J288" s="1005"/>
      <c r="K288" s="1005"/>
      <c r="L288" s="1005"/>
      <c r="M288" s="1005"/>
      <c r="N288" s="1005"/>
      <c r="O288" s="1005"/>
      <c r="P288" s="1005"/>
    </row>
    <row r="289" spans="6:16" ht="18" customHeight="1" x14ac:dyDescent="0.25">
      <c r="F289" s="1005"/>
      <c r="G289" s="1005"/>
      <c r="H289" s="1005"/>
      <c r="I289" s="1005"/>
      <c r="J289" s="1005"/>
      <c r="K289" s="1005"/>
      <c r="L289" s="1005"/>
      <c r="M289" s="1005"/>
      <c r="N289" s="1005"/>
      <c r="O289" s="1005"/>
      <c r="P289" s="1005"/>
    </row>
    <row r="290" spans="6:16" ht="18" customHeight="1" x14ac:dyDescent="0.25">
      <c r="F290" s="1005"/>
      <c r="G290" s="1005"/>
      <c r="H290" s="1005"/>
      <c r="I290" s="1005"/>
      <c r="J290" s="1005"/>
      <c r="K290" s="1005"/>
      <c r="L290" s="1005"/>
      <c r="M290" s="1005"/>
      <c r="N290" s="1005"/>
      <c r="O290" s="1005"/>
      <c r="P290" s="1005"/>
    </row>
    <row r="291" spans="6:16" ht="18" customHeight="1" x14ac:dyDescent="0.25">
      <c r="F291" s="1005"/>
      <c r="G291" s="1005"/>
      <c r="H291" s="1005"/>
      <c r="I291" s="1005"/>
      <c r="J291" s="1005"/>
      <c r="K291" s="1005"/>
      <c r="L291" s="1005"/>
      <c r="M291" s="1005"/>
      <c r="N291" s="1005"/>
      <c r="O291" s="1005"/>
      <c r="P291" s="1005"/>
    </row>
    <row r="292" spans="6:16" ht="18" customHeight="1" x14ac:dyDescent="0.25">
      <c r="F292" s="1005"/>
      <c r="G292" s="1005"/>
      <c r="H292" s="1005"/>
      <c r="I292" s="1005"/>
      <c r="J292" s="1005"/>
      <c r="K292" s="1005"/>
      <c r="L292" s="1005"/>
      <c r="M292" s="1005"/>
      <c r="N292" s="1005"/>
      <c r="O292" s="1005"/>
      <c r="P292" s="1005"/>
    </row>
    <row r="293" spans="6:16" ht="18" customHeight="1" x14ac:dyDescent="0.25">
      <c r="F293" s="1005"/>
      <c r="G293" s="1005"/>
      <c r="H293" s="1005"/>
      <c r="I293" s="1005"/>
      <c r="J293" s="1005"/>
      <c r="K293" s="1005"/>
      <c r="L293" s="1005"/>
      <c r="M293" s="1005"/>
      <c r="N293" s="1005"/>
      <c r="O293" s="1005"/>
      <c r="P293" s="1005"/>
    </row>
    <row r="294" spans="6:16" ht="18" customHeight="1" x14ac:dyDescent="0.25">
      <c r="F294" s="1005"/>
      <c r="G294" s="1005"/>
      <c r="H294" s="1005"/>
      <c r="I294" s="1005"/>
      <c r="J294" s="1005"/>
      <c r="K294" s="1005"/>
      <c r="L294" s="1005"/>
      <c r="M294" s="1005"/>
      <c r="N294" s="1005"/>
      <c r="O294" s="1005"/>
      <c r="P294" s="1005"/>
    </row>
    <row r="295" spans="6:16" ht="18" customHeight="1" x14ac:dyDescent="0.25">
      <c r="F295" s="1005"/>
      <c r="G295" s="1005"/>
      <c r="H295" s="1005"/>
      <c r="I295" s="1005"/>
      <c r="J295" s="1005"/>
      <c r="K295" s="1005"/>
      <c r="L295" s="1005"/>
      <c r="M295" s="1005"/>
      <c r="N295" s="1005"/>
      <c r="O295" s="1005"/>
      <c r="P295" s="1005"/>
    </row>
    <row r="296" spans="6:16" ht="18" customHeight="1" x14ac:dyDescent="0.25">
      <c r="F296" s="1005"/>
      <c r="G296" s="1005"/>
      <c r="H296" s="1005"/>
      <c r="I296" s="1005"/>
      <c r="J296" s="1005"/>
      <c r="K296" s="1005"/>
      <c r="L296" s="1005"/>
      <c r="M296" s="1005"/>
      <c r="N296" s="1005"/>
      <c r="O296" s="1005"/>
      <c r="P296" s="1005"/>
    </row>
    <row r="297" spans="6:16" ht="18" customHeight="1" x14ac:dyDescent="0.25">
      <c r="F297" s="1005"/>
      <c r="G297" s="1005"/>
      <c r="H297" s="1005"/>
      <c r="I297" s="1005"/>
      <c r="J297" s="1005"/>
      <c r="K297" s="1005"/>
      <c r="L297" s="1005"/>
      <c r="M297" s="1005"/>
      <c r="N297" s="1005"/>
      <c r="O297" s="1005"/>
      <c r="P297" s="1005"/>
    </row>
    <row r="298" spans="6:16" ht="18" customHeight="1" x14ac:dyDescent="0.25">
      <c r="F298" s="1005"/>
      <c r="G298" s="1005"/>
      <c r="H298" s="1005"/>
      <c r="I298" s="1005"/>
      <c r="J298" s="1005"/>
      <c r="K298" s="1005"/>
      <c r="L298" s="1005"/>
      <c r="M298" s="1005"/>
      <c r="N298" s="1005"/>
      <c r="O298" s="1005"/>
      <c r="P298" s="1005"/>
    </row>
    <row r="299" spans="6:16" ht="18" customHeight="1" x14ac:dyDescent="0.25">
      <c r="F299" s="1005"/>
      <c r="G299" s="1005"/>
      <c r="H299" s="1005"/>
      <c r="I299" s="1005"/>
      <c r="J299" s="1005"/>
      <c r="K299" s="1005"/>
      <c r="L299" s="1005"/>
      <c r="M299" s="1005"/>
      <c r="N299" s="1005"/>
      <c r="O299" s="1005"/>
      <c r="P299" s="1005"/>
    </row>
    <row r="300" spans="6:16" ht="18" customHeight="1" x14ac:dyDescent="0.25">
      <c r="F300" s="1005"/>
      <c r="G300" s="1005"/>
      <c r="H300" s="1005"/>
      <c r="I300" s="1005"/>
      <c r="J300" s="1005"/>
      <c r="K300" s="1005"/>
      <c r="L300" s="1005"/>
      <c r="M300" s="1005"/>
      <c r="N300" s="1005"/>
      <c r="O300" s="1005"/>
      <c r="P300" s="1005"/>
    </row>
    <row r="301" spans="6:16" ht="18" customHeight="1" x14ac:dyDescent="0.25">
      <c r="F301" s="1005"/>
      <c r="G301" s="1005"/>
      <c r="H301" s="1005"/>
      <c r="I301" s="1005"/>
      <c r="J301" s="1005"/>
      <c r="K301" s="1005"/>
      <c r="L301" s="1005"/>
      <c r="M301" s="1005"/>
      <c r="N301" s="1005"/>
      <c r="O301" s="1005"/>
      <c r="P301" s="1005"/>
    </row>
    <row r="302" spans="6:16" ht="18" customHeight="1" x14ac:dyDescent="0.25">
      <c r="F302" s="1005"/>
      <c r="G302" s="1005"/>
      <c r="H302" s="1005"/>
      <c r="I302" s="1005"/>
      <c r="J302" s="1005"/>
      <c r="K302" s="1005"/>
      <c r="L302" s="1005"/>
      <c r="M302" s="1005"/>
      <c r="N302" s="1005"/>
      <c r="O302" s="1005"/>
      <c r="P302" s="1005"/>
    </row>
    <row r="303" spans="6:16" ht="18" customHeight="1" x14ac:dyDescent="0.25">
      <c r="F303" s="1005"/>
      <c r="G303" s="1005"/>
      <c r="H303" s="1005"/>
      <c r="I303" s="1005"/>
      <c r="J303" s="1005"/>
      <c r="K303" s="1005"/>
      <c r="L303" s="1005"/>
      <c r="M303" s="1005"/>
      <c r="N303" s="1005"/>
      <c r="O303" s="1005"/>
      <c r="P303" s="1005"/>
    </row>
    <row r="304" spans="6:16" ht="18" customHeight="1" x14ac:dyDescent="0.25">
      <c r="F304" s="1005"/>
      <c r="G304" s="1005"/>
      <c r="H304" s="1005"/>
      <c r="I304" s="1005"/>
      <c r="J304" s="1005"/>
      <c r="K304" s="1005"/>
      <c r="L304" s="1005"/>
      <c r="M304" s="1005"/>
      <c r="N304" s="1005"/>
      <c r="O304" s="1005"/>
      <c r="P304" s="1005"/>
    </row>
    <row r="305" spans="6:16" ht="18" customHeight="1" x14ac:dyDescent="0.25">
      <c r="F305" s="1005"/>
      <c r="G305" s="1005"/>
      <c r="H305" s="1005"/>
      <c r="I305" s="1005"/>
      <c r="J305" s="1005"/>
      <c r="K305" s="1005"/>
      <c r="L305" s="1005"/>
      <c r="M305" s="1005"/>
      <c r="N305" s="1005"/>
      <c r="O305" s="1005"/>
      <c r="P305" s="1005"/>
    </row>
    <row r="306" spans="6:16" ht="18" customHeight="1" x14ac:dyDescent="0.25">
      <c r="F306" s="1005"/>
      <c r="G306" s="1005"/>
      <c r="H306" s="1005"/>
      <c r="I306" s="1005"/>
      <c r="J306" s="1005"/>
      <c r="K306" s="1005"/>
      <c r="L306" s="1005"/>
      <c r="M306" s="1005"/>
      <c r="N306" s="1005"/>
      <c r="O306" s="1005"/>
      <c r="P306" s="1005"/>
    </row>
    <row r="307" spans="6:16" ht="18" customHeight="1" x14ac:dyDescent="0.25">
      <c r="F307" s="1005"/>
      <c r="G307" s="1005"/>
      <c r="H307" s="1005"/>
      <c r="I307" s="1005"/>
      <c r="J307" s="1005"/>
      <c r="K307" s="1005"/>
      <c r="L307" s="1005"/>
      <c r="M307" s="1005"/>
      <c r="N307" s="1005"/>
      <c r="O307" s="1005"/>
      <c r="P307" s="1005"/>
    </row>
    <row r="308" spans="6:16" ht="18" customHeight="1" x14ac:dyDescent="0.25">
      <c r="F308" s="1005"/>
      <c r="G308" s="1005"/>
      <c r="H308" s="1005"/>
      <c r="I308" s="1005"/>
      <c r="J308" s="1005"/>
      <c r="K308" s="1005"/>
      <c r="L308" s="1005"/>
      <c r="M308" s="1005"/>
      <c r="N308" s="1005"/>
      <c r="O308" s="1005"/>
      <c r="P308" s="1005"/>
    </row>
    <row r="309" spans="6:16" ht="18" customHeight="1" x14ac:dyDescent="0.25">
      <c r="F309" s="1005"/>
      <c r="G309" s="1005"/>
      <c r="H309" s="1005"/>
      <c r="I309" s="1005"/>
      <c r="J309" s="1005"/>
      <c r="K309" s="1005"/>
      <c r="L309" s="1005"/>
      <c r="M309" s="1005"/>
      <c r="N309" s="1005"/>
      <c r="O309" s="1005"/>
      <c r="P309" s="1005"/>
    </row>
    <row r="310" spans="6:16" ht="18" customHeight="1" x14ac:dyDescent="0.25">
      <c r="F310" s="1005"/>
      <c r="G310" s="1005"/>
      <c r="H310" s="1005"/>
      <c r="I310" s="1005"/>
      <c r="J310" s="1005"/>
      <c r="K310" s="1005"/>
      <c r="L310" s="1005"/>
      <c r="M310" s="1005"/>
      <c r="N310" s="1005"/>
      <c r="O310" s="1005"/>
      <c r="P310" s="1005"/>
    </row>
    <row r="311" spans="6:16" ht="18" customHeight="1" x14ac:dyDescent="0.25">
      <c r="F311" s="1005"/>
      <c r="G311" s="1005"/>
      <c r="H311" s="1005"/>
      <c r="I311" s="1005"/>
      <c r="J311" s="1005"/>
      <c r="K311" s="1005"/>
      <c r="L311" s="1005"/>
      <c r="M311" s="1005"/>
      <c r="N311" s="1005"/>
      <c r="O311" s="1005"/>
      <c r="P311" s="1005"/>
    </row>
    <row r="312" spans="6:16" ht="18" customHeight="1" x14ac:dyDescent="0.25">
      <c r="F312" s="1005"/>
      <c r="G312" s="1005"/>
      <c r="H312" s="1005"/>
      <c r="I312" s="1005"/>
      <c r="J312" s="1005"/>
      <c r="K312" s="1005"/>
      <c r="L312" s="1005"/>
      <c r="M312" s="1005"/>
      <c r="N312" s="1005"/>
      <c r="O312" s="1005"/>
      <c r="P312" s="1005"/>
    </row>
    <row r="313" spans="6:16" ht="18" customHeight="1" x14ac:dyDescent="0.25">
      <c r="F313" s="1005"/>
      <c r="G313" s="1005"/>
      <c r="H313" s="1005"/>
      <c r="I313" s="1005"/>
      <c r="J313" s="1005"/>
      <c r="K313" s="1005"/>
      <c r="L313" s="1005"/>
      <c r="M313" s="1005"/>
      <c r="N313" s="1005"/>
      <c r="O313" s="1005"/>
      <c r="P313" s="1005"/>
    </row>
    <row r="314" spans="6:16" ht="18" customHeight="1" x14ac:dyDescent="0.25">
      <c r="F314" s="1005"/>
      <c r="G314" s="1005"/>
      <c r="H314" s="1005"/>
      <c r="I314" s="1005"/>
      <c r="J314" s="1005"/>
      <c r="K314" s="1005"/>
      <c r="L314" s="1005"/>
      <c r="M314" s="1005"/>
      <c r="N314" s="1005"/>
      <c r="O314" s="1005"/>
      <c r="P314" s="1005"/>
    </row>
    <row r="315" spans="6:16" ht="18" customHeight="1" x14ac:dyDescent="0.25">
      <c r="F315" s="1005"/>
      <c r="G315" s="1005"/>
      <c r="H315" s="1005"/>
      <c r="I315" s="1005"/>
      <c r="J315" s="1005"/>
      <c r="K315" s="1005"/>
      <c r="L315" s="1005"/>
      <c r="M315" s="1005"/>
      <c r="N315" s="1005"/>
      <c r="O315" s="1005"/>
      <c r="P315" s="1005"/>
    </row>
    <row r="316" spans="6:16" ht="18" customHeight="1" x14ac:dyDescent="0.25">
      <c r="F316" s="1005"/>
      <c r="G316" s="1005"/>
      <c r="H316" s="1005"/>
      <c r="I316" s="1005"/>
      <c r="J316" s="1005"/>
      <c r="K316" s="1005"/>
      <c r="L316" s="1005"/>
      <c r="M316" s="1005"/>
      <c r="N316" s="1005"/>
      <c r="O316" s="1005"/>
      <c r="P316" s="1005"/>
    </row>
    <row r="317" spans="6:16" ht="18" customHeight="1" x14ac:dyDescent="0.25">
      <c r="F317" s="1005"/>
      <c r="G317" s="1005"/>
      <c r="H317" s="1005"/>
      <c r="I317" s="1005"/>
      <c r="J317" s="1005"/>
      <c r="K317" s="1005"/>
      <c r="L317" s="1005"/>
      <c r="M317" s="1005"/>
      <c r="N317" s="1005"/>
      <c r="O317" s="1005"/>
      <c r="P317" s="1005"/>
    </row>
    <row r="318" spans="6:16" ht="18" customHeight="1" x14ac:dyDescent="0.25">
      <c r="F318" s="1005"/>
      <c r="G318" s="1005"/>
      <c r="H318" s="1005"/>
      <c r="I318" s="1005"/>
      <c r="J318" s="1005"/>
      <c r="K318" s="1005"/>
      <c r="L318" s="1005"/>
      <c r="M318" s="1005"/>
      <c r="N318" s="1005"/>
      <c r="O318" s="1005"/>
      <c r="P318" s="1005"/>
    </row>
    <row r="319" spans="6:16" ht="18" customHeight="1" x14ac:dyDescent="0.25">
      <c r="F319" s="1005"/>
      <c r="G319" s="1005"/>
      <c r="H319" s="1005"/>
      <c r="I319" s="1005"/>
      <c r="J319" s="1005"/>
      <c r="K319" s="1005"/>
      <c r="L319" s="1005"/>
      <c r="M319" s="1005"/>
      <c r="N319" s="1005"/>
      <c r="O319" s="1005"/>
      <c r="P319" s="1005"/>
    </row>
    <row r="320" spans="6:16" ht="18" customHeight="1" x14ac:dyDescent="0.25">
      <c r="F320" s="1005"/>
      <c r="G320" s="1005"/>
      <c r="H320" s="1005"/>
      <c r="I320" s="1005"/>
      <c r="J320" s="1005"/>
      <c r="K320" s="1005"/>
      <c r="L320" s="1005"/>
      <c r="M320" s="1005"/>
      <c r="N320" s="1005"/>
      <c r="O320" s="1005"/>
      <c r="P320" s="1005"/>
    </row>
    <row r="321" spans="6:16" ht="18" customHeight="1" x14ac:dyDescent="0.25">
      <c r="F321" s="1005"/>
      <c r="G321" s="1005"/>
      <c r="H321" s="1005"/>
      <c r="I321" s="1005"/>
      <c r="J321" s="1005"/>
      <c r="K321" s="1005"/>
      <c r="L321" s="1005"/>
      <c r="M321" s="1005"/>
      <c r="N321" s="1005"/>
      <c r="O321" s="1005"/>
      <c r="P321" s="1005"/>
    </row>
    <row r="322" spans="6:16" ht="18" customHeight="1" x14ac:dyDescent="0.25">
      <c r="F322" s="1005"/>
      <c r="G322" s="1005"/>
      <c r="H322" s="1005"/>
      <c r="I322" s="1005"/>
      <c r="J322" s="1005"/>
      <c r="K322" s="1005"/>
      <c r="L322" s="1005"/>
      <c r="M322" s="1005"/>
      <c r="N322" s="1005"/>
      <c r="O322" s="1005"/>
      <c r="P322" s="1005"/>
    </row>
    <row r="323" spans="6:16" ht="18" customHeight="1" x14ac:dyDescent="0.25">
      <c r="F323" s="1005"/>
      <c r="G323" s="1005"/>
      <c r="H323" s="1005"/>
      <c r="I323" s="1005"/>
      <c r="J323" s="1005"/>
      <c r="K323" s="1005"/>
      <c r="L323" s="1005"/>
      <c r="M323" s="1005"/>
      <c r="N323" s="1005"/>
      <c r="O323" s="1005"/>
      <c r="P323" s="1005"/>
    </row>
    <row r="324" spans="6:16" ht="18" customHeight="1" x14ac:dyDescent="0.25">
      <c r="F324" s="1005"/>
      <c r="G324" s="1005"/>
      <c r="H324" s="1005"/>
      <c r="I324" s="1005"/>
      <c r="J324" s="1005"/>
      <c r="K324" s="1005"/>
      <c r="L324" s="1005"/>
      <c r="M324" s="1005"/>
      <c r="N324" s="1005"/>
      <c r="O324" s="1005"/>
      <c r="P324" s="1005"/>
    </row>
    <row r="325" spans="6:16" ht="18" customHeight="1" x14ac:dyDescent="0.25">
      <c r="F325" s="1005"/>
      <c r="G325" s="1005"/>
      <c r="H325" s="1005"/>
      <c r="I325" s="1005"/>
      <c r="J325" s="1005"/>
      <c r="K325" s="1005"/>
      <c r="L325" s="1005"/>
      <c r="M325" s="1005"/>
      <c r="N325" s="1005"/>
      <c r="O325" s="1005"/>
      <c r="P325" s="1005"/>
    </row>
    <row r="326" spans="6:16" ht="18" customHeight="1" x14ac:dyDescent="0.25">
      <c r="F326" s="1005"/>
      <c r="G326" s="1005"/>
      <c r="H326" s="1005"/>
      <c r="I326" s="1005"/>
      <c r="J326" s="1005"/>
      <c r="K326" s="1005"/>
      <c r="L326" s="1005"/>
      <c r="M326" s="1005"/>
      <c r="N326" s="1005"/>
      <c r="O326" s="1005"/>
      <c r="P326" s="1005"/>
    </row>
    <row r="327" spans="6:16" ht="18" customHeight="1" x14ac:dyDescent="0.25">
      <c r="F327" s="1005"/>
      <c r="G327" s="1005"/>
      <c r="H327" s="1005"/>
      <c r="I327" s="1005"/>
      <c r="J327" s="1005"/>
      <c r="K327" s="1005"/>
      <c r="L327" s="1005"/>
      <c r="M327" s="1005"/>
      <c r="N327" s="1005"/>
      <c r="O327" s="1005"/>
      <c r="P327" s="1005"/>
    </row>
    <row r="328" spans="6:16" ht="18" customHeight="1" x14ac:dyDescent="0.25">
      <c r="F328" s="1005"/>
      <c r="G328" s="1005"/>
      <c r="H328" s="1005"/>
      <c r="I328" s="1005"/>
      <c r="J328" s="1005"/>
      <c r="K328" s="1005"/>
      <c r="L328" s="1005"/>
      <c r="M328" s="1005"/>
      <c r="N328" s="1005"/>
      <c r="O328" s="1005"/>
      <c r="P328" s="1005"/>
    </row>
    <row r="329" spans="6:16" ht="18" customHeight="1" x14ac:dyDescent="0.25">
      <c r="F329" s="1005"/>
      <c r="G329" s="1005"/>
      <c r="H329" s="1005"/>
      <c r="I329" s="1005"/>
      <c r="J329" s="1005"/>
      <c r="K329" s="1005"/>
      <c r="L329" s="1005"/>
      <c r="M329" s="1005"/>
      <c r="N329" s="1005"/>
      <c r="O329" s="1005"/>
      <c r="P329" s="1005"/>
    </row>
    <row r="330" spans="6:16" ht="18" customHeight="1" x14ac:dyDescent="0.25">
      <c r="F330" s="1005"/>
      <c r="G330" s="1005"/>
      <c r="H330" s="1005"/>
      <c r="I330" s="1005"/>
      <c r="J330" s="1005"/>
      <c r="K330" s="1005"/>
      <c r="L330" s="1005"/>
      <c r="M330" s="1005"/>
      <c r="N330" s="1005"/>
      <c r="O330" s="1005"/>
      <c r="P330" s="1005"/>
    </row>
    <row r="331" spans="6:16" ht="18" customHeight="1" x14ac:dyDescent="0.25">
      <c r="F331" s="1005"/>
      <c r="G331" s="1005"/>
      <c r="H331" s="1005"/>
      <c r="I331" s="1005"/>
      <c r="J331" s="1005"/>
      <c r="K331" s="1005"/>
      <c r="L331" s="1005"/>
      <c r="M331" s="1005"/>
      <c r="N331" s="1005"/>
      <c r="O331" s="1005"/>
      <c r="P331" s="1005"/>
    </row>
    <row r="332" spans="6:16" ht="18" customHeight="1" x14ac:dyDescent="0.25">
      <c r="F332" s="1005"/>
      <c r="G332" s="1005"/>
      <c r="H332" s="1005"/>
      <c r="I332" s="1005"/>
      <c r="J332" s="1005"/>
      <c r="K332" s="1005"/>
      <c r="L332" s="1005"/>
      <c r="M332" s="1005"/>
      <c r="N332" s="1005"/>
      <c r="O332" s="1005"/>
      <c r="P332" s="1005"/>
    </row>
    <row r="333" spans="6:16" ht="18" customHeight="1" x14ac:dyDescent="0.25">
      <c r="F333" s="1005"/>
      <c r="G333" s="1005"/>
      <c r="H333" s="1005"/>
      <c r="I333" s="1005"/>
      <c r="J333" s="1005"/>
      <c r="K333" s="1005"/>
      <c r="L333" s="1005"/>
      <c r="M333" s="1005"/>
      <c r="N333" s="1005"/>
      <c r="O333" s="1005"/>
      <c r="P333" s="1005"/>
    </row>
    <row r="334" spans="6:16" ht="18" customHeight="1" x14ac:dyDescent="0.25">
      <c r="F334" s="1005"/>
      <c r="G334" s="1005"/>
      <c r="H334" s="1005"/>
      <c r="I334" s="1005"/>
      <c r="J334" s="1005"/>
      <c r="K334" s="1005"/>
      <c r="L334" s="1005"/>
      <c r="M334" s="1005"/>
      <c r="N334" s="1005"/>
      <c r="O334" s="1005"/>
      <c r="P334" s="1005"/>
    </row>
    <row r="335" spans="6:16" ht="18" customHeight="1" x14ac:dyDescent="0.25">
      <c r="F335" s="1005"/>
      <c r="G335" s="1005"/>
      <c r="H335" s="1005"/>
      <c r="I335" s="1005"/>
      <c r="J335" s="1005"/>
      <c r="K335" s="1005"/>
      <c r="L335" s="1005"/>
      <c r="M335" s="1005"/>
      <c r="N335" s="1005"/>
      <c r="O335" s="1005"/>
      <c r="P335" s="1005"/>
    </row>
    <row r="336" spans="6:16" ht="18" customHeight="1" x14ac:dyDescent="0.25">
      <c r="F336" s="1005"/>
      <c r="G336" s="1005"/>
      <c r="H336" s="1005"/>
      <c r="I336" s="1005"/>
      <c r="J336" s="1005"/>
      <c r="K336" s="1005"/>
      <c r="L336" s="1005"/>
      <c r="M336" s="1005"/>
      <c r="N336" s="1005"/>
      <c r="O336" s="1005"/>
      <c r="P336" s="1005"/>
    </row>
    <row r="337" spans="6:16" ht="18" customHeight="1" x14ac:dyDescent="0.25">
      <c r="F337" s="1005"/>
      <c r="G337" s="1005"/>
      <c r="H337" s="1005"/>
      <c r="I337" s="1005"/>
      <c r="J337" s="1005"/>
      <c r="K337" s="1005"/>
      <c r="L337" s="1005"/>
      <c r="M337" s="1005"/>
      <c r="N337" s="1005"/>
      <c r="O337" s="1005"/>
      <c r="P337" s="1005"/>
    </row>
    <row r="338" spans="6:16" ht="18" customHeight="1" x14ac:dyDescent="0.25">
      <c r="F338" s="1005"/>
      <c r="G338" s="1005"/>
      <c r="H338" s="1005"/>
      <c r="I338" s="1005"/>
      <c r="J338" s="1005"/>
      <c r="K338" s="1005"/>
      <c r="L338" s="1005"/>
      <c r="M338" s="1005"/>
      <c r="N338" s="1005"/>
      <c r="O338" s="1005"/>
      <c r="P338" s="1005"/>
    </row>
    <row r="339" spans="6:16" ht="18" customHeight="1" x14ac:dyDescent="0.25">
      <c r="F339" s="1005"/>
      <c r="G339" s="1005"/>
      <c r="H339" s="1005"/>
      <c r="I339" s="1005"/>
      <c r="J339" s="1005"/>
      <c r="K339" s="1005"/>
      <c r="L339" s="1005"/>
      <c r="M339" s="1005"/>
      <c r="N339" s="1005"/>
      <c r="O339" s="1005"/>
      <c r="P339" s="1005"/>
    </row>
    <row r="340" spans="6:16" ht="18" customHeight="1" x14ac:dyDescent="0.25">
      <c r="F340" s="1005"/>
      <c r="G340" s="1005"/>
      <c r="H340" s="1005"/>
      <c r="I340" s="1005"/>
      <c r="J340" s="1005"/>
      <c r="K340" s="1005"/>
      <c r="L340" s="1005"/>
      <c r="M340" s="1005"/>
      <c r="N340" s="1005"/>
      <c r="O340" s="1005"/>
      <c r="P340" s="1005"/>
    </row>
    <row r="341" spans="6:16" ht="18" customHeight="1" x14ac:dyDescent="0.25">
      <c r="F341" s="1005"/>
      <c r="G341" s="1005"/>
      <c r="H341" s="1005"/>
      <c r="I341" s="1005"/>
      <c r="J341" s="1005"/>
      <c r="K341" s="1005"/>
      <c r="L341" s="1005"/>
      <c r="M341" s="1005"/>
      <c r="N341" s="1005"/>
      <c r="O341" s="1005"/>
      <c r="P341" s="1005"/>
    </row>
    <row r="342" spans="6:16" ht="18" customHeight="1" x14ac:dyDescent="0.25">
      <c r="F342" s="1005"/>
      <c r="G342" s="1005"/>
      <c r="H342" s="1005"/>
      <c r="I342" s="1005"/>
      <c r="J342" s="1005"/>
      <c r="K342" s="1005"/>
      <c r="L342" s="1005"/>
      <c r="M342" s="1005"/>
      <c r="N342" s="1005"/>
      <c r="O342" s="1005"/>
      <c r="P342" s="1005"/>
    </row>
    <row r="343" spans="6:16" ht="18" customHeight="1" x14ac:dyDescent="0.25">
      <c r="F343" s="1005"/>
      <c r="G343" s="1005"/>
      <c r="H343" s="1005"/>
      <c r="I343" s="1005"/>
      <c r="J343" s="1005"/>
      <c r="K343" s="1005"/>
      <c r="L343" s="1005"/>
      <c r="M343" s="1005"/>
      <c r="N343" s="1005"/>
      <c r="O343" s="1005"/>
      <c r="P343" s="1005"/>
    </row>
    <row r="344" spans="6:16" ht="18" customHeight="1" x14ac:dyDescent="0.25">
      <c r="F344" s="1005"/>
      <c r="G344" s="1005"/>
      <c r="H344" s="1005"/>
      <c r="I344" s="1005"/>
      <c r="J344" s="1005"/>
      <c r="K344" s="1005"/>
      <c r="L344" s="1005"/>
      <c r="M344" s="1005"/>
      <c r="N344" s="1005"/>
      <c r="O344" s="1005"/>
      <c r="P344" s="1005"/>
    </row>
    <row r="345" spans="6:16" ht="18" customHeight="1" x14ac:dyDescent="0.25">
      <c r="F345" s="1005"/>
      <c r="G345" s="1005"/>
      <c r="H345" s="1005"/>
      <c r="I345" s="1005"/>
      <c r="J345" s="1005"/>
      <c r="K345" s="1005"/>
      <c r="L345" s="1005"/>
      <c r="M345" s="1005"/>
      <c r="N345" s="1005"/>
      <c r="O345" s="1005"/>
      <c r="P345" s="1005"/>
    </row>
    <row r="346" spans="6:16" ht="18" customHeight="1" x14ac:dyDescent="0.25">
      <c r="F346" s="1005"/>
      <c r="G346" s="1005"/>
      <c r="H346" s="1005"/>
      <c r="I346" s="1005"/>
      <c r="J346" s="1005"/>
      <c r="K346" s="1005"/>
      <c r="L346" s="1005"/>
      <c r="M346" s="1005"/>
      <c r="N346" s="1005"/>
      <c r="O346" s="1005"/>
      <c r="P346" s="1005"/>
    </row>
    <row r="347" spans="6:16" ht="18" customHeight="1" x14ac:dyDescent="0.25">
      <c r="F347" s="1005"/>
      <c r="G347" s="1005"/>
      <c r="H347" s="1005"/>
      <c r="I347" s="1005"/>
      <c r="J347" s="1005"/>
      <c r="K347" s="1005"/>
      <c r="L347" s="1005"/>
      <c r="M347" s="1005"/>
      <c r="N347" s="1005"/>
      <c r="O347" s="1005"/>
      <c r="P347" s="1005"/>
    </row>
    <row r="348" spans="6:16" ht="18" customHeight="1" x14ac:dyDescent="0.25">
      <c r="F348" s="1005"/>
      <c r="G348" s="1005"/>
      <c r="H348" s="1005"/>
      <c r="I348" s="1005"/>
      <c r="J348" s="1005"/>
      <c r="K348" s="1005"/>
      <c r="L348" s="1005"/>
      <c r="M348" s="1005"/>
      <c r="N348" s="1005"/>
      <c r="O348" s="1005"/>
      <c r="P348" s="1005"/>
    </row>
    <row r="349" spans="6:16" ht="18" customHeight="1" x14ac:dyDescent="0.25">
      <c r="F349" s="1005"/>
      <c r="G349" s="1005"/>
      <c r="H349" s="1005"/>
      <c r="I349" s="1005"/>
      <c r="J349" s="1005"/>
      <c r="K349" s="1005"/>
      <c r="L349" s="1005"/>
      <c r="M349" s="1005"/>
      <c r="N349" s="1005"/>
      <c r="O349" s="1005"/>
      <c r="P349" s="1005"/>
    </row>
    <row r="350" spans="6:16" ht="18" customHeight="1" x14ac:dyDescent="0.25">
      <c r="F350" s="1005"/>
      <c r="G350" s="1005"/>
      <c r="H350" s="1005"/>
      <c r="I350" s="1005"/>
      <c r="J350" s="1005"/>
      <c r="K350" s="1005"/>
      <c r="L350" s="1005"/>
      <c r="M350" s="1005"/>
      <c r="N350" s="1005"/>
      <c r="O350" s="1005"/>
      <c r="P350" s="1005"/>
    </row>
    <row r="351" spans="6:16" ht="18" customHeight="1" x14ac:dyDescent="0.25">
      <c r="F351" s="1005"/>
      <c r="G351" s="1005"/>
      <c r="H351" s="1005"/>
      <c r="I351" s="1005"/>
      <c r="J351" s="1005"/>
      <c r="K351" s="1005"/>
      <c r="L351" s="1005"/>
      <c r="M351" s="1005"/>
      <c r="N351" s="1005"/>
      <c r="O351" s="1005"/>
      <c r="P351" s="1005"/>
    </row>
    <row r="352" spans="6:16" ht="18" customHeight="1" x14ac:dyDescent="0.25">
      <c r="F352" s="1005"/>
      <c r="G352" s="1005"/>
      <c r="H352" s="1005"/>
      <c r="I352" s="1005"/>
      <c r="J352" s="1005"/>
      <c r="K352" s="1005"/>
      <c r="L352" s="1005"/>
      <c r="M352" s="1005"/>
      <c r="N352" s="1005"/>
      <c r="O352" s="1005"/>
      <c r="P352" s="1005"/>
    </row>
    <row r="353" spans="6:16" ht="18" customHeight="1" x14ac:dyDescent="0.25">
      <c r="F353" s="1005"/>
      <c r="G353" s="1005"/>
      <c r="H353" s="1005"/>
      <c r="I353" s="1005"/>
      <c r="J353" s="1005"/>
      <c r="K353" s="1005"/>
      <c r="L353" s="1005"/>
      <c r="M353" s="1005"/>
      <c r="N353" s="1005"/>
      <c r="O353" s="1005"/>
      <c r="P353" s="1005"/>
    </row>
    <row r="354" spans="6:16" ht="18" customHeight="1" x14ac:dyDescent="0.25">
      <c r="F354" s="1005"/>
      <c r="G354" s="1005"/>
      <c r="H354" s="1005"/>
      <c r="I354" s="1005"/>
      <c r="J354" s="1005"/>
      <c r="K354" s="1005"/>
      <c r="L354" s="1005"/>
      <c r="M354" s="1005"/>
      <c r="N354" s="1005"/>
      <c r="O354" s="1005"/>
      <c r="P354" s="1005"/>
    </row>
    <row r="355" spans="6:16" ht="18" customHeight="1" x14ac:dyDescent="0.25">
      <c r="F355" s="1005"/>
      <c r="G355" s="1005"/>
      <c r="H355" s="1005"/>
      <c r="I355" s="1005"/>
      <c r="J355" s="1005"/>
      <c r="K355" s="1005"/>
      <c r="L355" s="1005"/>
      <c r="M355" s="1005"/>
      <c r="N355" s="1005"/>
      <c r="O355" s="1005"/>
      <c r="P355" s="1005"/>
    </row>
    <row r="356" spans="6:16" ht="18" customHeight="1" x14ac:dyDescent="0.25">
      <c r="F356" s="1005"/>
      <c r="G356" s="1005"/>
      <c r="H356" s="1005"/>
      <c r="I356" s="1005"/>
      <c r="J356" s="1005"/>
      <c r="K356" s="1005"/>
      <c r="L356" s="1005"/>
      <c r="M356" s="1005"/>
      <c r="N356" s="1005"/>
      <c r="O356" s="1005"/>
      <c r="P356" s="1005"/>
    </row>
    <row r="357" spans="6:16" ht="18" customHeight="1" x14ac:dyDescent="0.25">
      <c r="F357" s="1005"/>
      <c r="G357" s="1005"/>
      <c r="H357" s="1005"/>
      <c r="I357" s="1005"/>
      <c r="J357" s="1005"/>
      <c r="K357" s="1005"/>
      <c r="L357" s="1005"/>
      <c r="M357" s="1005"/>
      <c r="N357" s="1005"/>
      <c r="O357" s="1005"/>
      <c r="P357" s="1005"/>
    </row>
    <row r="358" spans="6:16" ht="18" customHeight="1" x14ac:dyDescent="0.25">
      <c r="F358" s="1005"/>
      <c r="G358" s="1005"/>
      <c r="H358" s="1005"/>
      <c r="I358" s="1005"/>
      <c r="J358" s="1005"/>
      <c r="K358" s="1005"/>
      <c r="L358" s="1005"/>
      <c r="M358" s="1005"/>
      <c r="N358" s="1005"/>
      <c r="O358" s="1005"/>
      <c r="P358" s="1005"/>
    </row>
    <row r="359" spans="6:16" ht="18" customHeight="1" x14ac:dyDescent="0.25">
      <c r="F359" s="1005"/>
      <c r="G359" s="1005"/>
      <c r="H359" s="1005"/>
      <c r="I359" s="1005"/>
      <c r="J359" s="1005"/>
      <c r="K359" s="1005"/>
      <c r="L359" s="1005"/>
      <c r="M359" s="1005"/>
      <c r="N359" s="1005"/>
      <c r="O359" s="1005"/>
      <c r="P359" s="1005"/>
    </row>
    <row r="360" spans="6:16" ht="18" customHeight="1" x14ac:dyDescent="0.25">
      <c r="F360" s="1005"/>
      <c r="G360" s="1005"/>
      <c r="H360" s="1005"/>
      <c r="I360" s="1005"/>
      <c r="J360" s="1005"/>
      <c r="K360" s="1005"/>
      <c r="L360" s="1005"/>
      <c r="M360" s="1005"/>
      <c r="N360" s="1005"/>
      <c r="O360" s="1005"/>
      <c r="P360" s="1005"/>
    </row>
    <row r="361" spans="6:16" ht="18" customHeight="1" x14ac:dyDescent="0.25">
      <c r="F361" s="1005"/>
      <c r="G361" s="1005"/>
      <c r="H361" s="1005"/>
      <c r="I361" s="1005"/>
      <c r="J361" s="1005"/>
      <c r="K361" s="1005"/>
      <c r="L361" s="1005"/>
      <c r="M361" s="1005"/>
      <c r="N361" s="1005"/>
      <c r="O361" s="1005"/>
      <c r="P361" s="1005"/>
    </row>
    <row r="362" spans="6:16" ht="18" customHeight="1" x14ac:dyDescent="0.25">
      <c r="F362" s="1005"/>
      <c r="G362" s="1005"/>
      <c r="H362" s="1005"/>
      <c r="I362" s="1005"/>
      <c r="J362" s="1005"/>
      <c r="K362" s="1005"/>
      <c r="L362" s="1005"/>
      <c r="M362" s="1005"/>
      <c r="N362" s="1005"/>
      <c r="O362" s="1005"/>
      <c r="P362" s="1005"/>
    </row>
    <row r="363" spans="6:16" ht="18" customHeight="1" x14ac:dyDescent="0.25">
      <c r="F363" s="1005"/>
      <c r="G363" s="1005"/>
      <c r="H363" s="1005"/>
      <c r="I363" s="1005"/>
      <c r="J363" s="1005"/>
      <c r="K363" s="1005"/>
      <c r="L363" s="1005"/>
      <c r="M363" s="1005"/>
      <c r="N363" s="1005"/>
      <c r="O363" s="1005"/>
      <c r="P363" s="1005"/>
    </row>
    <row r="364" spans="6:16" ht="18" customHeight="1" x14ac:dyDescent="0.25">
      <c r="F364" s="1005"/>
      <c r="G364" s="1005"/>
      <c r="H364" s="1005"/>
      <c r="I364" s="1005"/>
      <c r="J364" s="1005"/>
      <c r="K364" s="1005"/>
      <c r="L364" s="1005"/>
      <c r="M364" s="1005"/>
      <c r="N364" s="1005"/>
      <c r="O364" s="1005"/>
      <c r="P364" s="1005"/>
    </row>
    <row r="365" spans="6:16" ht="18" customHeight="1" x14ac:dyDescent="0.25">
      <c r="F365" s="1005"/>
      <c r="G365" s="1005"/>
      <c r="H365" s="1005"/>
      <c r="I365" s="1005"/>
      <c r="J365" s="1005"/>
      <c r="K365" s="1005"/>
      <c r="L365" s="1005"/>
      <c r="M365" s="1005"/>
      <c r="N365" s="1005"/>
      <c r="O365" s="1005"/>
      <c r="P365" s="1005"/>
    </row>
    <row r="366" spans="6:16" ht="18" customHeight="1" x14ac:dyDescent="0.25">
      <c r="F366" s="1005"/>
      <c r="G366" s="1005"/>
      <c r="H366" s="1005"/>
      <c r="I366" s="1005"/>
      <c r="J366" s="1005"/>
      <c r="K366" s="1005"/>
      <c r="L366" s="1005"/>
      <c r="M366" s="1005"/>
      <c r="N366" s="1005"/>
      <c r="O366" s="1005"/>
      <c r="P366" s="1005"/>
    </row>
    <row r="367" spans="6:16" ht="18" customHeight="1" x14ac:dyDescent="0.25">
      <c r="F367" s="1005"/>
      <c r="G367" s="1005"/>
      <c r="H367" s="1005"/>
      <c r="I367" s="1005"/>
      <c r="J367" s="1005"/>
      <c r="K367" s="1005"/>
      <c r="L367" s="1005"/>
      <c r="M367" s="1005"/>
      <c r="N367" s="1005"/>
      <c r="O367" s="1005"/>
      <c r="P367" s="1005"/>
    </row>
    <row r="368" spans="6:16" ht="18" customHeight="1" x14ac:dyDescent="0.25">
      <c r="F368" s="1005"/>
      <c r="G368" s="1005"/>
      <c r="H368" s="1005"/>
      <c r="I368" s="1005"/>
      <c r="J368" s="1005"/>
      <c r="K368" s="1005"/>
      <c r="L368" s="1005"/>
      <c r="M368" s="1005"/>
      <c r="N368" s="1005"/>
      <c r="O368" s="1005"/>
      <c r="P368" s="1005"/>
    </row>
    <row r="369" spans="6:16" ht="18" customHeight="1" x14ac:dyDescent="0.25">
      <c r="F369" s="1005"/>
      <c r="G369" s="1005"/>
      <c r="H369" s="1005"/>
      <c r="I369" s="1005"/>
      <c r="J369" s="1005"/>
      <c r="K369" s="1005"/>
      <c r="L369" s="1005"/>
      <c r="M369" s="1005"/>
      <c r="N369" s="1005"/>
      <c r="O369" s="1005"/>
      <c r="P369" s="1005"/>
    </row>
    <row r="370" spans="6:16" ht="18" customHeight="1" x14ac:dyDescent="0.25">
      <c r="F370" s="1005"/>
      <c r="G370" s="1005"/>
      <c r="H370" s="1005"/>
      <c r="I370" s="1005"/>
      <c r="J370" s="1005"/>
      <c r="K370" s="1005"/>
      <c r="L370" s="1005"/>
      <c r="M370" s="1005"/>
      <c r="N370" s="1005"/>
      <c r="O370" s="1005"/>
      <c r="P370" s="1005"/>
    </row>
    <row r="371" spans="6:16" ht="18" customHeight="1" x14ac:dyDescent="0.25">
      <c r="F371" s="1005"/>
      <c r="G371" s="1005"/>
      <c r="H371" s="1005"/>
      <c r="I371" s="1005"/>
      <c r="J371" s="1005"/>
      <c r="K371" s="1005"/>
      <c r="L371" s="1005"/>
      <c r="M371" s="1005"/>
      <c r="N371" s="1005"/>
      <c r="O371" s="1005"/>
      <c r="P371" s="1005"/>
    </row>
    <row r="372" spans="6:16" ht="18" customHeight="1" x14ac:dyDescent="0.25">
      <c r="F372" s="1005"/>
      <c r="G372" s="1005"/>
      <c r="H372" s="1005"/>
      <c r="I372" s="1005"/>
      <c r="J372" s="1005"/>
      <c r="K372" s="1005"/>
      <c r="L372" s="1005"/>
      <c r="M372" s="1005"/>
      <c r="N372" s="1005"/>
      <c r="O372" s="1005"/>
      <c r="P372" s="1005"/>
    </row>
    <row r="373" spans="6:16" ht="18" customHeight="1" x14ac:dyDescent="0.25">
      <c r="F373" s="1005"/>
      <c r="G373" s="1005"/>
      <c r="H373" s="1005"/>
      <c r="I373" s="1005"/>
      <c r="J373" s="1005"/>
      <c r="K373" s="1005"/>
      <c r="L373" s="1005"/>
      <c r="M373" s="1005"/>
      <c r="N373" s="1005"/>
      <c r="O373" s="1005"/>
      <c r="P373" s="1005"/>
    </row>
    <row r="374" spans="6:16" ht="18" customHeight="1" x14ac:dyDescent="0.25">
      <c r="F374" s="1005"/>
      <c r="G374" s="1005"/>
      <c r="H374" s="1005"/>
      <c r="I374" s="1005"/>
      <c r="J374" s="1005"/>
      <c r="K374" s="1005"/>
      <c r="L374" s="1005"/>
      <c r="M374" s="1005"/>
      <c r="N374" s="1005"/>
      <c r="O374" s="1005"/>
      <c r="P374" s="1005"/>
    </row>
    <row r="375" spans="6:16" ht="18" customHeight="1" x14ac:dyDescent="0.25">
      <c r="F375" s="1005"/>
      <c r="G375" s="1005"/>
      <c r="H375" s="1005"/>
      <c r="I375" s="1005"/>
      <c r="J375" s="1005"/>
      <c r="K375" s="1005"/>
      <c r="L375" s="1005"/>
      <c r="M375" s="1005"/>
      <c r="N375" s="1005"/>
      <c r="O375" s="1005"/>
      <c r="P375" s="1005"/>
    </row>
    <row r="376" spans="6:16" ht="18" customHeight="1" x14ac:dyDescent="0.25">
      <c r="F376" s="1005"/>
      <c r="G376" s="1005"/>
      <c r="H376" s="1005"/>
      <c r="I376" s="1005"/>
      <c r="J376" s="1005"/>
      <c r="K376" s="1005"/>
      <c r="L376" s="1005"/>
      <c r="M376" s="1005"/>
      <c r="N376" s="1005"/>
      <c r="O376" s="1005"/>
      <c r="P376" s="1005"/>
    </row>
    <row r="377" spans="6:16" ht="18" customHeight="1" x14ac:dyDescent="0.25">
      <c r="F377" s="1005"/>
      <c r="G377" s="1005"/>
      <c r="H377" s="1005"/>
      <c r="I377" s="1005"/>
      <c r="J377" s="1005"/>
      <c r="K377" s="1005"/>
      <c r="L377" s="1005"/>
      <c r="M377" s="1005"/>
      <c r="N377" s="1005"/>
      <c r="O377" s="1005"/>
      <c r="P377" s="1005"/>
    </row>
    <row r="378" spans="6:16" ht="18" customHeight="1" x14ac:dyDescent="0.25">
      <c r="F378" s="1005"/>
      <c r="G378" s="1005"/>
      <c r="H378" s="1005"/>
      <c r="I378" s="1005"/>
      <c r="J378" s="1005"/>
      <c r="K378" s="1005"/>
      <c r="L378" s="1005"/>
      <c r="M378" s="1005"/>
      <c r="N378" s="1005"/>
      <c r="O378" s="1005"/>
      <c r="P378" s="1005"/>
    </row>
    <row r="379" spans="6:16" ht="18" customHeight="1" x14ac:dyDescent="0.25">
      <c r="F379" s="1005"/>
      <c r="G379" s="1005"/>
      <c r="H379" s="1005"/>
      <c r="I379" s="1005"/>
      <c r="J379" s="1005"/>
      <c r="K379" s="1005"/>
      <c r="L379" s="1005"/>
      <c r="M379" s="1005"/>
      <c r="N379" s="1005"/>
      <c r="O379" s="1005"/>
      <c r="P379" s="1005"/>
    </row>
    <row r="380" spans="6:16" ht="18" customHeight="1" x14ac:dyDescent="0.25">
      <c r="F380" s="1005"/>
      <c r="G380" s="1005"/>
      <c r="H380" s="1005"/>
      <c r="I380" s="1005"/>
      <c r="J380" s="1005"/>
      <c r="K380" s="1005"/>
      <c r="L380" s="1005"/>
      <c r="M380" s="1005"/>
      <c r="N380" s="1005"/>
      <c r="O380" s="1005"/>
      <c r="P380" s="1005"/>
    </row>
    <row r="381" spans="6:16" ht="18" customHeight="1" x14ac:dyDescent="0.25">
      <c r="F381" s="1005"/>
      <c r="G381" s="1005"/>
      <c r="H381" s="1005"/>
      <c r="I381" s="1005"/>
      <c r="J381" s="1005"/>
      <c r="K381" s="1005"/>
      <c r="L381" s="1005"/>
      <c r="M381" s="1005"/>
      <c r="N381" s="1005"/>
      <c r="O381" s="1005"/>
      <c r="P381" s="1005"/>
    </row>
    <row r="382" spans="6:16" ht="18" customHeight="1" x14ac:dyDescent="0.25">
      <c r="F382" s="1005"/>
      <c r="G382" s="1005"/>
      <c r="H382" s="1005"/>
      <c r="I382" s="1005"/>
      <c r="J382" s="1005"/>
      <c r="K382" s="1005"/>
      <c r="L382" s="1005"/>
      <c r="M382" s="1005"/>
      <c r="N382" s="1005"/>
      <c r="O382" s="1005"/>
      <c r="P382" s="1005"/>
    </row>
    <row r="383" spans="6:16" ht="18" customHeight="1" x14ac:dyDescent="0.25">
      <c r="F383" s="1005"/>
      <c r="G383" s="1005"/>
      <c r="H383" s="1005"/>
      <c r="I383" s="1005"/>
      <c r="J383" s="1005"/>
      <c r="K383" s="1005"/>
      <c r="L383" s="1005"/>
      <c r="M383" s="1005"/>
      <c r="N383" s="1005"/>
      <c r="O383" s="1005"/>
      <c r="P383" s="1005"/>
    </row>
    <row r="384" spans="6:16" ht="18" customHeight="1" x14ac:dyDescent="0.25">
      <c r="F384" s="1005"/>
      <c r="G384" s="1005"/>
      <c r="H384" s="1005"/>
      <c r="I384" s="1005"/>
      <c r="J384" s="1005"/>
      <c r="K384" s="1005"/>
      <c r="L384" s="1005"/>
      <c r="M384" s="1005"/>
      <c r="N384" s="1005"/>
      <c r="O384" s="1005"/>
      <c r="P384" s="1005"/>
    </row>
    <row r="385" spans="6:16" ht="18" customHeight="1" x14ac:dyDescent="0.25">
      <c r="F385" s="1005"/>
      <c r="G385" s="1005"/>
      <c r="H385" s="1005"/>
      <c r="I385" s="1005"/>
      <c r="J385" s="1005"/>
      <c r="K385" s="1005"/>
      <c r="L385" s="1005"/>
      <c r="M385" s="1005"/>
      <c r="N385" s="1005"/>
      <c r="O385" s="1005"/>
      <c r="P385" s="1005"/>
    </row>
    <row r="386" spans="6:16" ht="18" customHeight="1" x14ac:dyDescent="0.25">
      <c r="F386" s="1005"/>
      <c r="G386" s="1005"/>
      <c r="H386" s="1005"/>
      <c r="I386" s="1005"/>
      <c r="J386" s="1005"/>
      <c r="K386" s="1005"/>
      <c r="L386" s="1005"/>
      <c r="M386" s="1005"/>
      <c r="N386" s="1005"/>
      <c r="O386" s="1005"/>
      <c r="P386" s="1005"/>
    </row>
    <row r="387" spans="6:16" ht="18" customHeight="1" x14ac:dyDescent="0.25">
      <c r="F387" s="1005"/>
      <c r="G387" s="1005"/>
      <c r="H387" s="1005"/>
      <c r="I387" s="1005"/>
      <c r="J387" s="1005"/>
      <c r="K387" s="1005"/>
      <c r="L387" s="1005"/>
      <c r="M387" s="1005"/>
      <c r="N387" s="1005"/>
      <c r="O387" s="1005"/>
      <c r="P387" s="1005"/>
    </row>
    <row r="388" spans="6:16" ht="18" customHeight="1" x14ac:dyDescent="0.25">
      <c r="F388" s="1005"/>
      <c r="G388" s="1005"/>
      <c r="H388" s="1005"/>
      <c r="I388" s="1005"/>
      <c r="J388" s="1005"/>
      <c r="K388" s="1005"/>
      <c r="L388" s="1005"/>
      <c r="M388" s="1005"/>
      <c r="N388" s="1005"/>
      <c r="O388" s="1005"/>
      <c r="P388" s="1005"/>
    </row>
    <row r="389" spans="6:16" ht="18" customHeight="1" x14ac:dyDescent="0.25">
      <c r="F389" s="1005"/>
      <c r="G389" s="1005"/>
      <c r="H389" s="1005"/>
      <c r="I389" s="1005"/>
      <c r="J389" s="1005"/>
      <c r="K389" s="1005"/>
      <c r="L389" s="1005"/>
      <c r="M389" s="1005"/>
      <c r="N389" s="1005"/>
      <c r="O389" s="1005"/>
      <c r="P389" s="1005"/>
    </row>
    <row r="390" spans="6:16" ht="18" customHeight="1" x14ac:dyDescent="0.25">
      <c r="F390" s="1005"/>
      <c r="G390" s="1005"/>
      <c r="H390" s="1005"/>
      <c r="I390" s="1005"/>
      <c r="J390" s="1005"/>
      <c r="K390" s="1005"/>
      <c r="L390" s="1005"/>
      <c r="M390" s="1005"/>
      <c r="N390" s="1005"/>
      <c r="O390" s="1005"/>
      <c r="P390" s="1005"/>
    </row>
    <row r="391" spans="6:16" ht="18" customHeight="1" x14ac:dyDescent="0.25">
      <c r="F391" s="1005"/>
      <c r="G391" s="1005"/>
      <c r="H391" s="1005"/>
      <c r="I391" s="1005"/>
      <c r="J391" s="1005"/>
      <c r="K391" s="1005"/>
      <c r="L391" s="1005"/>
      <c r="M391" s="1005"/>
      <c r="N391" s="1005"/>
      <c r="O391" s="1005"/>
      <c r="P391" s="1005"/>
    </row>
    <row r="392" spans="6:16" ht="18" customHeight="1" x14ac:dyDescent="0.25">
      <c r="F392" s="1005"/>
      <c r="G392" s="1005"/>
      <c r="H392" s="1005"/>
      <c r="I392" s="1005"/>
      <c r="J392" s="1005"/>
      <c r="K392" s="1005"/>
      <c r="L392" s="1005"/>
      <c r="M392" s="1005"/>
      <c r="N392" s="1005"/>
      <c r="O392" s="1005"/>
      <c r="P392" s="1005"/>
    </row>
    <row r="393" spans="6:16" ht="18" customHeight="1" x14ac:dyDescent="0.25">
      <c r="F393" s="1005"/>
      <c r="G393" s="1005"/>
      <c r="H393" s="1005"/>
      <c r="I393" s="1005"/>
      <c r="J393" s="1005"/>
      <c r="K393" s="1005"/>
      <c r="L393" s="1005"/>
      <c r="M393" s="1005"/>
      <c r="N393" s="1005"/>
      <c r="O393" s="1005"/>
      <c r="P393" s="1005"/>
    </row>
    <row r="394" spans="6:16" ht="18" customHeight="1" x14ac:dyDescent="0.25">
      <c r="F394" s="1005"/>
      <c r="G394" s="1005"/>
      <c r="H394" s="1005"/>
      <c r="I394" s="1005"/>
      <c r="J394" s="1005"/>
      <c r="K394" s="1005"/>
      <c r="L394" s="1005"/>
      <c r="M394" s="1005"/>
      <c r="N394" s="1005"/>
      <c r="O394" s="1005"/>
      <c r="P394" s="1005"/>
    </row>
    <row r="395" spans="6:16" ht="18" customHeight="1" x14ac:dyDescent="0.25">
      <c r="F395" s="1005"/>
      <c r="G395" s="1005"/>
      <c r="H395" s="1005"/>
      <c r="I395" s="1005"/>
      <c r="J395" s="1005"/>
      <c r="K395" s="1005"/>
      <c r="L395" s="1005"/>
      <c r="M395" s="1005"/>
      <c r="N395" s="1005"/>
      <c r="O395" s="1005"/>
      <c r="P395" s="1005"/>
    </row>
    <row r="396" spans="6:16" ht="18" customHeight="1" x14ac:dyDescent="0.25">
      <c r="F396" s="1005"/>
      <c r="G396" s="1005"/>
      <c r="H396" s="1005"/>
      <c r="I396" s="1005"/>
      <c r="J396" s="1005"/>
      <c r="K396" s="1005"/>
      <c r="L396" s="1005"/>
      <c r="M396" s="1005"/>
      <c r="N396" s="1005"/>
      <c r="O396" s="1005"/>
      <c r="P396" s="1005"/>
    </row>
    <row r="397" spans="6:16" ht="18" customHeight="1" x14ac:dyDescent="0.25">
      <c r="F397" s="1005"/>
      <c r="G397" s="1005"/>
      <c r="H397" s="1005"/>
      <c r="I397" s="1005"/>
      <c r="J397" s="1005"/>
      <c r="K397" s="1005"/>
      <c r="L397" s="1005"/>
      <c r="M397" s="1005"/>
      <c r="N397" s="1005"/>
      <c r="O397" s="1005"/>
      <c r="P397" s="1005"/>
    </row>
    <row r="398" spans="6:16" ht="18" customHeight="1" x14ac:dyDescent="0.25">
      <c r="F398" s="1005"/>
      <c r="G398" s="1005"/>
      <c r="H398" s="1005"/>
      <c r="I398" s="1005"/>
      <c r="J398" s="1005"/>
      <c r="K398" s="1005"/>
      <c r="L398" s="1005"/>
      <c r="M398" s="1005"/>
      <c r="N398" s="1005"/>
      <c r="O398" s="1005"/>
      <c r="P398" s="1005"/>
    </row>
    <row r="399" spans="6:16" ht="18" customHeight="1" x14ac:dyDescent="0.25">
      <c r="F399" s="1005"/>
      <c r="G399" s="1005"/>
      <c r="H399" s="1005"/>
      <c r="I399" s="1005"/>
      <c r="J399" s="1005"/>
      <c r="K399" s="1005"/>
      <c r="L399" s="1005"/>
      <c r="M399" s="1005"/>
      <c r="N399" s="1005"/>
      <c r="O399" s="1005"/>
      <c r="P399" s="1005"/>
    </row>
    <row r="400" spans="6:16" ht="18" customHeight="1" x14ac:dyDescent="0.25">
      <c r="F400" s="1005"/>
      <c r="G400" s="1005"/>
      <c r="H400" s="1005"/>
      <c r="I400" s="1005"/>
      <c r="J400" s="1005"/>
      <c r="K400" s="1005"/>
      <c r="L400" s="1005"/>
      <c r="M400" s="1005"/>
      <c r="N400" s="1005"/>
      <c r="O400" s="1005"/>
      <c r="P400" s="1005"/>
    </row>
    <row r="401" spans="6:16" ht="18" customHeight="1" x14ac:dyDescent="0.25">
      <c r="F401" s="1005"/>
      <c r="G401" s="1005"/>
      <c r="H401" s="1005"/>
      <c r="I401" s="1005"/>
      <c r="J401" s="1005"/>
      <c r="K401" s="1005"/>
      <c r="L401" s="1005"/>
      <c r="M401" s="1005"/>
      <c r="N401" s="1005"/>
      <c r="O401" s="1005"/>
      <c r="P401" s="1005"/>
    </row>
    <row r="402" spans="6:16" ht="18" customHeight="1" x14ac:dyDescent="0.25">
      <c r="F402" s="1005"/>
      <c r="G402" s="1005"/>
      <c r="H402" s="1005"/>
      <c r="I402" s="1005"/>
      <c r="J402" s="1005"/>
      <c r="K402" s="1005"/>
      <c r="L402" s="1005"/>
      <c r="M402" s="1005"/>
      <c r="N402" s="1005"/>
      <c r="O402" s="1005"/>
      <c r="P402" s="1005"/>
    </row>
    <row r="403" spans="6:16" ht="18" customHeight="1" x14ac:dyDescent="0.25">
      <c r="F403" s="1005"/>
      <c r="G403" s="1005"/>
      <c r="H403" s="1005"/>
      <c r="I403" s="1005"/>
      <c r="J403" s="1005"/>
      <c r="K403" s="1005"/>
      <c r="L403" s="1005"/>
      <c r="M403" s="1005"/>
      <c r="N403" s="1005"/>
      <c r="O403" s="1005"/>
      <c r="P403" s="1005"/>
    </row>
    <row r="404" spans="6:16" ht="18" customHeight="1" x14ac:dyDescent="0.25">
      <c r="F404" s="1005"/>
      <c r="G404" s="1005"/>
      <c r="H404" s="1005"/>
      <c r="I404" s="1005"/>
      <c r="J404" s="1005"/>
      <c r="K404" s="1005"/>
      <c r="L404" s="1005"/>
      <c r="M404" s="1005"/>
      <c r="N404" s="1005"/>
      <c r="O404" s="1005"/>
      <c r="P404" s="1005"/>
    </row>
    <row r="405" spans="6:16" ht="18" customHeight="1" x14ac:dyDescent="0.25">
      <c r="F405" s="1005"/>
      <c r="G405" s="1005"/>
      <c r="H405" s="1005"/>
      <c r="I405" s="1005"/>
      <c r="J405" s="1005"/>
      <c r="K405" s="1005"/>
      <c r="L405" s="1005"/>
      <c r="M405" s="1005"/>
      <c r="N405" s="1005"/>
      <c r="O405" s="1005"/>
      <c r="P405" s="1005"/>
    </row>
    <row r="406" spans="6:16" ht="18" customHeight="1" x14ac:dyDescent="0.25">
      <c r="F406" s="1005"/>
      <c r="G406" s="1005"/>
      <c r="H406" s="1005"/>
      <c r="I406" s="1005"/>
      <c r="J406" s="1005"/>
      <c r="K406" s="1005"/>
      <c r="L406" s="1005"/>
      <c r="M406" s="1005"/>
      <c r="N406" s="1005"/>
      <c r="O406" s="1005"/>
      <c r="P406" s="1005"/>
    </row>
    <row r="407" spans="6:16" ht="18" customHeight="1" x14ac:dyDescent="0.25">
      <c r="F407" s="1005"/>
      <c r="G407" s="1005"/>
      <c r="H407" s="1005"/>
      <c r="I407" s="1005"/>
      <c r="J407" s="1005"/>
      <c r="K407" s="1005"/>
      <c r="L407" s="1005"/>
      <c r="M407" s="1005"/>
      <c r="N407" s="1005"/>
      <c r="O407" s="1005"/>
      <c r="P407" s="1005"/>
    </row>
    <row r="408" spans="6:16" ht="18" customHeight="1" x14ac:dyDescent="0.25">
      <c r="F408" s="1005"/>
      <c r="G408" s="1005"/>
      <c r="H408" s="1005"/>
      <c r="I408" s="1005"/>
      <c r="J408" s="1005"/>
      <c r="K408" s="1005"/>
      <c r="L408" s="1005"/>
      <c r="M408" s="1005"/>
      <c r="N408" s="1005"/>
      <c r="O408" s="1005"/>
      <c r="P408" s="1005"/>
    </row>
    <row r="409" spans="6:16" ht="18" customHeight="1" x14ac:dyDescent="0.25">
      <c r="F409" s="1005"/>
      <c r="G409" s="1005"/>
      <c r="H409" s="1005"/>
      <c r="I409" s="1005"/>
      <c r="J409" s="1005"/>
      <c r="K409" s="1005"/>
      <c r="L409" s="1005"/>
      <c r="M409" s="1005"/>
      <c r="N409" s="1005"/>
      <c r="O409" s="1005"/>
      <c r="P409" s="1005"/>
    </row>
    <row r="410" spans="6:16" ht="18" customHeight="1" x14ac:dyDescent="0.25">
      <c r="F410" s="1005"/>
      <c r="G410" s="1005"/>
      <c r="H410" s="1005"/>
      <c r="I410" s="1005"/>
      <c r="J410" s="1005"/>
      <c r="K410" s="1005"/>
      <c r="L410" s="1005"/>
      <c r="M410" s="1005"/>
      <c r="N410" s="1005"/>
      <c r="O410" s="1005"/>
      <c r="P410" s="1005"/>
    </row>
    <row r="411" spans="6:16" ht="18" customHeight="1" x14ac:dyDescent="0.25">
      <c r="F411" s="1005"/>
      <c r="G411" s="1005"/>
      <c r="H411" s="1005"/>
      <c r="I411" s="1005"/>
      <c r="J411" s="1005"/>
      <c r="K411" s="1005"/>
      <c r="L411" s="1005"/>
      <c r="M411" s="1005"/>
      <c r="N411" s="1005"/>
      <c r="O411" s="1005"/>
      <c r="P411" s="1005"/>
    </row>
    <row r="412" spans="6:16" ht="18" customHeight="1" x14ac:dyDescent="0.25">
      <c r="F412" s="1005"/>
      <c r="G412" s="1005"/>
      <c r="H412" s="1005"/>
      <c r="I412" s="1005"/>
      <c r="J412" s="1005"/>
      <c r="K412" s="1005"/>
      <c r="L412" s="1005"/>
      <c r="M412" s="1005"/>
      <c r="N412" s="1005"/>
      <c r="O412" s="1005"/>
      <c r="P412" s="1005"/>
    </row>
    <row r="413" spans="6:16" ht="18" customHeight="1" x14ac:dyDescent="0.25">
      <c r="F413" s="1005"/>
      <c r="G413" s="1005"/>
      <c r="H413" s="1005"/>
      <c r="I413" s="1005"/>
      <c r="J413" s="1005"/>
      <c r="K413" s="1005"/>
      <c r="L413" s="1005"/>
      <c r="M413" s="1005"/>
      <c r="N413" s="1005"/>
      <c r="O413" s="1005"/>
      <c r="P413" s="1005"/>
    </row>
    <row r="414" spans="6:16" ht="18" customHeight="1" x14ac:dyDescent="0.25">
      <c r="F414" s="1005"/>
      <c r="G414" s="1005"/>
      <c r="H414" s="1005"/>
      <c r="I414" s="1005"/>
      <c r="J414" s="1005"/>
      <c r="K414" s="1005"/>
      <c r="L414" s="1005"/>
      <c r="M414" s="1005"/>
      <c r="N414" s="1005"/>
      <c r="O414" s="1005"/>
      <c r="P414" s="1005"/>
    </row>
    <row r="415" spans="6:16" ht="18" customHeight="1" x14ac:dyDescent="0.25">
      <c r="F415" s="1005"/>
      <c r="G415" s="1005"/>
      <c r="H415" s="1005"/>
      <c r="I415" s="1005"/>
      <c r="J415" s="1005"/>
      <c r="K415" s="1005"/>
      <c r="L415" s="1005"/>
      <c r="M415" s="1005"/>
      <c r="N415" s="1005"/>
      <c r="O415" s="1005"/>
      <c r="P415" s="1005"/>
    </row>
    <row r="416" spans="6:16" ht="18" customHeight="1" x14ac:dyDescent="0.25">
      <c r="F416" s="1005"/>
      <c r="G416" s="1005"/>
      <c r="H416" s="1005"/>
      <c r="I416" s="1005"/>
      <c r="J416" s="1005"/>
      <c r="K416" s="1005"/>
      <c r="L416" s="1005"/>
      <c r="M416" s="1005"/>
      <c r="N416" s="1005"/>
      <c r="O416" s="1005"/>
      <c r="P416" s="1005"/>
    </row>
    <row r="417" spans="6:16" ht="18" customHeight="1" x14ac:dyDescent="0.25">
      <c r="F417" s="1005"/>
      <c r="G417" s="1005"/>
      <c r="H417" s="1005"/>
      <c r="I417" s="1005"/>
      <c r="J417" s="1005"/>
      <c r="K417" s="1005"/>
      <c r="L417" s="1005"/>
      <c r="M417" s="1005"/>
      <c r="N417" s="1005"/>
      <c r="O417" s="1005"/>
      <c r="P417" s="1005"/>
    </row>
    <row r="418" spans="6:16" ht="18" customHeight="1" x14ac:dyDescent="0.25">
      <c r="F418" s="1005"/>
      <c r="G418" s="1005"/>
      <c r="H418" s="1005"/>
      <c r="I418" s="1005"/>
      <c r="J418" s="1005"/>
      <c r="K418" s="1005"/>
      <c r="L418" s="1005"/>
      <c r="M418" s="1005"/>
      <c r="N418" s="1005"/>
      <c r="O418" s="1005"/>
      <c r="P418" s="1005"/>
    </row>
    <row r="419" spans="6:16" ht="18" customHeight="1" x14ac:dyDescent="0.25">
      <c r="F419" s="1005"/>
      <c r="G419" s="1005"/>
      <c r="H419" s="1005"/>
      <c r="I419" s="1005"/>
      <c r="J419" s="1005"/>
      <c r="K419" s="1005"/>
      <c r="L419" s="1005"/>
      <c r="M419" s="1005"/>
      <c r="N419" s="1005"/>
      <c r="O419" s="1005"/>
      <c r="P419" s="1005"/>
    </row>
    <row r="420" spans="6:16" ht="18" customHeight="1" x14ac:dyDescent="0.25">
      <c r="F420" s="1005"/>
      <c r="G420" s="1005"/>
      <c r="H420" s="1005"/>
      <c r="I420" s="1005"/>
      <c r="J420" s="1005"/>
      <c r="K420" s="1005"/>
      <c r="L420" s="1005"/>
      <c r="M420" s="1005"/>
      <c r="N420" s="1005"/>
      <c r="O420" s="1005"/>
      <c r="P420" s="1005"/>
    </row>
    <row r="421" spans="6:16" ht="18" customHeight="1" x14ac:dyDescent="0.25">
      <c r="F421" s="1005"/>
      <c r="G421" s="1005"/>
      <c r="H421" s="1005"/>
      <c r="I421" s="1005"/>
      <c r="J421" s="1005"/>
      <c r="K421" s="1005"/>
      <c r="L421" s="1005"/>
      <c r="M421" s="1005"/>
      <c r="N421" s="1005"/>
      <c r="O421" s="1005"/>
      <c r="P421" s="1005"/>
    </row>
    <row r="422" spans="6:16" ht="18" customHeight="1" x14ac:dyDescent="0.25">
      <c r="F422" s="1005"/>
      <c r="G422" s="1005"/>
      <c r="H422" s="1005"/>
      <c r="I422" s="1005"/>
      <c r="J422" s="1005"/>
      <c r="K422" s="1005"/>
      <c r="L422" s="1005"/>
      <c r="M422" s="1005"/>
      <c r="N422" s="1005"/>
      <c r="O422" s="1005"/>
      <c r="P422" s="1005"/>
    </row>
    <row r="423" spans="6:16" ht="18" customHeight="1" x14ac:dyDescent="0.25">
      <c r="F423" s="1005"/>
      <c r="G423" s="1005"/>
      <c r="H423" s="1005"/>
      <c r="I423" s="1005"/>
      <c r="J423" s="1005"/>
      <c r="K423" s="1005"/>
      <c r="L423" s="1005"/>
      <c r="M423" s="1005"/>
      <c r="N423" s="1005"/>
      <c r="O423" s="1005"/>
      <c r="P423" s="1005"/>
    </row>
    <row r="424" spans="6:16" ht="18" customHeight="1" x14ac:dyDescent="0.25">
      <c r="F424" s="1005"/>
      <c r="G424" s="1005"/>
      <c r="H424" s="1005"/>
      <c r="I424" s="1005"/>
      <c r="J424" s="1005"/>
      <c r="K424" s="1005"/>
      <c r="L424" s="1005"/>
      <c r="M424" s="1005"/>
      <c r="N424" s="1005"/>
      <c r="O424" s="1005"/>
      <c r="P424" s="1005"/>
    </row>
    <row r="425" spans="6:16" ht="18" customHeight="1" x14ac:dyDescent="0.25">
      <c r="F425" s="1005"/>
      <c r="G425" s="1005"/>
      <c r="H425" s="1005"/>
      <c r="I425" s="1005"/>
      <c r="J425" s="1005"/>
      <c r="K425" s="1005"/>
      <c r="L425" s="1005"/>
      <c r="M425" s="1005"/>
      <c r="N425" s="1005"/>
      <c r="O425" s="1005"/>
      <c r="P425" s="1005"/>
    </row>
    <row r="426" spans="6:16" ht="18" customHeight="1" x14ac:dyDescent="0.25">
      <c r="F426" s="1005"/>
      <c r="G426" s="1005"/>
      <c r="H426" s="1005"/>
      <c r="I426" s="1005"/>
      <c r="J426" s="1005"/>
      <c r="K426" s="1005"/>
      <c r="L426" s="1005"/>
      <c r="M426" s="1005"/>
      <c r="N426" s="1005"/>
      <c r="O426" s="1005"/>
      <c r="P426" s="1005"/>
    </row>
    <row r="427" spans="6:16" ht="18" customHeight="1" x14ac:dyDescent="0.25">
      <c r="F427" s="1005"/>
      <c r="G427" s="1005"/>
      <c r="H427" s="1005"/>
      <c r="I427" s="1005"/>
      <c r="J427" s="1005"/>
      <c r="K427" s="1005"/>
      <c r="L427" s="1005"/>
      <c r="M427" s="1005"/>
      <c r="N427" s="1005"/>
      <c r="O427" s="1005"/>
      <c r="P427" s="1005"/>
    </row>
    <row r="428" spans="6:16" ht="18" customHeight="1" x14ac:dyDescent="0.25">
      <c r="F428" s="1005"/>
      <c r="G428" s="1005"/>
      <c r="H428" s="1005"/>
      <c r="I428" s="1005"/>
      <c r="J428" s="1005"/>
      <c r="K428" s="1005"/>
      <c r="L428" s="1005"/>
      <c r="M428" s="1005"/>
      <c r="N428" s="1005"/>
      <c r="O428" s="1005"/>
      <c r="P428" s="1005"/>
    </row>
    <row r="429" spans="6:16" ht="18" customHeight="1" x14ac:dyDescent="0.25">
      <c r="F429" s="1005"/>
      <c r="G429" s="1005"/>
      <c r="H429" s="1005"/>
      <c r="I429" s="1005"/>
      <c r="J429" s="1005"/>
      <c r="K429" s="1005"/>
      <c r="L429" s="1005"/>
      <c r="M429" s="1005"/>
      <c r="N429" s="1005"/>
      <c r="O429" s="1005"/>
      <c r="P429" s="1005"/>
    </row>
    <row r="430" spans="6:16" ht="18" customHeight="1" x14ac:dyDescent="0.25">
      <c r="F430" s="1005"/>
      <c r="G430" s="1005"/>
      <c r="H430" s="1005"/>
      <c r="I430" s="1005"/>
      <c r="J430" s="1005"/>
      <c r="K430" s="1005"/>
      <c r="L430" s="1005"/>
      <c r="M430" s="1005"/>
      <c r="N430" s="1005"/>
      <c r="O430" s="1005"/>
      <c r="P430" s="1005"/>
    </row>
    <row r="431" spans="6:16" ht="18" customHeight="1" x14ac:dyDescent="0.25">
      <c r="F431" s="1005"/>
      <c r="G431" s="1005"/>
      <c r="H431" s="1005"/>
      <c r="I431" s="1005"/>
      <c r="J431" s="1005"/>
      <c r="K431" s="1005"/>
      <c r="L431" s="1005"/>
      <c r="M431" s="1005"/>
      <c r="N431" s="1005"/>
      <c r="O431" s="1005"/>
      <c r="P431" s="1005"/>
    </row>
    <row r="432" spans="6:16" ht="18" customHeight="1" x14ac:dyDescent="0.25">
      <c r="F432" s="1005"/>
      <c r="G432" s="1005"/>
      <c r="H432" s="1005"/>
      <c r="I432" s="1005"/>
      <c r="J432" s="1005"/>
      <c r="K432" s="1005"/>
      <c r="L432" s="1005"/>
      <c r="M432" s="1005"/>
      <c r="N432" s="1005"/>
      <c r="O432" s="1005"/>
      <c r="P432" s="1005"/>
    </row>
    <row r="433" spans="6:16" ht="18" customHeight="1" x14ac:dyDescent="0.25">
      <c r="F433" s="1005"/>
      <c r="G433" s="1005"/>
      <c r="H433" s="1005"/>
      <c r="I433" s="1005"/>
      <c r="J433" s="1005"/>
      <c r="K433" s="1005"/>
      <c r="L433" s="1005"/>
      <c r="M433" s="1005"/>
      <c r="N433" s="1005"/>
      <c r="O433" s="1005"/>
      <c r="P433" s="1005"/>
    </row>
    <row r="434" spans="6:16" ht="18" customHeight="1" x14ac:dyDescent="0.25">
      <c r="F434" s="1005"/>
      <c r="G434" s="1005"/>
      <c r="H434" s="1005"/>
      <c r="I434" s="1005"/>
      <c r="J434" s="1005"/>
      <c r="K434" s="1005"/>
      <c r="L434" s="1005"/>
      <c r="M434" s="1005"/>
      <c r="N434" s="1005"/>
      <c r="O434" s="1005"/>
      <c r="P434" s="1005"/>
    </row>
    <row r="435" spans="6:16" ht="18" customHeight="1" x14ac:dyDescent="0.25">
      <c r="F435" s="1005"/>
      <c r="G435" s="1005"/>
      <c r="H435" s="1005"/>
      <c r="I435" s="1005"/>
      <c r="J435" s="1005"/>
      <c r="K435" s="1005"/>
      <c r="L435" s="1005"/>
      <c r="M435" s="1005"/>
      <c r="N435" s="1005"/>
      <c r="O435" s="1005"/>
      <c r="P435" s="1005"/>
    </row>
    <row r="436" spans="6:16" ht="18" customHeight="1" x14ac:dyDescent="0.25">
      <c r="F436" s="1005"/>
      <c r="G436" s="1005"/>
      <c r="H436" s="1005"/>
      <c r="I436" s="1005"/>
      <c r="J436" s="1005"/>
      <c r="K436" s="1005"/>
      <c r="L436" s="1005"/>
      <c r="M436" s="1005"/>
      <c r="N436" s="1005"/>
      <c r="O436" s="1005"/>
      <c r="P436" s="1005"/>
    </row>
    <row r="437" spans="6:16" ht="18" customHeight="1" x14ac:dyDescent="0.25">
      <c r="F437" s="1005"/>
      <c r="G437" s="1005"/>
      <c r="H437" s="1005"/>
      <c r="I437" s="1005"/>
      <c r="J437" s="1005"/>
      <c r="K437" s="1005"/>
      <c r="L437" s="1005"/>
      <c r="M437" s="1005"/>
      <c r="N437" s="1005"/>
      <c r="O437" s="1005"/>
      <c r="P437" s="1005"/>
    </row>
    <row r="438" spans="6:16" ht="18" customHeight="1" x14ac:dyDescent="0.25">
      <c r="F438" s="1005"/>
      <c r="G438" s="1005"/>
      <c r="H438" s="1005"/>
      <c r="I438" s="1005"/>
      <c r="J438" s="1005"/>
      <c r="K438" s="1005"/>
      <c r="L438" s="1005"/>
      <c r="M438" s="1005"/>
      <c r="N438" s="1005"/>
      <c r="O438" s="1005"/>
      <c r="P438" s="1005"/>
    </row>
    <row r="439" spans="6:16" ht="18" customHeight="1" x14ac:dyDescent="0.25">
      <c r="F439" s="1005"/>
      <c r="G439" s="1005"/>
      <c r="H439" s="1005"/>
      <c r="I439" s="1005"/>
      <c r="J439" s="1005"/>
      <c r="K439" s="1005"/>
      <c r="L439" s="1005"/>
      <c r="M439" s="1005"/>
      <c r="N439" s="1005"/>
      <c r="O439" s="1005"/>
      <c r="P439" s="1005"/>
    </row>
    <row r="440" spans="6:16" ht="18" customHeight="1" x14ac:dyDescent="0.25">
      <c r="F440" s="1005"/>
      <c r="G440" s="1005"/>
      <c r="H440" s="1005"/>
      <c r="I440" s="1005"/>
      <c r="J440" s="1005"/>
      <c r="K440" s="1005"/>
      <c r="L440" s="1005"/>
      <c r="M440" s="1005"/>
      <c r="N440" s="1005"/>
      <c r="O440" s="1005"/>
      <c r="P440" s="1005"/>
    </row>
    <row r="441" spans="6:16" ht="18" customHeight="1" x14ac:dyDescent="0.25">
      <c r="F441" s="1005"/>
      <c r="G441" s="1005"/>
      <c r="H441" s="1005"/>
      <c r="I441" s="1005"/>
      <c r="J441" s="1005"/>
      <c r="K441" s="1005"/>
      <c r="L441" s="1005"/>
      <c r="M441" s="1005"/>
      <c r="N441" s="1005"/>
      <c r="O441" s="1005"/>
      <c r="P441" s="1005"/>
    </row>
    <row r="442" spans="6:16" ht="18" customHeight="1" x14ac:dyDescent="0.25">
      <c r="F442" s="1005"/>
      <c r="G442" s="1005"/>
      <c r="H442" s="1005"/>
      <c r="I442" s="1005"/>
      <c r="J442" s="1005"/>
      <c r="K442" s="1005"/>
      <c r="L442" s="1005"/>
      <c r="M442" s="1005"/>
      <c r="N442" s="1005"/>
      <c r="O442" s="1005"/>
      <c r="P442" s="1005"/>
    </row>
    <row r="443" spans="6:16" ht="18" customHeight="1" x14ac:dyDescent="0.25">
      <c r="F443" s="1005"/>
      <c r="G443" s="1005"/>
      <c r="H443" s="1005"/>
      <c r="I443" s="1005"/>
      <c r="J443" s="1005"/>
      <c r="K443" s="1005"/>
      <c r="L443" s="1005"/>
      <c r="M443" s="1005"/>
      <c r="N443" s="1005"/>
      <c r="O443" s="1005"/>
      <c r="P443" s="1005"/>
    </row>
    <row r="444" spans="6:16" ht="18" customHeight="1" x14ac:dyDescent="0.25">
      <c r="F444" s="1005"/>
      <c r="G444" s="1005"/>
      <c r="H444" s="1005"/>
      <c r="I444" s="1005"/>
      <c r="J444" s="1005"/>
      <c r="K444" s="1005"/>
      <c r="L444" s="1005"/>
      <c r="M444" s="1005"/>
      <c r="N444" s="1005"/>
      <c r="O444" s="1005"/>
      <c r="P444" s="1005"/>
    </row>
    <row r="445" spans="6:16" ht="18" customHeight="1" x14ac:dyDescent="0.25">
      <c r="F445" s="1005"/>
      <c r="G445" s="1005"/>
      <c r="H445" s="1005"/>
      <c r="I445" s="1005"/>
      <c r="J445" s="1005"/>
      <c r="K445" s="1005"/>
      <c r="L445" s="1005"/>
      <c r="M445" s="1005"/>
      <c r="N445" s="1005"/>
      <c r="O445" s="1005"/>
      <c r="P445" s="1005"/>
    </row>
    <row r="446" spans="6:16" ht="18" customHeight="1" x14ac:dyDescent="0.25">
      <c r="F446" s="1005"/>
      <c r="G446" s="1005"/>
      <c r="H446" s="1005"/>
      <c r="I446" s="1005"/>
      <c r="J446" s="1005"/>
      <c r="K446" s="1005"/>
      <c r="L446" s="1005"/>
      <c r="M446" s="1005"/>
      <c r="N446" s="1005"/>
      <c r="O446" s="1005"/>
      <c r="P446" s="1005"/>
    </row>
    <row r="447" spans="6:16" ht="18" customHeight="1" x14ac:dyDescent="0.25">
      <c r="F447" s="1005"/>
      <c r="G447" s="1005"/>
      <c r="H447" s="1005"/>
      <c r="I447" s="1005"/>
      <c r="J447" s="1005"/>
      <c r="K447" s="1005"/>
      <c r="L447" s="1005"/>
      <c r="M447" s="1005"/>
      <c r="N447" s="1005"/>
      <c r="O447" s="1005"/>
      <c r="P447" s="1005"/>
    </row>
    <row r="448" spans="6:16" ht="18" customHeight="1" x14ac:dyDescent="0.25">
      <c r="F448" s="1005"/>
      <c r="G448" s="1005"/>
      <c r="H448" s="1005"/>
      <c r="I448" s="1005"/>
      <c r="J448" s="1005"/>
      <c r="K448" s="1005"/>
      <c r="L448" s="1005"/>
      <c r="M448" s="1005"/>
      <c r="N448" s="1005"/>
      <c r="O448" s="1005"/>
      <c r="P448" s="1005"/>
    </row>
    <row r="449" spans="6:16" ht="18" customHeight="1" x14ac:dyDescent="0.25">
      <c r="F449" s="1005"/>
      <c r="G449" s="1005"/>
      <c r="H449" s="1005"/>
      <c r="I449" s="1005"/>
      <c r="J449" s="1005"/>
      <c r="K449" s="1005"/>
      <c r="L449" s="1005"/>
      <c r="M449" s="1005"/>
      <c r="N449" s="1005"/>
      <c r="O449" s="1005"/>
      <c r="P449" s="1005"/>
    </row>
    <row r="450" spans="6:16" ht="18" customHeight="1" x14ac:dyDescent="0.25">
      <c r="F450" s="1005"/>
      <c r="G450" s="1005"/>
      <c r="H450" s="1005"/>
      <c r="I450" s="1005"/>
      <c r="J450" s="1005"/>
      <c r="K450" s="1005"/>
      <c r="L450" s="1005"/>
      <c r="M450" s="1005"/>
      <c r="N450" s="1005"/>
      <c r="O450" s="1005"/>
      <c r="P450" s="1005"/>
    </row>
    <row r="451" spans="6:16" ht="18" customHeight="1" x14ac:dyDescent="0.25">
      <c r="F451" s="1005"/>
      <c r="G451" s="1005"/>
      <c r="H451" s="1005"/>
      <c r="I451" s="1005"/>
      <c r="J451" s="1005"/>
      <c r="K451" s="1005"/>
      <c r="L451" s="1005"/>
      <c r="M451" s="1005"/>
      <c r="N451" s="1005"/>
      <c r="O451" s="1005"/>
      <c r="P451" s="1005"/>
    </row>
    <row r="452" spans="6:16" ht="18" customHeight="1" x14ac:dyDescent="0.25">
      <c r="F452" s="1005"/>
      <c r="G452" s="1005"/>
      <c r="H452" s="1005"/>
      <c r="I452" s="1005"/>
      <c r="J452" s="1005"/>
      <c r="K452" s="1005"/>
      <c r="L452" s="1005"/>
      <c r="M452" s="1005"/>
      <c r="N452" s="1005"/>
      <c r="O452" s="1005"/>
      <c r="P452" s="1005"/>
    </row>
    <row r="453" spans="6:16" ht="18" customHeight="1" x14ac:dyDescent="0.25">
      <c r="F453" s="1005"/>
      <c r="G453" s="1005"/>
      <c r="H453" s="1005"/>
      <c r="I453" s="1005"/>
      <c r="J453" s="1005"/>
      <c r="K453" s="1005"/>
      <c r="L453" s="1005"/>
      <c r="M453" s="1005"/>
      <c r="N453" s="1005"/>
      <c r="O453" s="1005"/>
      <c r="P453" s="1005"/>
    </row>
    <row r="454" spans="6:16" ht="18" customHeight="1" x14ac:dyDescent="0.25">
      <c r="F454" s="1005"/>
      <c r="G454" s="1005"/>
      <c r="H454" s="1005"/>
      <c r="I454" s="1005"/>
      <c r="J454" s="1005"/>
      <c r="K454" s="1005"/>
      <c r="L454" s="1005"/>
      <c r="M454" s="1005"/>
      <c r="N454" s="1005"/>
      <c r="O454" s="1005"/>
      <c r="P454" s="1005"/>
    </row>
    <row r="455" spans="6:16" ht="18" customHeight="1" x14ac:dyDescent="0.25">
      <c r="F455" s="1005"/>
      <c r="G455" s="1005"/>
      <c r="H455" s="1005"/>
      <c r="I455" s="1005"/>
      <c r="J455" s="1005"/>
      <c r="K455" s="1005"/>
      <c r="L455" s="1005"/>
      <c r="M455" s="1005"/>
      <c r="N455" s="1005"/>
      <c r="O455" s="1005"/>
      <c r="P455" s="1005"/>
    </row>
    <row r="456" spans="6:16" ht="18" customHeight="1" x14ac:dyDescent="0.25">
      <c r="F456" s="1005"/>
      <c r="G456" s="1005"/>
      <c r="H456" s="1005"/>
      <c r="I456" s="1005"/>
      <c r="J456" s="1005"/>
      <c r="K456" s="1005"/>
      <c r="L456" s="1005"/>
      <c r="M456" s="1005"/>
      <c r="N456" s="1005"/>
      <c r="O456" s="1005"/>
      <c r="P456" s="1005"/>
    </row>
    <row r="457" spans="6:16" ht="18" customHeight="1" x14ac:dyDescent="0.25">
      <c r="F457" s="1005"/>
      <c r="G457" s="1005"/>
      <c r="H457" s="1005"/>
      <c r="I457" s="1005"/>
      <c r="J457" s="1005"/>
      <c r="K457" s="1005"/>
      <c r="L457" s="1005"/>
      <c r="M457" s="1005"/>
      <c r="N457" s="1005"/>
      <c r="O457" s="1005"/>
      <c r="P457" s="1005"/>
    </row>
    <row r="458" spans="6:16" ht="18" customHeight="1" x14ac:dyDescent="0.25">
      <c r="F458" s="1005"/>
      <c r="G458" s="1005"/>
      <c r="H458" s="1005"/>
      <c r="I458" s="1005"/>
      <c r="J458" s="1005"/>
      <c r="K458" s="1005"/>
      <c r="L458" s="1005"/>
      <c r="M458" s="1005"/>
      <c r="N458" s="1005"/>
      <c r="O458" s="1005"/>
      <c r="P458" s="1005"/>
    </row>
    <row r="459" spans="6:16" ht="18" customHeight="1" x14ac:dyDescent="0.25">
      <c r="F459" s="1005"/>
      <c r="G459" s="1005"/>
      <c r="H459" s="1005"/>
      <c r="I459" s="1005"/>
      <c r="J459" s="1005"/>
      <c r="K459" s="1005"/>
      <c r="L459" s="1005"/>
      <c r="M459" s="1005"/>
      <c r="N459" s="1005"/>
      <c r="O459" s="1005"/>
      <c r="P459" s="1005"/>
    </row>
    <row r="460" spans="6:16" ht="18" customHeight="1" x14ac:dyDescent="0.25">
      <c r="F460" s="1005"/>
      <c r="G460" s="1005"/>
      <c r="H460" s="1005"/>
      <c r="I460" s="1005"/>
      <c r="J460" s="1005"/>
      <c r="K460" s="1005"/>
      <c r="L460" s="1005"/>
      <c r="M460" s="1005"/>
      <c r="N460" s="1005"/>
      <c r="O460" s="1005"/>
      <c r="P460" s="1005"/>
    </row>
    <row r="461" spans="6:16" ht="18" customHeight="1" x14ac:dyDescent="0.25">
      <c r="F461" s="1005"/>
      <c r="G461" s="1005"/>
      <c r="H461" s="1005"/>
      <c r="I461" s="1005"/>
      <c r="J461" s="1005"/>
      <c r="K461" s="1005"/>
      <c r="L461" s="1005"/>
      <c r="M461" s="1005"/>
      <c r="N461" s="1005"/>
      <c r="O461" s="1005"/>
      <c r="P461" s="1005"/>
    </row>
    <row r="462" spans="6:16" ht="18" customHeight="1" x14ac:dyDescent="0.25">
      <c r="F462" s="1005"/>
      <c r="G462" s="1005"/>
      <c r="H462" s="1005"/>
      <c r="I462" s="1005"/>
      <c r="J462" s="1005"/>
      <c r="K462" s="1005"/>
      <c r="L462" s="1005"/>
      <c r="M462" s="1005"/>
      <c r="N462" s="1005"/>
      <c r="O462" s="1005"/>
      <c r="P462" s="1005"/>
    </row>
    <row r="463" spans="6:16" ht="18" customHeight="1" x14ac:dyDescent="0.25">
      <c r="F463" s="1005"/>
      <c r="G463" s="1005"/>
      <c r="H463" s="1005"/>
      <c r="I463" s="1005"/>
      <c r="J463" s="1005"/>
      <c r="K463" s="1005"/>
      <c r="L463" s="1005"/>
      <c r="M463" s="1005"/>
      <c r="N463" s="1005"/>
      <c r="O463" s="1005"/>
      <c r="P463" s="1005"/>
    </row>
    <row r="464" spans="6:16" ht="18" customHeight="1" x14ac:dyDescent="0.25">
      <c r="F464" s="1005"/>
      <c r="G464" s="1005"/>
      <c r="H464" s="1005"/>
      <c r="I464" s="1005"/>
      <c r="J464" s="1005"/>
      <c r="K464" s="1005"/>
      <c r="L464" s="1005"/>
      <c r="M464" s="1005"/>
      <c r="N464" s="1005"/>
      <c r="O464" s="1005"/>
      <c r="P464" s="1005"/>
    </row>
    <row r="465" spans="6:16" ht="18" customHeight="1" x14ac:dyDescent="0.25">
      <c r="F465" s="1005"/>
      <c r="G465" s="1005"/>
      <c r="H465" s="1005"/>
      <c r="I465" s="1005"/>
      <c r="J465" s="1005"/>
      <c r="K465" s="1005"/>
      <c r="L465" s="1005"/>
      <c r="M465" s="1005"/>
      <c r="N465" s="1005"/>
      <c r="O465" s="1005"/>
      <c r="P465" s="1005"/>
    </row>
    <row r="466" spans="6:16" ht="18" customHeight="1" x14ac:dyDescent="0.25">
      <c r="F466" s="1005"/>
      <c r="G466" s="1005"/>
      <c r="H466" s="1005"/>
      <c r="I466" s="1005"/>
      <c r="J466" s="1005"/>
      <c r="K466" s="1005"/>
      <c r="L466" s="1005"/>
      <c r="M466" s="1005"/>
      <c r="N466" s="1005"/>
      <c r="O466" s="1005"/>
      <c r="P466" s="1005"/>
    </row>
    <row r="467" spans="6:16" ht="18" customHeight="1" x14ac:dyDescent="0.25">
      <c r="F467" s="1005"/>
      <c r="G467" s="1005"/>
      <c r="H467" s="1005"/>
      <c r="I467" s="1005"/>
      <c r="J467" s="1005"/>
      <c r="K467" s="1005"/>
      <c r="L467" s="1005"/>
      <c r="M467" s="1005"/>
      <c r="N467" s="1005"/>
      <c r="O467" s="1005"/>
      <c r="P467" s="1005"/>
    </row>
    <row r="468" spans="6:16" ht="18" customHeight="1" x14ac:dyDescent="0.25">
      <c r="F468" s="1005"/>
      <c r="G468" s="1005"/>
      <c r="H468" s="1005"/>
      <c r="I468" s="1005"/>
      <c r="J468" s="1005"/>
      <c r="K468" s="1005"/>
      <c r="L468" s="1005"/>
      <c r="M468" s="1005"/>
      <c r="N468" s="1005"/>
      <c r="O468" s="1005"/>
      <c r="P468" s="1005"/>
    </row>
    <row r="469" spans="6:16" ht="18" customHeight="1" x14ac:dyDescent="0.25">
      <c r="F469" s="1005"/>
      <c r="G469" s="1005"/>
      <c r="H469" s="1005"/>
      <c r="I469" s="1005"/>
      <c r="J469" s="1005"/>
      <c r="K469" s="1005"/>
      <c r="L469" s="1005"/>
      <c r="M469" s="1005"/>
      <c r="N469" s="1005"/>
      <c r="O469" s="1005"/>
      <c r="P469" s="1005"/>
    </row>
    <row r="470" spans="6:16" ht="18" customHeight="1" x14ac:dyDescent="0.25">
      <c r="F470" s="1005"/>
      <c r="G470" s="1005"/>
      <c r="H470" s="1005"/>
      <c r="I470" s="1005"/>
      <c r="J470" s="1005"/>
      <c r="K470" s="1005"/>
      <c r="L470" s="1005"/>
      <c r="M470" s="1005"/>
      <c r="N470" s="1005"/>
      <c r="O470" s="1005"/>
      <c r="P470" s="1005"/>
    </row>
    <row r="471" spans="6:16" ht="18" customHeight="1" x14ac:dyDescent="0.25">
      <c r="F471" s="1005"/>
      <c r="G471" s="1005"/>
      <c r="H471" s="1005"/>
      <c r="I471" s="1005"/>
      <c r="J471" s="1005"/>
      <c r="K471" s="1005"/>
      <c r="L471" s="1005"/>
      <c r="M471" s="1005"/>
      <c r="N471" s="1005"/>
      <c r="O471" s="1005"/>
      <c r="P471" s="1005"/>
    </row>
    <row r="472" spans="6:16" ht="18" customHeight="1" x14ac:dyDescent="0.25">
      <c r="F472" s="1005"/>
      <c r="G472" s="1005"/>
      <c r="H472" s="1005"/>
      <c r="I472" s="1005"/>
      <c r="J472" s="1005"/>
      <c r="K472" s="1005"/>
      <c r="L472" s="1005"/>
      <c r="M472" s="1005"/>
      <c r="N472" s="1005"/>
      <c r="O472" s="1005"/>
      <c r="P472" s="1005"/>
    </row>
    <row r="473" spans="6:16" ht="18" customHeight="1" x14ac:dyDescent="0.25">
      <c r="F473" s="1005"/>
      <c r="G473" s="1005"/>
      <c r="H473" s="1005"/>
      <c r="I473" s="1005"/>
      <c r="J473" s="1005"/>
      <c r="K473" s="1005"/>
      <c r="L473" s="1005"/>
      <c r="M473" s="1005"/>
      <c r="N473" s="1005"/>
      <c r="O473" s="1005"/>
      <c r="P473" s="1005"/>
    </row>
    <row r="474" spans="6:16" ht="18" customHeight="1" x14ac:dyDescent="0.25">
      <c r="F474" s="1005"/>
      <c r="G474" s="1005"/>
      <c r="H474" s="1005"/>
      <c r="I474" s="1005"/>
      <c r="J474" s="1005"/>
      <c r="K474" s="1005"/>
      <c r="L474" s="1005"/>
      <c r="M474" s="1005"/>
      <c r="N474" s="1005"/>
      <c r="O474" s="1005"/>
      <c r="P474" s="1005"/>
    </row>
    <row r="475" spans="6:16" ht="18" customHeight="1" x14ac:dyDescent="0.25">
      <c r="F475" s="1005"/>
      <c r="G475" s="1005"/>
      <c r="H475" s="1005"/>
      <c r="I475" s="1005"/>
      <c r="J475" s="1005"/>
      <c r="K475" s="1005"/>
      <c r="L475" s="1005"/>
      <c r="M475" s="1005"/>
      <c r="N475" s="1005"/>
      <c r="O475" s="1005"/>
      <c r="P475" s="1005"/>
    </row>
    <row r="476" spans="6:16" ht="18" customHeight="1" x14ac:dyDescent="0.25">
      <c r="F476" s="1005"/>
      <c r="G476" s="1005"/>
      <c r="H476" s="1005"/>
      <c r="I476" s="1005"/>
      <c r="J476" s="1005"/>
      <c r="K476" s="1005"/>
      <c r="L476" s="1005"/>
      <c r="M476" s="1005"/>
      <c r="N476" s="1005"/>
      <c r="O476" s="1005"/>
      <c r="P476" s="1005"/>
    </row>
    <row r="477" spans="6:16" ht="18" customHeight="1" x14ac:dyDescent="0.25">
      <c r="F477" s="1005"/>
      <c r="G477" s="1005"/>
      <c r="H477" s="1005"/>
      <c r="I477" s="1005"/>
      <c r="J477" s="1005"/>
      <c r="K477" s="1005"/>
      <c r="L477" s="1005"/>
      <c r="M477" s="1005"/>
      <c r="N477" s="1005"/>
      <c r="O477" s="1005"/>
      <c r="P477" s="1005"/>
    </row>
    <row r="478" spans="6:16" ht="18" customHeight="1" x14ac:dyDescent="0.25">
      <c r="F478" s="1005"/>
      <c r="G478" s="1005"/>
      <c r="H478" s="1005"/>
      <c r="I478" s="1005"/>
      <c r="J478" s="1005"/>
      <c r="K478" s="1005"/>
      <c r="L478" s="1005"/>
      <c r="M478" s="1005"/>
      <c r="N478" s="1005"/>
      <c r="O478" s="1005"/>
      <c r="P478" s="1005"/>
    </row>
    <row r="479" spans="6:16" ht="18" customHeight="1" x14ac:dyDescent="0.25">
      <c r="F479" s="1005"/>
      <c r="G479" s="1005"/>
      <c r="H479" s="1005"/>
      <c r="I479" s="1005"/>
      <c r="J479" s="1005"/>
      <c r="K479" s="1005"/>
      <c r="L479" s="1005"/>
      <c r="M479" s="1005"/>
      <c r="N479" s="1005"/>
      <c r="O479" s="1005"/>
      <c r="P479" s="1005"/>
    </row>
    <row r="480" spans="6:16" ht="18" customHeight="1" x14ac:dyDescent="0.25">
      <c r="F480" s="1005"/>
      <c r="G480" s="1005"/>
      <c r="H480" s="1005"/>
      <c r="I480" s="1005"/>
      <c r="J480" s="1005"/>
      <c r="K480" s="1005"/>
      <c r="L480" s="1005"/>
      <c r="M480" s="1005"/>
      <c r="N480" s="1005"/>
      <c r="O480" s="1005"/>
      <c r="P480" s="1005"/>
    </row>
    <row r="481" spans="6:16" ht="18" customHeight="1" x14ac:dyDescent="0.25">
      <c r="F481" s="1005"/>
      <c r="G481" s="1005"/>
      <c r="H481" s="1005"/>
      <c r="I481" s="1005"/>
      <c r="J481" s="1005"/>
      <c r="K481" s="1005"/>
      <c r="L481" s="1005"/>
      <c r="M481" s="1005"/>
      <c r="N481" s="1005"/>
      <c r="O481" s="1005"/>
      <c r="P481" s="1005"/>
    </row>
    <row r="482" spans="6:16" ht="18" customHeight="1" x14ac:dyDescent="0.25">
      <c r="F482" s="1005"/>
      <c r="G482" s="1005"/>
      <c r="H482" s="1005"/>
      <c r="I482" s="1005"/>
      <c r="J482" s="1005"/>
      <c r="K482" s="1005"/>
      <c r="L482" s="1005"/>
      <c r="M482" s="1005"/>
      <c r="N482" s="1005"/>
      <c r="O482" s="1005"/>
      <c r="P482" s="1005"/>
    </row>
    <row r="483" spans="6:16" ht="18" customHeight="1" x14ac:dyDescent="0.25">
      <c r="F483" s="1005"/>
      <c r="G483" s="1005"/>
      <c r="H483" s="1005"/>
      <c r="I483" s="1005"/>
      <c r="J483" s="1005"/>
      <c r="K483" s="1005"/>
      <c r="L483" s="1005"/>
      <c r="M483" s="1005"/>
      <c r="N483" s="1005"/>
      <c r="O483" s="1005"/>
      <c r="P483" s="1005"/>
    </row>
    <row r="484" spans="6:16" ht="18" customHeight="1" x14ac:dyDescent="0.25">
      <c r="F484" s="1005"/>
      <c r="G484" s="1005"/>
      <c r="H484" s="1005"/>
      <c r="I484" s="1005"/>
      <c r="J484" s="1005"/>
      <c r="K484" s="1005"/>
      <c r="L484" s="1005"/>
      <c r="M484" s="1005"/>
      <c r="N484" s="1005"/>
      <c r="O484" s="1005"/>
      <c r="P484" s="1005"/>
    </row>
    <row r="485" spans="6:16" ht="18" customHeight="1" x14ac:dyDescent="0.25">
      <c r="F485" s="1005"/>
      <c r="G485" s="1005"/>
      <c r="H485" s="1005"/>
      <c r="I485" s="1005"/>
      <c r="J485" s="1005"/>
      <c r="K485" s="1005"/>
      <c r="L485" s="1005"/>
      <c r="M485" s="1005"/>
      <c r="N485" s="1005"/>
      <c r="O485" s="1005"/>
      <c r="P485" s="1005"/>
    </row>
    <row r="486" spans="6:16" ht="18" customHeight="1" x14ac:dyDescent="0.25">
      <c r="F486" s="1005"/>
      <c r="G486" s="1005"/>
      <c r="H486" s="1005"/>
      <c r="I486" s="1005"/>
      <c r="J486" s="1005"/>
      <c r="K486" s="1005"/>
      <c r="L486" s="1005"/>
      <c r="M486" s="1005"/>
      <c r="N486" s="1005"/>
      <c r="O486" s="1005"/>
      <c r="P486" s="1005"/>
    </row>
    <row r="487" spans="6:16" ht="18" customHeight="1" x14ac:dyDescent="0.25">
      <c r="F487" s="1005"/>
      <c r="G487" s="1005"/>
      <c r="H487" s="1005"/>
      <c r="I487" s="1005"/>
      <c r="J487" s="1005"/>
      <c r="K487" s="1005"/>
      <c r="L487" s="1005"/>
      <c r="M487" s="1005"/>
      <c r="N487" s="1005"/>
      <c r="O487" s="1005"/>
      <c r="P487" s="1005"/>
    </row>
    <row r="488" spans="6:16" ht="18" customHeight="1" x14ac:dyDescent="0.25">
      <c r="F488" s="1005"/>
      <c r="G488" s="1005"/>
      <c r="H488" s="1005"/>
      <c r="I488" s="1005"/>
      <c r="J488" s="1005"/>
      <c r="K488" s="1005"/>
      <c r="L488" s="1005"/>
      <c r="M488" s="1005"/>
      <c r="N488" s="1005"/>
      <c r="O488" s="1005"/>
      <c r="P488" s="1005"/>
    </row>
    <row r="489" spans="6:16" ht="18" customHeight="1" x14ac:dyDescent="0.25">
      <c r="F489" s="1005"/>
      <c r="G489" s="1005"/>
      <c r="H489" s="1005"/>
      <c r="I489" s="1005"/>
      <c r="J489" s="1005"/>
      <c r="K489" s="1005"/>
      <c r="L489" s="1005"/>
      <c r="M489" s="1005"/>
      <c r="N489" s="1005"/>
      <c r="O489" s="1005"/>
      <c r="P489" s="1005"/>
    </row>
    <row r="490" spans="6:16" ht="18" customHeight="1" x14ac:dyDescent="0.25">
      <c r="F490" s="1005"/>
      <c r="G490" s="1005"/>
      <c r="H490" s="1005"/>
      <c r="I490" s="1005"/>
      <c r="J490" s="1005"/>
      <c r="K490" s="1005"/>
      <c r="L490" s="1005"/>
      <c r="M490" s="1005"/>
      <c r="N490" s="1005"/>
      <c r="O490" s="1005"/>
      <c r="P490" s="1005"/>
    </row>
    <row r="491" spans="6:16" ht="18" customHeight="1" x14ac:dyDescent="0.25">
      <c r="F491" s="1005"/>
      <c r="G491" s="1005"/>
      <c r="H491" s="1005"/>
      <c r="I491" s="1005"/>
      <c r="J491" s="1005"/>
      <c r="K491" s="1005"/>
      <c r="L491" s="1005"/>
      <c r="M491" s="1005"/>
      <c r="N491" s="1005"/>
      <c r="O491" s="1005"/>
      <c r="P491" s="1005"/>
    </row>
    <row r="492" spans="6:16" ht="18" customHeight="1" x14ac:dyDescent="0.25">
      <c r="F492" s="1005"/>
      <c r="G492" s="1005"/>
      <c r="H492" s="1005"/>
      <c r="I492" s="1005"/>
      <c r="J492" s="1005"/>
      <c r="K492" s="1005"/>
      <c r="L492" s="1005"/>
      <c r="M492" s="1005"/>
      <c r="N492" s="1005"/>
      <c r="O492" s="1005"/>
      <c r="P492" s="1005"/>
    </row>
    <row r="493" spans="6:16" ht="18" customHeight="1" x14ac:dyDescent="0.25">
      <c r="F493" s="1005"/>
      <c r="G493" s="1005"/>
      <c r="H493" s="1005"/>
      <c r="I493" s="1005"/>
      <c r="J493" s="1005"/>
      <c r="K493" s="1005"/>
      <c r="L493" s="1005"/>
      <c r="M493" s="1005"/>
      <c r="N493" s="1005"/>
      <c r="O493" s="1005"/>
      <c r="P493" s="1005"/>
    </row>
    <row r="494" spans="6:16" ht="18" customHeight="1" x14ac:dyDescent="0.25">
      <c r="F494" s="1005"/>
      <c r="G494" s="1005"/>
      <c r="H494" s="1005"/>
      <c r="I494" s="1005"/>
      <c r="J494" s="1005"/>
      <c r="K494" s="1005"/>
      <c r="L494" s="1005"/>
      <c r="M494" s="1005"/>
      <c r="N494" s="1005"/>
      <c r="O494" s="1005"/>
      <c r="P494" s="1005"/>
    </row>
    <row r="495" spans="6:16" ht="18" customHeight="1" x14ac:dyDescent="0.25">
      <c r="F495" s="1005"/>
      <c r="G495" s="1005"/>
      <c r="H495" s="1005"/>
      <c r="I495" s="1005"/>
      <c r="J495" s="1005"/>
      <c r="K495" s="1005"/>
      <c r="L495" s="1005"/>
      <c r="M495" s="1005"/>
      <c r="N495" s="1005"/>
      <c r="O495" s="1005"/>
      <c r="P495" s="1005"/>
    </row>
    <row r="496" spans="6:16" ht="18" customHeight="1" x14ac:dyDescent="0.25">
      <c r="F496" s="1005"/>
      <c r="G496" s="1005"/>
      <c r="H496" s="1005"/>
      <c r="I496" s="1005"/>
      <c r="J496" s="1005"/>
      <c r="K496" s="1005"/>
      <c r="L496" s="1005"/>
      <c r="M496" s="1005"/>
      <c r="N496" s="1005"/>
      <c r="O496" s="1005"/>
      <c r="P496" s="1005"/>
    </row>
    <row r="497" spans="6:16" ht="18" customHeight="1" x14ac:dyDescent="0.25">
      <c r="F497" s="1005"/>
      <c r="G497" s="1005"/>
      <c r="H497" s="1005"/>
      <c r="I497" s="1005"/>
      <c r="J497" s="1005"/>
      <c r="K497" s="1005"/>
      <c r="L497" s="1005"/>
      <c r="M497" s="1005"/>
      <c r="N497" s="1005"/>
      <c r="O497" s="1005"/>
      <c r="P497" s="1005"/>
    </row>
    <row r="498" spans="6:16" ht="18" customHeight="1" x14ac:dyDescent="0.25">
      <c r="F498" s="1005"/>
      <c r="G498" s="1005"/>
      <c r="H498" s="1005"/>
      <c r="I498" s="1005"/>
      <c r="J498" s="1005"/>
      <c r="K498" s="1005"/>
      <c r="L498" s="1005"/>
      <c r="M498" s="1005"/>
      <c r="N498" s="1005"/>
      <c r="O498" s="1005"/>
      <c r="P498" s="1005"/>
    </row>
    <row r="499" spans="6:16" ht="18" customHeight="1" x14ac:dyDescent="0.25">
      <c r="F499" s="1005"/>
      <c r="G499" s="1005"/>
      <c r="H499" s="1005"/>
      <c r="I499" s="1005"/>
      <c r="J499" s="1005"/>
      <c r="K499" s="1005"/>
      <c r="L499" s="1005"/>
      <c r="M499" s="1005"/>
      <c r="N499" s="1005"/>
      <c r="O499" s="1005"/>
      <c r="P499" s="1005"/>
    </row>
    <row r="500" spans="6:16" ht="18" customHeight="1" x14ac:dyDescent="0.25">
      <c r="F500" s="1005"/>
      <c r="G500" s="1005"/>
      <c r="H500" s="1005"/>
      <c r="I500" s="1005"/>
      <c r="J500" s="1005"/>
      <c r="K500" s="1005"/>
      <c r="L500" s="1005"/>
      <c r="M500" s="1005"/>
      <c r="N500" s="1005"/>
      <c r="O500" s="1005"/>
      <c r="P500" s="1005"/>
    </row>
    <row r="501" spans="6:16" ht="18" customHeight="1" x14ac:dyDescent="0.25">
      <c r="F501" s="1005"/>
      <c r="G501" s="1005"/>
      <c r="H501" s="1005"/>
      <c r="I501" s="1005"/>
      <c r="J501" s="1005"/>
      <c r="K501" s="1005"/>
      <c r="L501" s="1005"/>
      <c r="M501" s="1005"/>
      <c r="N501" s="1005"/>
      <c r="O501" s="1005"/>
      <c r="P501" s="1005"/>
    </row>
    <row r="502" spans="6:16" ht="18" customHeight="1" x14ac:dyDescent="0.25">
      <c r="F502" s="1005"/>
      <c r="G502" s="1005"/>
      <c r="H502" s="1005"/>
      <c r="I502" s="1005"/>
      <c r="J502" s="1005"/>
      <c r="K502" s="1005"/>
      <c r="L502" s="1005"/>
      <c r="M502" s="1005"/>
      <c r="N502" s="1005"/>
      <c r="O502" s="1005"/>
      <c r="P502" s="1005"/>
    </row>
    <row r="503" spans="6:16" ht="18" customHeight="1" x14ac:dyDescent="0.25">
      <c r="F503" s="1005"/>
      <c r="G503" s="1005"/>
      <c r="H503" s="1005"/>
      <c r="I503" s="1005"/>
      <c r="J503" s="1005"/>
      <c r="K503" s="1005"/>
      <c r="L503" s="1005"/>
      <c r="M503" s="1005"/>
      <c r="N503" s="1005"/>
      <c r="O503" s="1005"/>
      <c r="P503" s="1005"/>
    </row>
    <row r="504" spans="6:16" ht="18" customHeight="1" x14ac:dyDescent="0.25">
      <c r="F504" s="1005"/>
      <c r="G504" s="1005"/>
      <c r="H504" s="1005"/>
      <c r="I504" s="1005"/>
      <c r="J504" s="1005"/>
      <c r="K504" s="1005"/>
      <c r="L504" s="1005"/>
      <c r="M504" s="1005"/>
      <c r="N504" s="1005"/>
      <c r="O504" s="1005"/>
      <c r="P504" s="1005"/>
    </row>
    <row r="505" spans="6:16" ht="18" customHeight="1" x14ac:dyDescent="0.25">
      <c r="F505" s="1005"/>
      <c r="G505" s="1005"/>
      <c r="H505" s="1005"/>
      <c r="I505" s="1005"/>
      <c r="J505" s="1005"/>
      <c r="K505" s="1005"/>
      <c r="L505" s="1005"/>
      <c r="M505" s="1005"/>
      <c r="N505" s="1005"/>
      <c r="O505" s="1005"/>
      <c r="P505" s="1005"/>
    </row>
    <row r="506" spans="6:16" ht="18" customHeight="1" x14ac:dyDescent="0.25">
      <c r="F506" s="1005"/>
      <c r="G506" s="1005"/>
      <c r="H506" s="1005"/>
      <c r="I506" s="1005"/>
      <c r="J506" s="1005"/>
      <c r="K506" s="1005"/>
      <c r="L506" s="1005"/>
      <c r="M506" s="1005"/>
      <c r="N506" s="1005"/>
      <c r="O506" s="1005"/>
      <c r="P506" s="1005"/>
    </row>
    <row r="507" spans="6:16" ht="18" customHeight="1" x14ac:dyDescent="0.25">
      <c r="F507" s="1005"/>
      <c r="G507" s="1005"/>
      <c r="H507" s="1005"/>
      <c r="I507" s="1005"/>
      <c r="J507" s="1005"/>
      <c r="K507" s="1005"/>
      <c r="L507" s="1005"/>
      <c r="M507" s="1005"/>
      <c r="N507" s="1005"/>
      <c r="O507" s="1005"/>
      <c r="P507" s="1005"/>
    </row>
    <row r="508" spans="6:16" ht="18" customHeight="1" x14ac:dyDescent="0.25">
      <c r="F508" s="1005"/>
      <c r="G508" s="1005"/>
      <c r="H508" s="1005"/>
      <c r="I508" s="1005"/>
      <c r="J508" s="1005"/>
      <c r="K508" s="1005"/>
      <c r="L508" s="1005"/>
      <c r="M508" s="1005"/>
      <c r="N508" s="1005"/>
      <c r="O508" s="1005"/>
      <c r="P508" s="1005"/>
    </row>
    <row r="509" spans="6:16" ht="18" customHeight="1" x14ac:dyDescent="0.25">
      <c r="F509" s="1005"/>
      <c r="G509" s="1005"/>
      <c r="H509" s="1005"/>
      <c r="I509" s="1005"/>
      <c r="J509" s="1005"/>
      <c r="K509" s="1005"/>
      <c r="L509" s="1005"/>
      <c r="M509" s="1005"/>
      <c r="N509" s="1005"/>
      <c r="O509" s="1005"/>
      <c r="P509" s="1005"/>
    </row>
    <row r="510" spans="6:16" ht="18" customHeight="1" x14ac:dyDescent="0.25">
      <c r="F510" s="1005"/>
      <c r="G510" s="1005"/>
      <c r="H510" s="1005"/>
      <c r="I510" s="1005"/>
      <c r="J510" s="1005"/>
      <c r="K510" s="1005"/>
      <c r="L510" s="1005"/>
      <c r="M510" s="1005"/>
      <c r="N510" s="1005"/>
      <c r="O510" s="1005"/>
      <c r="P510" s="1005"/>
    </row>
    <row r="511" spans="6:16" ht="18" customHeight="1" x14ac:dyDescent="0.25">
      <c r="F511" s="1005"/>
      <c r="G511" s="1005"/>
      <c r="H511" s="1005"/>
      <c r="I511" s="1005"/>
      <c r="J511" s="1005"/>
      <c r="K511" s="1005"/>
      <c r="L511" s="1005"/>
      <c r="M511" s="1005"/>
      <c r="N511" s="1005"/>
      <c r="O511" s="1005"/>
      <c r="P511" s="1005"/>
    </row>
    <row r="512" spans="6:16" ht="18" customHeight="1" x14ac:dyDescent="0.25">
      <c r="F512" s="1005"/>
      <c r="G512" s="1005"/>
      <c r="H512" s="1005"/>
      <c r="I512" s="1005"/>
      <c r="J512" s="1005"/>
      <c r="K512" s="1005"/>
      <c r="L512" s="1005"/>
      <c r="M512" s="1005"/>
      <c r="N512" s="1005"/>
      <c r="O512" s="1005"/>
      <c r="P512" s="1005"/>
    </row>
    <row r="513" spans="6:16" ht="18" customHeight="1" x14ac:dyDescent="0.25">
      <c r="F513" s="1005"/>
      <c r="G513" s="1005"/>
      <c r="H513" s="1005"/>
      <c r="I513" s="1005"/>
      <c r="J513" s="1005"/>
      <c r="K513" s="1005"/>
      <c r="L513" s="1005"/>
      <c r="M513" s="1005"/>
      <c r="N513" s="1005"/>
      <c r="O513" s="1005"/>
      <c r="P513" s="1005"/>
    </row>
    <row r="514" spans="6:16" ht="18" customHeight="1" x14ac:dyDescent="0.25">
      <c r="F514" s="1005"/>
      <c r="G514" s="1005"/>
      <c r="H514" s="1005"/>
      <c r="I514" s="1005"/>
      <c r="J514" s="1005"/>
      <c r="K514" s="1005"/>
      <c r="L514" s="1005"/>
      <c r="M514" s="1005"/>
      <c r="N514" s="1005"/>
      <c r="O514" s="1005"/>
      <c r="P514" s="1005"/>
    </row>
    <row r="515" spans="6:16" ht="18" customHeight="1" x14ac:dyDescent="0.25">
      <c r="F515" s="1005"/>
      <c r="G515" s="1005"/>
      <c r="H515" s="1005"/>
      <c r="I515" s="1005"/>
      <c r="J515" s="1005"/>
      <c r="K515" s="1005"/>
      <c r="L515" s="1005"/>
      <c r="M515" s="1005"/>
      <c r="N515" s="1005"/>
      <c r="O515" s="1005"/>
      <c r="P515" s="1005"/>
    </row>
    <row r="516" spans="6:16" ht="18" customHeight="1" x14ac:dyDescent="0.25">
      <c r="F516" s="1005"/>
      <c r="G516" s="1005"/>
      <c r="H516" s="1005"/>
      <c r="I516" s="1005"/>
      <c r="J516" s="1005"/>
      <c r="K516" s="1005"/>
      <c r="L516" s="1005"/>
      <c r="M516" s="1005"/>
      <c r="N516" s="1005"/>
      <c r="O516" s="1005"/>
      <c r="P516" s="1005"/>
    </row>
    <row r="517" spans="6:16" ht="18" customHeight="1" x14ac:dyDescent="0.25">
      <c r="F517" s="1005"/>
      <c r="G517" s="1005"/>
      <c r="H517" s="1005"/>
      <c r="I517" s="1005"/>
      <c r="J517" s="1005"/>
      <c r="K517" s="1005"/>
      <c r="L517" s="1005"/>
      <c r="M517" s="1005"/>
      <c r="N517" s="1005"/>
      <c r="O517" s="1005"/>
      <c r="P517" s="1005"/>
    </row>
    <row r="518" spans="6:16" ht="18" customHeight="1" x14ac:dyDescent="0.25">
      <c r="F518" s="1005"/>
      <c r="G518" s="1005"/>
      <c r="H518" s="1005"/>
      <c r="I518" s="1005"/>
      <c r="J518" s="1005"/>
      <c r="K518" s="1005"/>
      <c r="L518" s="1005"/>
      <c r="M518" s="1005"/>
      <c r="N518" s="1005"/>
      <c r="O518" s="1005"/>
      <c r="P518" s="1005"/>
    </row>
    <row r="519" spans="6:16" ht="18" customHeight="1" x14ac:dyDescent="0.25">
      <c r="F519" s="1005"/>
      <c r="G519" s="1005"/>
      <c r="H519" s="1005"/>
      <c r="I519" s="1005"/>
      <c r="J519" s="1005"/>
      <c r="K519" s="1005"/>
      <c r="L519" s="1005"/>
      <c r="M519" s="1005"/>
      <c r="N519" s="1005"/>
      <c r="O519" s="1005"/>
      <c r="P519" s="1005"/>
    </row>
    <row r="520" spans="6:16" ht="18" customHeight="1" x14ac:dyDescent="0.25">
      <c r="F520" s="1005"/>
      <c r="G520" s="1005"/>
      <c r="H520" s="1005"/>
      <c r="I520" s="1005"/>
      <c r="J520" s="1005"/>
      <c r="K520" s="1005"/>
      <c r="L520" s="1005"/>
      <c r="M520" s="1005"/>
      <c r="N520" s="1005"/>
      <c r="O520" s="1005"/>
      <c r="P520" s="1005"/>
    </row>
    <row r="521" spans="6:16" ht="18" customHeight="1" x14ac:dyDescent="0.25">
      <c r="F521" s="1005"/>
      <c r="G521" s="1005"/>
      <c r="H521" s="1005"/>
      <c r="I521" s="1005"/>
      <c r="J521" s="1005"/>
      <c r="K521" s="1005"/>
      <c r="L521" s="1005"/>
      <c r="M521" s="1005"/>
      <c r="N521" s="1005"/>
      <c r="O521" s="1005"/>
      <c r="P521" s="1005"/>
    </row>
    <row r="522" spans="6:16" ht="18" customHeight="1" x14ac:dyDescent="0.25">
      <c r="F522" s="1005"/>
      <c r="G522" s="1005"/>
      <c r="H522" s="1005"/>
      <c r="I522" s="1005"/>
      <c r="J522" s="1005"/>
      <c r="K522" s="1005"/>
      <c r="L522" s="1005"/>
      <c r="M522" s="1005"/>
      <c r="N522" s="1005"/>
      <c r="O522" s="1005"/>
      <c r="P522" s="1005"/>
    </row>
    <row r="523" spans="6:16" ht="18" customHeight="1" x14ac:dyDescent="0.25">
      <c r="F523" s="1005"/>
      <c r="G523" s="1005"/>
      <c r="H523" s="1005"/>
      <c r="I523" s="1005"/>
      <c r="J523" s="1005"/>
      <c r="K523" s="1005"/>
      <c r="L523" s="1005"/>
      <c r="M523" s="1005"/>
      <c r="N523" s="1005"/>
      <c r="O523" s="1005"/>
      <c r="P523" s="1005"/>
    </row>
    <row r="524" spans="6:16" ht="18" customHeight="1" x14ac:dyDescent="0.25">
      <c r="F524" s="1005"/>
      <c r="G524" s="1005"/>
      <c r="H524" s="1005"/>
      <c r="I524" s="1005"/>
      <c r="J524" s="1005"/>
      <c r="K524" s="1005"/>
      <c r="L524" s="1005"/>
      <c r="M524" s="1005"/>
      <c r="N524" s="1005"/>
      <c r="O524" s="1005"/>
      <c r="P524" s="1005"/>
    </row>
    <row r="525" spans="6:16" ht="18" customHeight="1" x14ac:dyDescent="0.25">
      <c r="F525" s="1005"/>
      <c r="G525" s="1005"/>
      <c r="H525" s="1005"/>
      <c r="I525" s="1005"/>
      <c r="J525" s="1005"/>
      <c r="K525" s="1005"/>
      <c r="L525" s="1005"/>
      <c r="M525" s="1005"/>
      <c r="N525" s="1005"/>
      <c r="O525" s="1005"/>
      <c r="P525" s="1005"/>
    </row>
    <row r="526" spans="6:16" ht="18" customHeight="1" x14ac:dyDescent="0.25">
      <c r="F526" s="1005"/>
      <c r="G526" s="1005"/>
      <c r="H526" s="1005"/>
      <c r="I526" s="1005"/>
      <c r="J526" s="1005"/>
      <c r="K526" s="1005"/>
      <c r="L526" s="1005"/>
      <c r="M526" s="1005"/>
      <c r="N526" s="1005"/>
      <c r="O526" s="1005"/>
      <c r="P526" s="1005"/>
    </row>
    <row r="527" spans="6:16" ht="18" customHeight="1" x14ac:dyDescent="0.25">
      <c r="F527" s="1005"/>
      <c r="G527" s="1005"/>
      <c r="H527" s="1005"/>
      <c r="I527" s="1005"/>
      <c r="J527" s="1005"/>
      <c r="K527" s="1005"/>
      <c r="L527" s="1005"/>
      <c r="M527" s="1005"/>
      <c r="N527" s="1005"/>
      <c r="O527" s="1005"/>
      <c r="P527" s="1005"/>
    </row>
    <row r="528" spans="6:16" ht="18" customHeight="1" x14ac:dyDescent="0.25">
      <c r="F528" s="1005"/>
      <c r="G528" s="1005"/>
      <c r="H528" s="1005"/>
      <c r="I528" s="1005"/>
      <c r="J528" s="1005"/>
      <c r="K528" s="1005"/>
      <c r="L528" s="1005"/>
      <c r="M528" s="1005"/>
      <c r="N528" s="1005"/>
      <c r="O528" s="1005"/>
      <c r="P528" s="1005"/>
    </row>
    <row r="529" spans="6:16" ht="18" customHeight="1" x14ac:dyDescent="0.25">
      <c r="F529" s="1005"/>
      <c r="G529" s="1005"/>
      <c r="H529" s="1005"/>
      <c r="I529" s="1005"/>
      <c r="J529" s="1005"/>
      <c r="K529" s="1005"/>
      <c r="L529" s="1005"/>
      <c r="M529" s="1005"/>
      <c r="N529" s="1005"/>
      <c r="O529" s="1005"/>
      <c r="P529" s="1005"/>
    </row>
    <row r="530" spans="6:16" ht="18" customHeight="1" x14ac:dyDescent="0.25">
      <c r="F530" s="1005"/>
      <c r="G530" s="1005"/>
      <c r="H530" s="1005"/>
      <c r="I530" s="1005"/>
      <c r="J530" s="1005"/>
      <c r="K530" s="1005"/>
      <c r="L530" s="1005"/>
      <c r="M530" s="1005"/>
      <c r="N530" s="1005"/>
      <c r="O530" s="1005"/>
      <c r="P530" s="1005"/>
    </row>
    <row r="531" spans="6:16" ht="18" customHeight="1" x14ac:dyDescent="0.25">
      <c r="F531" s="1005"/>
      <c r="G531" s="1005"/>
      <c r="H531" s="1005"/>
      <c r="I531" s="1005"/>
      <c r="J531" s="1005"/>
      <c r="K531" s="1005"/>
      <c r="L531" s="1005"/>
      <c r="M531" s="1005"/>
      <c r="N531" s="1005"/>
      <c r="O531" s="1005"/>
      <c r="P531" s="1005"/>
    </row>
    <row r="532" spans="6:16" ht="18" customHeight="1" x14ac:dyDescent="0.25">
      <c r="F532" s="1005"/>
      <c r="G532" s="1005"/>
      <c r="H532" s="1005"/>
      <c r="I532" s="1005"/>
      <c r="J532" s="1005"/>
      <c r="K532" s="1005"/>
      <c r="L532" s="1005"/>
      <c r="M532" s="1005"/>
      <c r="N532" s="1005"/>
      <c r="O532" s="1005"/>
      <c r="P532" s="1005"/>
    </row>
    <row r="533" spans="6:16" ht="18" customHeight="1" x14ac:dyDescent="0.25">
      <c r="F533" s="1005"/>
      <c r="G533" s="1005"/>
      <c r="H533" s="1005"/>
      <c r="I533" s="1005"/>
      <c r="J533" s="1005"/>
      <c r="K533" s="1005"/>
      <c r="L533" s="1005"/>
      <c r="M533" s="1005"/>
      <c r="N533" s="1005"/>
      <c r="O533" s="1005"/>
      <c r="P533" s="1005"/>
    </row>
    <row r="534" spans="6:16" ht="18" customHeight="1" x14ac:dyDescent="0.25">
      <c r="F534" s="1005"/>
      <c r="G534" s="1005"/>
      <c r="H534" s="1005"/>
      <c r="I534" s="1005"/>
      <c r="J534" s="1005"/>
      <c r="K534" s="1005"/>
      <c r="L534" s="1005"/>
      <c r="M534" s="1005"/>
      <c r="N534" s="1005"/>
      <c r="O534" s="1005"/>
      <c r="P534" s="1005"/>
    </row>
    <row r="535" spans="6:16" ht="18" customHeight="1" x14ac:dyDescent="0.25">
      <c r="F535" s="1005"/>
      <c r="G535" s="1005"/>
      <c r="H535" s="1005"/>
      <c r="I535" s="1005"/>
      <c r="J535" s="1005"/>
      <c r="K535" s="1005"/>
      <c r="L535" s="1005"/>
      <c r="M535" s="1005"/>
      <c r="N535" s="1005"/>
      <c r="O535" s="1005"/>
      <c r="P535" s="1005"/>
    </row>
    <row r="536" spans="6:16" ht="18" customHeight="1" x14ac:dyDescent="0.25">
      <c r="F536" s="1005"/>
      <c r="G536" s="1005"/>
      <c r="H536" s="1005"/>
      <c r="I536" s="1005"/>
      <c r="J536" s="1005"/>
      <c r="K536" s="1005"/>
      <c r="L536" s="1005"/>
      <c r="M536" s="1005"/>
      <c r="N536" s="1005"/>
      <c r="O536" s="1005"/>
      <c r="P536" s="1005"/>
    </row>
    <row r="537" spans="6:16" ht="18" customHeight="1" x14ac:dyDescent="0.25">
      <c r="F537" s="1005"/>
      <c r="G537" s="1005"/>
      <c r="H537" s="1005"/>
      <c r="I537" s="1005"/>
      <c r="J537" s="1005"/>
      <c r="K537" s="1005"/>
      <c r="L537" s="1005"/>
      <c r="M537" s="1005"/>
      <c r="N537" s="1005"/>
      <c r="O537" s="1005"/>
      <c r="P537" s="1005"/>
    </row>
    <row r="538" spans="6:16" ht="18" customHeight="1" x14ac:dyDescent="0.25">
      <c r="F538" s="1005"/>
      <c r="G538" s="1005"/>
      <c r="H538" s="1005"/>
      <c r="I538" s="1005"/>
      <c r="J538" s="1005"/>
      <c r="K538" s="1005"/>
      <c r="L538" s="1005"/>
      <c r="M538" s="1005"/>
      <c r="N538" s="1005"/>
      <c r="O538" s="1005"/>
      <c r="P538" s="1005"/>
    </row>
    <row r="539" spans="6:16" ht="18" customHeight="1" x14ac:dyDescent="0.25">
      <c r="F539" s="1005"/>
      <c r="G539" s="1005"/>
      <c r="H539" s="1005"/>
      <c r="I539" s="1005"/>
      <c r="J539" s="1005"/>
      <c r="K539" s="1005"/>
      <c r="L539" s="1005"/>
      <c r="M539" s="1005"/>
      <c r="N539" s="1005"/>
      <c r="O539" s="1005"/>
      <c r="P539" s="1005"/>
    </row>
    <row r="540" spans="6:16" ht="18" customHeight="1" x14ac:dyDescent="0.25">
      <c r="F540" s="1005"/>
      <c r="G540" s="1005"/>
      <c r="H540" s="1005"/>
      <c r="I540" s="1005"/>
      <c r="J540" s="1005"/>
      <c r="K540" s="1005"/>
      <c r="L540" s="1005"/>
      <c r="M540" s="1005"/>
      <c r="N540" s="1005"/>
      <c r="O540" s="1005"/>
      <c r="P540" s="1005"/>
    </row>
    <row r="541" spans="6:16" ht="18" customHeight="1" x14ac:dyDescent="0.25">
      <c r="F541" s="1005"/>
      <c r="G541" s="1005"/>
      <c r="H541" s="1005"/>
      <c r="I541" s="1005"/>
      <c r="J541" s="1005"/>
      <c r="K541" s="1005"/>
      <c r="L541" s="1005"/>
      <c r="M541" s="1005"/>
      <c r="N541" s="1005"/>
      <c r="O541" s="1005"/>
      <c r="P541" s="1005"/>
    </row>
    <row r="542" spans="6:16" ht="18" customHeight="1" x14ac:dyDescent="0.25">
      <c r="F542" s="1005"/>
      <c r="G542" s="1005"/>
      <c r="H542" s="1005"/>
      <c r="I542" s="1005"/>
      <c r="J542" s="1005"/>
      <c r="K542" s="1005"/>
      <c r="L542" s="1005"/>
      <c r="M542" s="1005"/>
      <c r="N542" s="1005"/>
      <c r="O542" s="1005"/>
      <c r="P542" s="1005"/>
    </row>
    <row r="543" spans="6:16" ht="18" customHeight="1" x14ac:dyDescent="0.25">
      <c r="F543" s="1005"/>
      <c r="G543" s="1005"/>
      <c r="H543" s="1005"/>
      <c r="I543" s="1005"/>
      <c r="J543" s="1005"/>
      <c r="K543" s="1005"/>
      <c r="L543" s="1005"/>
      <c r="M543" s="1005"/>
      <c r="N543" s="1005"/>
      <c r="O543" s="1005"/>
      <c r="P543" s="1005"/>
    </row>
    <row r="544" spans="6:16" ht="18" customHeight="1" x14ac:dyDescent="0.25">
      <c r="F544" s="1005"/>
      <c r="G544" s="1005"/>
      <c r="H544" s="1005"/>
      <c r="I544" s="1005"/>
      <c r="J544" s="1005"/>
      <c r="K544" s="1005"/>
      <c r="L544" s="1005"/>
      <c r="M544" s="1005"/>
      <c r="N544" s="1005"/>
      <c r="O544" s="1005"/>
      <c r="P544" s="1005"/>
    </row>
    <row r="545" spans="6:16" ht="18" customHeight="1" x14ac:dyDescent="0.25">
      <c r="F545" s="1005"/>
      <c r="G545" s="1005"/>
      <c r="H545" s="1005"/>
      <c r="I545" s="1005"/>
      <c r="J545" s="1005"/>
      <c r="K545" s="1005"/>
      <c r="L545" s="1005"/>
      <c r="M545" s="1005"/>
      <c r="N545" s="1005"/>
      <c r="O545" s="1005"/>
      <c r="P545" s="1005"/>
    </row>
    <row r="546" spans="6:16" ht="18" customHeight="1" x14ac:dyDescent="0.25">
      <c r="F546" s="1005"/>
      <c r="G546" s="1005"/>
      <c r="H546" s="1005"/>
      <c r="I546" s="1005"/>
      <c r="J546" s="1005"/>
      <c r="K546" s="1005"/>
      <c r="L546" s="1005"/>
      <c r="M546" s="1005"/>
      <c r="N546" s="1005"/>
      <c r="O546" s="1005"/>
      <c r="P546" s="1005"/>
    </row>
    <row r="547" spans="6:16" ht="18" customHeight="1" x14ac:dyDescent="0.25">
      <c r="F547" s="1005"/>
      <c r="G547" s="1005"/>
      <c r="H547" s="1005"/>
      <c r="I547" s="1005"/>
      <c r="J547" s="1005"/>
      <c r="K547" s="1005"/>
      <c r="L547" s="1005"/>
      <c r="M547" s="1005"/>
      <c r="N547" s="1005"/>
      <c r="O547" s="1005"/>
      <c r="P547" s="1005"/>
    </row>
    <row r="548" spans="6:16" ht="18" customHeight="1" x14ac:dyDescent="0.25">
      <c r="F548" s="1005"/>
      <c r="G548" s="1005"/>
      <c r="H548" s="1005"/>
      <c r="I548" s="1005"/>
      <c r="J548" s="1005"/>
      <c r="K548" s="1005"/>
      <c r="L548" s="1005"/>
      <c r="M548" s="1005"/>
      <c r="N548" s="1005"/>
      <c r="O548" s="1005"/>
      <c r="P548" s="1005"/>
    </row>
    <row r="549" spans="6:16" ht="18" customHeight="1" x14ac:dyDescent="0.25">
      <c r="F549" s="1005"/>
      <c r="G549" s="1005"/>
      <c r="H549" s="1005"/>
      <c r="I549" s="1005"/>
      <c r="J549" s="1005"/>
      <c r="K549" s="1005"/>
      <c r="L549" s="1005"/>
      <c r="M549" s="1005"/>
      <c r="N549" s="1005"/>
      <c r="O549" s="1005"/>
      <c r="P549" s="1005"/>
    </row>
    <row r="550" spans="6:16" ht="18" customHeight="1" x14ac:dyDescent="0.25">
      <c r="F550" s="1005"/>
      <c r="G550" s="1005"/>
      <c r="H550" s="1005"/>
      <c r="I550" s="1005"/>
      <c r="J550" s="1005"/>
      <c r="K550" s="1005"/>
      <c r="L550" s="1005"/>
      <c r="M550" s="1005"/>
      <c r="N550" s="1005"/>
      <c r="O550" s="1005"/>
      <c r="P550" s="1005"/>
    </row>
    <row r="551" spans="6:16" ht="18" customHeight="1" x14ac:dyDescent="0.25">
      <c r="F551" s="1005"/>
      <c r="G551" s="1005"/>
      <c r="H551" s="1005"/>
      <c r="I551" s="1005"/>
      <c r="J551" s="1005"/>
      <c r="K551" s="1005"/>
      <c r="L551" s="1005"/>
      <c r="M551" s="1005"/>
      <c r="N551" s="1005"/>
      <c r="O551" s="1005"/>
      <c r="P551" s="1005"/>
    </row>
    <row r="552" spans="6:16" ht="18" customHeight="1" x14ac:dyDescent="0.25">
      <c r="F552" s="1005"/>
      <c r="G552" s="1005"/>
      <c r="H552" s="1005"/>
      <c r="I552" s="1005"/>
      <c r="J552" s="1005"/>
      <c r="K552" s="1005"/>
      <c r="L552" s="1005"/>
      <c r="M552" s="1005"/>
      <c r="N552" s="1005"/>
      <c r="O552" s="1005"/>
      <c r="P552" s="1005"/>
    </row>
    <row r="553" spans="6:16" ht="18" customHeight="1" x14ac:dyDescent="0.25">
      <c r="F553" s="1005"/>
      <c r="G553" s="1005"/>
      <c r="H553" s="1005"/>
      <c r="I553" s="1005"/>
      <c r="J553" s="1005"/>
      <c r="K553" s="1005"/>
      <c r="L553" s="1005"/>
      <c r="M553" s="1005"/>
      <c r="N553" s="1005"/>
      <c r="O553" s="1005"/>
      <c r="P553" s="1005"/>
    </row>
    <row r="554" spans="6:16" ht="18" customHeight="1" x14ac:dyDescent="0.25">
      <c r="F554" s="1005"/>
      <c r="G554" s="1005"/>
      <c r="H554" s="1005"/>
      <c r="I554" s="1005"/>
      <c r="J554" s="1005"/>
      <c r="K554" s="1005"/>
      <c r="L554" s="1005"/>
      <c r="M554" s="1005"/>
      <c r="N554" s="1005"/>
      <c r="O554" s="1005"/>
      <c r="P554" s="1005"/>
    </row>
    <row r="555" spans="6:16" ht="18" customHeight="1" x14ac:dyDescent="0.25">
      <c r="F555" s="1005"/>
      <c r="G555" s="1005"/>
      <c r="H555" s="1005"/>
      <c r="I555" s="1005"/>
      <c r="J555" s="1005"/>
      <c r="K555" s="1005"/>
      <c r="L555" s="1005"/>
      <c r="M555" s="1005"/>
      <c r="N555" s="1005"/>
      <c r="O555" s="1005"/>
      <c r="P555" s="1005"/>
    </row>
    <row r="556" spans="6:16" ht="18" customHeight="1" x14ac:dyDescent="0.25">
      <c r="F556" s="1005"/>
      <c r="G556" s="1005"/>
      <c r="H556" s="1005"/>
      <c r="I556" s="1005"/>
      <c r="J556" s="1005"/>
      <c r="K556" s="1005"/>
      <c r="L556" s="1005"/>
      <c r="M556" s="1005"/>
      <c r="N556" s="1005"/>
      <c r="O556" s="1005"/>
      <c r="P556" s="1005"/>
    </row>
    <row r="557" spans="6:16" ht="18" customHeight="1" x14ac:dyDescent="0.25">
      <c r="F557" s="1005"/>
      <c r="G557" s="1005"/>
      <c r="H557" s="1005"/>
      <c r="I557" s="1005"/>
      <c r="J557" s="1005"/>
      <c r="K557" s="1005"/>
      <c r="L557" s="1005"/>
      <c r="M557" s="1005"/>
      <c r="N557" s="1005"/>
      <c r="O557" s="1005"/>
      <c r="P557" s="1005"/>
    </row>
    <row r="558" spans="6:16" ht="18" customHeight="1" x14ac:dyDescent="0.25">
      <c r="F558" s="1005"/>
      <c r="G558" s="1005"/>
      <c r="H558" s="1005"/>
      <c r="I558" s="1005"/>
      <c r="J558" s="1005"/>
      <c r="K558" s="1005"/>
      <c r="L558" s="1005"/>
      <c r="M558" s="1005"/>
      <c r="N558" s="1005"/>
      <c r="O558" s="1005"/>
      <c r="P558" s="1005"/>
    </row>
    <row r="559" spans="6:16" ht="18" customHeight="1" x14ac:dyDescent="0.25">
      <c r="F559" s="1005"/>
      <c r="G559" s="1005"/>
      <c r="H559" s="1005"/>
      <c r="I559" s="1005"/>
      <c r="J559" s="1005"/>
      <c r="K559" s="1005"/>
      <c r="L559" s="1005"/>
      <c r="M559" s="1005"/>
      <c r="N559" s="1005"/>
      <c r="O559" s="1005"/>
      <c r="P559" s="1005"/>
    </row>
    <row r="560" spans="6:16" ht="18" customHeight="1" x14ac:dyDescent="0.25">
      <c r="F560" s="1005"/>
      <c r="G560" s="1005"/>
      <c r="H560" s="1005"/>
      <c r="I560" s="1005"/>
      <c r="J560" s="1005"/>
      <c r="K560" s="1005"/>
      <c r="L560" s="1005"/>
      <c r="M560" s="1005"/>
      <c r="N560" s="1005"/>
      <c r="O560" s="1005"/>
      <c r="P560" s="1005"/>
    </row>
    <row r="561" spans="6:16" ht="18" customHeight="1" x14ac:dyDescent="0.25">
      <c r="F561" s="1005"/>
      <c r="G561" s="1005"/>
      <c r="H561" s="1005"/>
      <c r="I561" s="1005"/>
      <c r="J561" s="1005"/>
      <c r="K561" s="1005"/>
      <c r="L561" s="1005"/>
      <c r="M561" s="1005"/>
      <c r="N561" s="1005"/>
      <c r="O561" s="1005"/>
      <c r="P561" s="1005"/>
    </row>
    <row r="562" spans="6:16" ht="18" customHeight="1" x14ac:dyDescent="0.25">
      <c r="F562" s="1005"/>
      <c r="G562" s="1005"/>
      <c r="H562" s="1005"/>
      <c r="I562" s="1005"/>
      <c r="J562" s="1005"/>
      <c r="K562" s="1005"/>
      <c r="L562" s="1005"/>
      <c r="M562" s="1005"/>
      <c r="N562" s="1005"/>
      <c r="O562" s="1005"/>
      <c r="P562" s="1005"/>
    </row>
    <row r="563" spans="6:16" ht="18" customHeight="1" x14ac:dyDescent="0.25">
      <c r="F563" s="1005"/>
      <c r="G563" s="1005"/>
      <c r="H563" s="1005"/>
      <c r="I563" s="1005"/>
      <c r="J563" s="1005"/>
      <c r="K563" s="1005"/>
      <c r="L563" s="1005"/>
      <c r="M563" s="1005"/>
      <c r="N563" s="1005"/>
      <c r="O563" s="1005"/>
      <c r="P563" s="1005"/>
    </row>
    <row r="564" spans="6:16" ht="18" customHeight="1" x14ac:dyDescent="0.25">
      <c r="F564" s="1005"/>
      <c r="G564" s="1005"/>
      <c r="H564" s="1005"/>
      <c r="I564" s="1005"/>
      <c r="J564" s="1005"/>
      <c r="K564" s="1005"/>
      <c r="L564" s="1005"/>
      <c r="M564" s="1005"/>
      <c r="N564" s="1005"/>
      <c r="O564" s="1005"/>
      <c r="P564" s="1005"/>
    </row>
    <row r="565" spans="6:16" ht="18" customHeight="1" x14ac:dyDescent="0.25">
      <c r="F565" s="1005"/>
      <c r="G565" s="1005"/>
      <c r="H565" s="1005"/>
      <c r="I565" s="1005"/>
      <c r="J565" s="1005"/>
      <c r="K565" s="1005"/>
      <c r="L565" s="1005"/>
      <c r="M565" s="1005"/>
      <c r="N565" s="1005"/>
      <c r="O565" s="1005"/>
      <c r="P565" s="1005"/>
    </row>
    <row r="566" spans="6:16" ht="18" customHeight="1" x14ac:dyDescent="0.25">
      <c r="F566" s="1005"/>
      <c r="G566" s="1005"/>
      <c r="H566" s="1005"/>
      <c r="I566" s="1005"/>
      <c r="J566" s="1005"/>
      <c r="K566" s="1005"/>
      <c r="L566" s="1005"/>
      <c r="M566" s="1005"/>
      <c r="N566" s="1005"/>
      <c r="O566" s="1005"/>
      <c r="P566" s="1005"/>
    </row>
    <row r="567" spans="6:16" ht="18" customHeight="1" x14ac:dyDescent="0.25">
      <c r="F567" s="1005"/>
      <c r="G567" s="1005"/>
      <c r="H567" s="1005"/>
      <c r="I567" s="1005"/>
      <c r="J567" s="1005"/>
      <c r="K567" s="1005"/>
      <c r="L567" s="1005"/>
      <c r="M567" s="1005"/>
      <c r="N567" s="1005"/>
      <c r="O567" s="1005"/>
      <c r="P567" s="1005"/>
    </row>
    <row r="568" spans="6:16" ht="18" customHeight="1" x14ac:dyDescent="0.25">
      <c r="F568" s="1005"/>
      <c r="G568" s="1005"/>
      <c r="H568" s="1005"/>
      <c r="I568" s="1005"/>
      <c r="J568" s="1005"/>
      <c r="K568" s="1005"/>
      <c r="L568" s="1005"/>
      <c r="M568" s="1005"/>
      <c r="N568" s="1005"/>
      <c r="O568" s="1005"/>
      <c r="P568" s="1005"/>
    </row>
    <row r="569" spans="6:16" ht="18" customHeight="1" x14ac:dyDescent="0.25">
      <c r="F569" s="1005"/>
      <c r="G569" s="1005"/>
      <c r="H569" s="1005"/>
      <c r="I569" s="1005"/>
      <c r="J569" s="1005"/>
      <c r="K569" s="1005"/>
      <c r="L569" s="1005"/>
      <c r="M569" s="1005"/>
      <c r="N569" s="1005"/>
      <c r="O569" s="1005"/>
      <c r="P569" s="1005"/>
    </row>
    <row r="570" spans="6:16" ht="18" customHeight="1" x14ac:dyDescent="0.25">
      <c r="F570" s="1005"/>
      <c r="G570" s="1005"/>
      <c r="H570" s="1005"/>
      <c r="I570" s="1005"/>
      <c r="J570" s="1005"/>
      <c r="K570" s="1005"/>
      <c r="L570" s="1005"/>
      <c r="M570" s="1005"/>
      <c r="N570" s="1005"/>
      <c r="O570" s="1005"/>
      <c r="P570" s="1005"/>
    </row>
    <row r="571" spans="6:16" ht="18" customHeight="1" x14ac:dyDescent="0.25">
      <c r="F571" s="1005"/>
      <c r="G571" s="1005"/>
      <c r="H571" s="1005"/>
      <c r="I571" s="1005"/>
      <c r="J571" s="1005"/>
      <c r="K571" s="1005"/>
      <c r="L571" s="1005"/>
      <c r="M571" s="1005"/>
      <c r="N571" s="1005"/>
      <c r="O571" s="1005"/>
      <c r="P571" s="1005"/>
    </row>
    <row r="572" spans="6:16" ht="18" customHeight="1" x14ac:dyDescent="0.25">
      <c r="F572" s="1005"/>
      <c r="G572" s="1005"/>
      <c r="H572" s="1005"/>
      <c r="I572" s="1005"/>
      <c r="J572" s="1005"/>
      <c r="K572" s="1005"/>
      <c r="L572" s="1005"/>
      <c r="M572" s="1005"/>
      <c r="N572" s="1005"/>
      <c r="O572" s="1005"/>
      <c r="P572" s="1005"/>
    </row>
    <row r="573" spans="6:16" ht="18" customHeight="1" x14ac:dyDescent="0.25">
      <c r="F573" s="1005"/>
      <c r="G573" s="1005"/>
      <c r="H573" s="1005"/>
      <c r="I573" s="1005"/>
      <c r="J573" s="1005"/>
      <c r="K573" s="1005"/>
      <c r="L573" s="1005"/>
      <c r="M573" s="1005"/>
      <c r="N573" s="1005"/>
      <c r="O573" s="1005"/>
      <c r="P573" s="1005"/>
    </row>
    <row r="574" spans="6:16" ht="18" customHeight="1" x14ac:dyDescent="0.25">
      <c r="F574" s="1005"/>
      <c r="G574" s="1005"/>
      <c r="H574" s="1005"/>
      <c r="I574" s="1005"/>
      <c r="J574" s="1005"/>
      <c r="K574" s="1005"/>
      <c r="L574" s="1005"/>
      <c r="M574" s="1005"/>
      <c r="N574" s="1005"/>
      <c r="O574" s="1005"/>
      <c r="P574" s="1005"/>
    </row>
    <row r="575" spans="6:16" ht="18" customHeight="1" x14ac:dyDescent="0.25">
      <c r="F575" s="1005"/>
      <c r="G575" s="1005"/>
      <c r="H575" s="1005"/>
      <c r="I575" s="1005"/>
      <c r="J575" s="1005"/>
      <c r="K575" s="1005"/>
      <c r="L575" s="1005"/>
      <c r="M575" s="1005"/>
      <c r="N575" s="1005"/>
      <c r="O575" s="1005"/>
      <c r="P575" s="1005"/>
    </row>
    <row r="576" spans="6:16" ht="18" customHeight="1" x14ac:dyDescent="0.25">
      <c r="F576" s="1005"/>
      <c r="G576" s="1005"/>
      <c r="H576" s="1005"/>
      <c r="I576" s="1005"/>
      <c r="J576" s="1005"/>
      <c r="K576" s="1005"/>
      <c r="L576" s="1005"/>
      <c r="M576" s="1005"/>
      <c r="N576" s="1005"/>
      <c r="O576" s="1005"/>
      <c r="P576" s="1005"/>
    </row>
    <row r="577" spans="6:16" ht="18" customHeight="1" x14ac:dyDescent="0.25">
      <c r="F577" s="1005"/>
      <c r="G577" s="1005"/>
      <c r="H577" s="1005"/>
      <c r="I577" s="1005"/>
      <c r="J577" s="1005"/>
      <c r="K577" s="1005"/>
      <c r="L577" s="1005"/>
      <c r="M577" s="1005"/>
      <c r="N577" s="1005"/>
      <c r="O577" s="1005"/>
      <c r="P577" s="1005"/>
    </row>
    <row r="578" spans="6:16" ht="18" customHeight="1" x14ac:dyDescent="0.25">
      <c r="F578" s="1005"/>
      <c r="G578" s="1005"/>
      <c r="H578" s="1005"/>
      <c r="I578" s="1005"/>
      <c r="J578" s="1005"/>
      <c r="K578" s="1005"/>
      <c r="L578" s="1005"/>
      <c r="M578" s="1005"/>
      <c r="N578" s="1005"/>
      <c r="O578" s="1005"/>
      <c r="P578" s="1005"/>
    </row>
    <row r="579" spans="6:16" ht="18" customHeight="1" x14ac:dyDescent="0.25">
      <c r="F579" s="1005"/>
      <c r="G579" s="1005"/>
      <c r="H579" s="1005"/>
      <c r="I579" s="1005"/>
      <c r="J579" s="1005"/>
      <c r="K579" s="1005"/>
      <c r="L579" s="1005"/>
      <c r="M579" s="1005"/>
      <c r="N579" s="1005"/>
      <c r="O579" s="1005"/>
      <c r="P579" s="1005"/>
    </row>
    <row r="580" spans="6:16" ht="18" customHeight="1" x14ac:dyDescent="0.25">
      <c r="F580" s="1005"/>
      <c r="G580" s="1005"/>
      <c r="H580" s="1005"/>
      <c r="I580" s="1005"/>
      <c r="J580" s="1005"/>
      <c r="K580" s="1005"/>
      <c r="L580" s="1005"/>
      <c r="M580" s="1005"/>
      <c r="N580" s="1005"/>
      <c r="O580" s="1005"/>
      <c r="P580" s="1005"/>
    </row>
    <row r="581" spans="6:16" ht="18" customHeight="1" x14ac:dyDescent="0.25">
      <c r="F581" s="1005"/>
      <c r="G581" s="1005"/>
      <c r="H581" s="1005"/>
      <c r="I581" s="1005"/>
      <c r="J581" s="1005"/>
      <c r="K581" s="1005"/>
      <c r="L581" s="1005"/>
      <c r="M581" s="1005"/>
      <c r="N581" s="1005"/>
      <c r="O581" s="1005"/>
      <c r="P581" s="1005"/>
    </row>
    <row r="582" spans="6:16" ht="18" customHeight="1" x14ac:dyDescent="0.25">
      <c r="F582" s="1005"/>
      <c r="G582" s="1005"/>
      <c r="H582" s="1005"/>
      <c r="I582" s="1005"/>
      <c r="J582" s="1005"/>
      <c r="K582" s="1005"/>
      <c r="L582" s="1005"/>
      <c r="M582" s="1005"/>
      <c r="N582" s="1005"/>
      <c r="O582" s="1005"/>
      <c r="P582" s="1005"/>
    </row>
    <row r="583" spans="6:16" ht="18" customHeight="1" x14ac:dyDescent="0.25">
      <c r="F583" s="1005"/>
      <c r="G583" s="1005"/>
      <c r="H583" s="1005"/>
      <c r="I583" s="1005"/>
      <c r="J583" s="1005"/>
      <c r="K583" s="1005"/>
      <c r="L583" s="1005"/>
      <c r="M583" s="1005"/>
      <c r="N583" s="1005"/>
      <c r="O583" s="1005"/>
      <c r="P583" s="1005"/>
    </row>
    <row r="584" spans="6:16" ht="18" customHeight="1" x14ac:dyDescent="0.25">
      <c r="F584" s="1005"/>
      <c r="G584" s="1005"/>
      <c r="H584" s="1005"/>
      <c r="I584" s="1005"/>
      <c r="J584" s="1005"/>
      <c r="K584" s="1005"/>
      <c r="L584" s="1005"/>
      <c r="M584" s="1005"/>
      <c r="N584" s="1005"/>
      <c r="O584" s="1005"/>
      <c r="P584" s="1005"/>
    </row>
    <row r="585" spans="6:16" ht="18" customHeight="1" x14ac:dyDescent="0.25">
      <c r="F585" s="1005"/>
      <c r="G585" s="1005"/>
      <c r="H585" s="1005"/>
      <c r="I585" s="1005"/>
      <c r="J585" s="1005"/>
      <c r="K585" s="1005"/>
      <c r="L585" s="1005"/>
      <c r="M585" s="1005"/>
      <c r="N585" s="1005"/>
      <c r="O585" s="1005"/>
      <c r="P585" s="1005"/>
    </row>
    <row r="586" spans="6:16" ht="18" customHeight="1" x14ac:dyDescent="0.25">
      <c r="F586" s="1005"/>
      <c r="G586" s="1005"/>
      <c r="H586" s="1005"/>
      <c r="I586" s="1005"/>
      <c r="J586" s="1005"/>
      <c r="K586" s="1005"/>
      <c r="L586" s="1005"/>
      <c r="M586" s="1005"/>
      <c r="N586" s="1005"/>
      <c r="O586" s="1005"/>
      <c r="P586" s="1005"/>
    </row>
    <row r="587" spans="6:16" ht="18" customHeight="1" x14ac:dyDescent="0.25">
      <c r="F587" s="1005"/>
      <c r="G587" s="1005"/>
      <c r="H587" s="1005"/>
      <c r="I587" s="1005"/>
      <c r="J587" s="1005"/>
      <c r="K587" s="1005"/>
      <c r="L587" s="1005"/>
      <c r="M587" s="1005"/>
      <c r="N587" s="1005"/>
      <c r="O587" s="1005"/>
      <c r="P587" s="1005"/>
    </row>
    <row r="588" spans="6:16" ht="18" customHeight="1" x14ac:dyDescent="0.25">
      <c r="F588" s="1005"/>
      <c r="G588" s="1005"/>
      <c r="H588" s="1005"/>
      <c r="I588" s="1005"/>
      <c r="J588" s="1005"/>
      <c r="K588" s="1005"/>
      <c r="L588" s="1005"/>
      <c r="M588" s="1005"/>
      <c r="N588" s="1005"/>
      <c r="O588" s="1005"/>
      <c r="P588" s="1005"/>
    </row>
    <row r="589" spans="6:16" ht="18" customHeight="1" x14ac:dyDescent="0.25">
      <c r="F589" s="1005"/>
      <c r="G589" s="1005"/>
      <c r="H589" s="1005"/>
      <c r="I589" s="1005"/>
      <c r="J589" s="1005"/>
      <c r="K589" s="1005"/>
      <c r="L589" s="1005"/>
      <c r="M589" s="1005"/>
      <c r="N589" s="1005"/>
      <c r="O589" s="1005"/>
      <c r="P589" s="1005"/>
    </row>
    <row r="590" spans="6:16" ht="18" customHeight="1" x14ac:dyDescent="0.25">
      <c r="F590" s="1005"/>
      <c r="G590" s="1005"/>
      <c r="H590" s="1005"/>
      <c r="I590" s="1005"/>
      <c r="J590" s="1005"/>
      <c r="K590" s="1005"/>
      <c r="L590" s="1005"/>
      <c r="M590" s="1005"/>
      <c r="N590" s="1005"/>
      <c r="O590" s="1005"/>
      <c r="P590" s="1005"/>
    </row>
    <row r="591" spans="6:16" ht="18" customHeight="1" x14ac:dyDescent="0.25">
      <c r="F591" s="1005"/>
      <c r="G591" s="1005"/>
      <c r="H591" s="1005"/>
      <c r="I591" s="1005"/>
      <c r="J591" s="1005"/>
      <c r="K591" s="1005"/>
      <c r="L591" s="1005"/>
      <c r="M591" s="1005"/>
      <c r="N591" s="1005"/>
      <c r="O591" s="1005"/>
      <c r="P591" s="1005"/>
    </row>
    <row r="592" spans="6:16" ht="18" customHeight="1" x14ac:dyDescent="0.25">
      <c r="F592" s="1005"/>
      <c r="G592" s="1005"/>
      <c r="H592" s="1005"/>
      <c r="I592" s="1005"/>
      <c r="J592" s="1005"/>
      <c r="K592" s="1005"/>
      <c r="L592" s="1005"/>
      <c r="M592" s="1005"/>
      <c r="N592" s="1005"/>
      <c r="O592" s="1005"/>
      <c r="P592" s="1005"/>
    </row>
    <row r="593" spans="6:16" ht="18" customHeight="1" x14ac:dyDescent="0.25">
      <c r="F593" s="1005"/>
      <c r="G593" s="1005"/>
      <c r="H593" s="1005"/>
      <c r="I593" s="1005"/>
      <c r="J593" s="1005"/>
      <c r="K593" s="1005"/>
      <c r="L593" s="1005"/>
      <c r="M593" s="1005"/>
      <c r="N593" s="1005"/>
      <c r="O593" s="1005"/>
      <c r="P593" s="1005"/>
    </row>
    <row r="594" spans="6:16" ht="18" customHeight="1" x14ac:dyDescent="0.25">
      <c r="F594" s="1005"/>
      <c r="G594" s="1005"/>
      <c r="H594" s="1005"/>
      <c r="I594" s="1005"/>
      <c r="J594" s="1005"/>
      <c r="K594" s="1005"/>
      <c r="L594" s="1005"/>
      <c r="M594" s="1005"/>
      <c r="N594" s="1005"/>
      <c r="O594" s="1005"/>
      <c r="P594" s="1005"/>
    </row>
    <row r="595" spans="6:16" ht="18" customHeight="1" x14ac:dyDescent="0.25">
      <c r="F595" s="1005"/>
      <c r="G595" s="1005"/>
      <c r="H595" s="1005"/>
      <c r="I595" s="1005"/>
      <c r="J595" s="1005"/>
      <c r="K595" s="1005"/>
      <c r="L595" s="1005"/>
      <c r="M595" s="1005"/>
      <c r="N595" s="1005"/>
      <c r="O595" s="1005"/>
      <c r="P595" s="1005"/>
    </row>
    <row r="596" spans="6:16" ht="18" customHeight="1" x14ac:dyDescent="0.25">
      <c r="F596" s="1005"/>
      <c r="G596" s="1005"/>
      <c r="H596" s="1005"/>
      <c r="I596" s="1005"/>
      <c r="J596" s="1005"/>
      <c r="K596" s="1005"/>
      <c r="L596" s="1005"/>
      <c r="M596" s="1005"/>
      <c r="N596" s="1005"/>
      <c r="O596" s="1005"/>
      <c r="P596" s="1005"/>
    </row>
    <row r="597" spans="6:16" ht="18" customHeight="1" x14ac:dyDescent="0.25">
      <c r="F597" s="1005"/>
      <c r="G597" s="1005"/>
      <c r="H597" s="1005"/>
      <c r="I597" s="1005"/>
      <c r="J597" s="1005"/>
      <c r="K597" s="1005"/>
      <c r="L597" s="1005"/>
      <c r="M597" s="1005"/>
      <c r="N597" s="1005"/>
      <c r="O597" s="1005"/>
      <c r="P597" s="1005"/>
    </row>
    <row r="598" spans="6:16" ht="18" customHeight="1" x14ac:dyDescent="0.25">
      <c r="F598" s="1005"/>
      <c r="G598" s="1005"/>
      <c r="H598" s="1005"/>
      <c r="I598" s="1005"/>
      <c r="J598" s="1005"/>
      <c r="K598" s="1005"/>
      <c r="L598" s="1005"/>
      <c r="M598" s="1005"/>
      <c r="N598" s="1005"/>
      <c r="O598" s="1005"/>
      <c r="P598" s="1005"/>
    </row>
    <row r="599" spans="6:16" ht="18" customHeight="1" x14ac:dyDescent="0.25">
      <c r="F599" s="1005"/>
      <c r="G599" s="1005"/>
      <c r="H599" s="1005"/>
      <c r="I599" s="1005"/>
      <c r="J599" s="1005"/>
      <c r="K599" s="1005"/>
      <c r="L599" s="1005"/>
      <c r="M599" s="1005"/>
      <c r="N599" s="1005"/>
      <c r="O599" s="1005"/>
      <c r="P599" s="1005"/>
    </row>
    <row r="600" spans="6:16" ht="18" customHeight="1" x14ac:dyDescent="0.25">
      <c r="F600" s="1005"/>
      <c r="G600" s="1005"/>
      <c r="H600" s="1005"/>
      <c r="I600" s="1005"/>
      <c r="J600" s="1005"/>
      <c r="K600" s="1005"/>
      <c r="L600" s="1005"/>
      <c r="M600" s="1005"/>
      <c r="N600" s="1005"/>
      <c r="O600" s="1005"/>
      <c r="P600" s="1005"/>
    </row>
    <row r="601" spans="6:16" ht="18" customHeight="1" x14ac:dyDescent="0.25">
      <c r="F601" s="1005"/>
      <c r="G601" s="1005"/>
      <c r="H601" s="1005"/>
      <c r="I601" s="1005"/>
      <c r="J601" s="1005"/>
      <c r="K601" s="1005"/>
      <c r="L601" s="1005"/>
      <c r="M601" s="1005"/>
      <c r="N601" s="1005"/>
      <c r="O601" s="1005"/>
      <c r="P601" s="1005"/>
    </row>
    <row r="602" spans="6:16" ht="18" customHeight="1" x14ac:dyDescent="0.25">
      <c r="F602" s="1005"/>
      <c r="G602" s="1005"/>
      <c r="H602" s="1005"/>
      <c r="I602" s="1005"/>
      <c r="J602" s="1005"/>
      <c r="K602" s="1005"/>
      <c r="L602" s="1005"/>
      <c r="M602" s="1005"/>
      <c r="N602" s="1005"/>
      <c r="O602" s="1005"/>
      <c r="P602" s="1005"/>
    </row>
    <row r="603" spans="6:16" ht="18" customHeight="1" x14ac:dyDescent="0.25">
      <c r="F603" s="1005"/>
      <c r="G603" s="1005"/>
      <c r="H603" s="1005"/>
      <c r="I603" s="1005"/>
      <c r="J603" s="1005"/>
      <c r="K603" s="1005"/>
      <c r="L603" s="1005"/>
      <c r="M603" s="1005"/>
      <c r="N603" s="1005"/>
      <c r="O603" s="1005"/>
      <c r="P603" s="1005"/>
    </row>
    <row r="604" spans="6:16" ht="18" customHeight="1" x14ac:dyDescent="0.25">
      <c r="F604" s="1005"/>
      <c r="G604" s="1005"/>
      <c r="H604" s="1005"/>
      <c r="I604" s="1005"/>
      <c r="J604" s="1005"/>
      <c r="K604" s="1005"/>
      <c r="L604" s="1005"/>
      <c r="M604" s="1005"/>
      <c r="N604" s="1005"/>
      <c r="O604" s="1005"/>
      <c r="P604" s="1005"/>
    </row>
    <row r="605" spans="6:16" ht="18" customHeight="1" x14ac:dyDescent="0.25">
      <c r="F605" s="1005"/>
      <c r="G605" s="1005"/>
      <c r="H605" s="1005"/>
      <c r="I605" s="1005"/>
      <c r="J605" s="1005"/>
      <c r="K605" s="1005"/>
      <c r="L605" s="1005"/>
      <c r="M605" s="1005"/>
      <c r="N605" s="1005"/>
      <c r="O605" s="1005"/>
      <c r="P605" s="1005"/>
    </row>
    <row r="606" spans="6:16" ht="18" customHeight="1" x14ac:dyDescent="0.25">
      <c r="F606" s="1005"/>
      <c r="G606" s="1005"/>
      <c r="H606" s="1005"/>
      <c r="I606" s="1005"/>
      <c r="J606" s="1005"/>
      <c r="K606" s="1005"/>
      <c r="L606" s="1005"/>
      <c r="M606" s="1005"/>
      <c r="N606" s="1005"/>
      <c r="O606" s="1005"/>
      <c r="P606" s="1005"/>
    </row>
    <row r="607" spans="6:16" ht="18" customHeight="1" x14ac:dyDescent="0.25">
      <c r="F607" s="1005"/>
      <c r="G607" s="1005"/>
      <c r="H607" s="1005"/>
      <c r="I607" s="1005"/>
      <c r="J607" s="1005"/>
      <c r="K607" s="1005"/>
      <c r="L607" s="1005"/>
      <c r="M607" s="1005"/>
      <c r="N607" s="1005"/>
      <c r="O607" s="1005"/>
      <c r="P607" s="1005"/>
    </row>
    <row r="608" spans="6:16" ht="18" customHeight="1" x14ac:dyDescent="0.25">
      <c r="F608" s="1005"/>
      <c r="G608" s="1005"/>
      <c r="H608" s="1005"/>
      <c r="I608" s="1005"/>
      <c r="J608" s="1005"/>
      <c r="K608" s="1005"/>
      <c r="L608" s="1005"/>
      <c r="M608" s="1005"/>
      <c r="N608" s="1005"/>
      <c r="O608" s="1005"/>
      <c r="P608" s="1005"/>
    </row>
    <row r="609" spans="6:16" ht="18" customHeight="1" x14ac:dyDescent="0.25">
      <c r="F609" s="1005"/>
      <c r="G609" s="1005"/>
      <c r="H609" s="1005"/>
      <c r="I609" s="1005"/>
      <c r="J609" s="1005"/>
      <c r="K609" s="1005"/>
      <c r="L609" s="1005"/>
      <c r="M609" s="1005"/>
      <c r="N609" s="1005"/>
      <c r="O609" s="1005"/>
      <c r="P609" s="1005"/>
    </row>
    <row r="610" spans="6:16" ht="18" customHeight="1" x14ac:dyDescent="0.25">
      <c r="F610" s="1005"/>
      <c r="G610" s="1005"/>
      <c r="H610" s="1005"/>
      <c r="I610" s="1005"/>
      <c r="J610" s="1005"/>
      <c r="K610" s="1005"/>
      <c r="L610" s="1005"/>
      <c r="M610" s="1005"/>
      <c r="N610" s="1005"/>
      <c r="O610" s="1005"/>
      <c r="P610" s="1005"/>
    </row>
    <row r="611" spans="6:16" ht="18" customHeight="1" x14ac:dyDescent="0.25">
      <c r="F611" s="1005"/>
      <c r="G611" s="1005"/>
      <c r="H611" s="1005"/>
      <c r="I611" s="1005"/>
      <c r="J611" s="1005"/>
      <c r="K611" s="1005"/>
      <c r="L611" s="1005"/>
      <c r="M611" s="1005"/>
      <c r="N611" s="1005"/>
      <c r="O611" s="1005"/>
      <c r="P611" s="1005"/>
    </row>
    <row r="612" spans="6:16" ht="18" customHeight="1" x14ac:dyDescent="0.25">
      <c r="F612" s="1005"/>
      <c r="G612" s="1005"/>
      <c r="H612" s="1005"/>
      <c r="I612" s="1005"/>
      <c r="J612" s="1005"/>
      <c r="K612" s="1005"/>
      <c r="L612" s="1005"/>
      <c r="M612" s="1005"/>
      <c r="N612" s="1005"/>
      <c r="O612" s="1005"/>
      <c r="P612" s="1005"/>
    </row>
    <row r="613" spans="6:16" ht="18" customHeight="1" x14ac:dyDescent="0.25">
      <c r="F613" s="1005"/>
      <c r="G613" s="1005"/>
      <c r="H613" s="1005"/>
      <c r="I613" s="1005"/>
      <c r="J613" s="1005"/>
      <c r="K613" s="1005"/>
      <c r="L613" s="1005"/>
      <c r="M613" s="1005"/>
      <c r="N613" s="1005"/>
      <c r="O613" s="1005"/>
      <c r="P613" s="1005"/>
    </row>
    <row r="614" spans="6:16" ht="18" customHeight="1" x14ac:dyDescent="0.25">
      <c r="F614" s="1005"/>
      <c r="G614" s="1005"/>
      <c r="H614" s="1005"/>
      <c r="I614" s="1005"/>
      <c r="J614" s="1005"/>
      <c r="K614" s="1005"/>
      <c r="L614" s="1005"/>
      <c r="M614" s="1005"/>
      <c r="N614" s="1005"/>
      <c r="O614" s="1005"/>
      <c r="P614" s="1005"/>
    </row>
    <row r="615" spans="6:16" ht="18" customHeight="1" x14ac:dyDescent="0.25">
      <c r="F615" s="1005"/>
      <c r="G615" s="1005"/>
      <c r="H615" s="1005"/>
      <c r="I615" s="1005"/>
      <c r="J615" s="1005"/>
      <c r="K615" s="1005"/>
      <c r="L615" s="1005"/>
      <c r="M615" s="1005"/>
      <c r="N615" s="1005"/>
      <c r="O615" s="1005"/>
      <c r="P615" s="1005"/>
    </row>
    <row r="616" spans="6:16" ht="18" customHeight="1" x14ac:dyDescent="0.25">
      <c r="F616" s="1005"/>
      <c r="G616" s="1005"/>
      <c r="H616" s="1005"/>
      <c r="I616" s="1005"/>
      <c r="J616" s="1005"/>
      <c r="K616" s="1005"/>
      <c r="L616" s="1005"/>
      <c r="M616" s="1005"/>
      <c r="N616" s="1005"/>
      <c r="O616" s="1005"/>
      <c r="P616" s="1005"/>
    </row>
    <row r="617" spans="6:16" ht="18" customHeight="1" x14ac:dyDescent="0.25">
      <c r="F617" s="1005"/>
      <c r="G617" s="1005"/>
      <c r="H617" s="1005"/>
      <c r="I617" s="1005"/>
      <c r="J617" s="1005"/>
      <c r="K617" s="1005"/>
      <c r="L617" s="1005"/>
      <c r="M617" s="1005"/>
      <c r="N617" s="1005"/>
      <c r="O617" s="1005"/>
      <c r="P617" s="1005"/>
    </row>
    <row r="618" spans="6:16" ht="18" customHeight="1" x14ac:dyDescent="0.25">
      <c r="F618" s="1005"/>
      <c r="G618" s="1005"/>
      <c r="H618" s="1005"/>
      <c r="I618" s="1005"/>
      <c r="J618" s="1005"/>
      <c r="K618" s="1005"/>
      <c r="L618" s="1005"/>
      <c r="M618" s="1005"/>
      <c r="N618" s="1005"/>
      <c r="O618" s="1005"/>
      <c r="P618" s="1005"/>
    </row>
    <row r="619" spans="6:16" ht="18" customHeight="1" x14ac:dyDescent="0.25">
      <c r="F619" s="1005"/>
      <c r="G619" s="1005"/>
      <c r="H619" s="1005"/>
      <c r="I619" s="1005"/>
      <c r="J619" s="1005"/>
      <c r="K619" s="1005"/>
      <c r="L619" s="1005"/>
      <c r="M619" s="1005"/>
      <c r="N619" s="1005"/>
      <c r="O619" s="1005"/>
      <c r="P619" s="1005"/>
    </row>
    <row r="620" spans="6:16" ht="18" customHeight="1" x14ac:dyDescent="0.25">
      <c r="F620" s="1005"/>
      <c r="G620" s="1005"/>
      <c r="H620" s="1005"/>
      <c r="I620" s="1005"/>
      <c r="J620" s="1005"/>
      <c r="K620" s="1005"/>
      <c r="L620" s="1005"/>
      <c r="M620" s="1005"/>
      <c r="N620" s="1005"/>
      <c r="O620" s="1005"/>
      <c r="P620" s="1005"/>
    </row>
    <row r="621" spans="6:16" ht="18" customHeight="1" x14ac:dyDescent="0.25">
      <c r="F621" s="1005"/>
      <c r="G621" s="1005"/>
      <c r="H621" s="1005"/>
      <c r="I621" s="1005"/>
      <c r="J621" s="1005"/>
      <c r="K621" s="1005"/>
      <c r="L621" s="1005"/>
      <c r="M621" s="1005"/>
      <c r="N621" s="1005"/>
      <c r="O621" s="1005"/>
      <c r="P621" s="1005"/>
    </row>
    <row r="622" spans="6:16" ht="18" customHeight="1" x14ac:dyDescent="0.25">
      <c r="F622" s="1005"/>
      <c r="G622" s="1005"/>
      <c r="H622" s="1005"/>
      <c r="I622" s="1005"/>
      <c r="J622" s="1005"/>
      <c r="K622" s="1005"/>
      <c r="L622" s="1005"/>
      <c r="M622" s="1005"/>
      <c r="N622" s="1005"/>
      <c r="O622" s="1005"/>
      <c r="P622" s="1005"/>
    </row>
    <row r="623" spans="6:16" ht="18" customHeight="1" x14ac:dyDescent="0.25">
      <c r="F623" s="1005"/>
      <c r="G623" s="1005"/>
      <c r="H623" s="1005"/>
      <c r="I623" s="1005"/>
      <c r="J623" s="1005"/>
      <c r="K623" s="1005"/>
      <c r="L623" s="1005"/>
      <c r="M623" s="1005"/>
      <c r="N623" s="1005"/>
      <c r="O623" s="1005"/>
      <c r="P623" s="1005"/>
    </row>
    <row r="624" spans="6:16" ht="18" customHeight="1" x14ac:dyDescent="0.25">
      <c r="F624" s="1005"/>
      <c r="G624" s="1005"/>
      <c r="H624" s="1005"/>
      <c r="I624" s="1005"/>
      <c r="J624" s="1005"/>
      <c r="K624" s="1005"/>
      <c r="L624" s="1005"/>
      <c r="M624" s="1005"/>
      <c r="N624" s="1005"/>
      <c r="O624" s="1005"/>
      <c r="P624" s="1005"/>
    </row>
    <row r="625" spans="6:16" ht="18" customHeight="1" x14ac:dyDescent="0.25">
      <c r="F625" s="1005"/>
      <c r="G625" s="1005"/>
      <c r="H625" s="1005"/>
      <c r="I625" s="1005"/>
      <c r="J625" s="1005"/>
      <c r="K625" s="1005"/>
      <c r="L625" s="1005"/>
      <c r="M625" s="1005"/>
      <c r="N625" s="1005"/>
      <c r="O625" s="1005"/>
      <c r="P625" s="1005"/>
    </row>
    <row r="626" spans="6:16" ht="18" customHeight="1" x14ac:dyDescent="0.25">
      <c r="F626" s="1005"/>
      <c r="G626" s="1005"/>
      <c r="H626" s="1005"/>
      <c r="I626" s="1005"/>
      <c r="J626" s="1005"/>
      <c r="K626" s="1005"/>
      <c r="L626" s="1005"/>
      <c r="M626" s="1005"/>
      <c r="N626" s="1005"/>
      <c r="O626" s="1005"/>
      <c r="P626" s="1005"/>
    </row>
    <row r="627" spans="6:16" ht="18" customHeight="1" x14ac:dyDescent="0.25">
      <c r="F627" s="1005"/>
      <c r="G627" s="1005"/>
      <c r="H627" s="1005"/>
      <c r="I627" s="1005"/>
      <c r="J627" s="1005"/>
      <c r="K627" s="1005"/>
      <c r="L627" s="1005"/>
      <c r="M627" s="1005"/>
      <c r="N627" s="1005"/>
      <c r="O627" s="1005"/>
      <c r="P627" s="1005"/>
    </row>
    <row r="628" spans="6:16" ht="18" customHeight="1" x14ac:dyDescent="0.25">
      <c r="F628" s="1005"/>
      <c r="G628" s="1005"/>
      <c r="H628" s="1005"/>
      <c r="I628" s="1005"/>
      <c r="J628" s="1005"/>
      <c r="K628" s="1005"/>
      <c r="L628" s="1005"/>
      <c r="M628" s="1005"/>
      <c r="N628" s="1005"/>
      <c r="O628" s="1005"/>
      <c r="P628" s="1005"/>
    </row>
    <row r="629" spans="6:16" ht="18" customHeight="1" x14ac:dyDescent="0.25">
      <c r="F629" s="1005"/>
      <c r="G629" s="1005"/>
      <c r="H629" s="1005"/>
      <c r="I629" s="1005"/>
      <c r="J629" s="1005"/>
      <c r="K629" s="1005"/>
      <c r="L629" s="1005"/>
      <c r="M629" s="1005"/>
      <c r="N629" s="1005"/>
      <c r="O629" s="1005"/>
      <c r="P629" s="1005"/>
    </row>
    <row r="630" spans="6:16" ht="18" customHeight="1" x14ac:dyDescent="0.25">
      <c r="F630" s="1005"/>
      <c r="G630" s="1005"/>
      <c r="H630" s="1005"/>
      <c r="I630" s="1005"/>
      <c r="J630" s="1005"/>
      <c r="K630" s="1005"/>
      <c r="L630" s="1005"/>
      <c r="M630" s="1005"/>
      <c r="N630" s="1005"/>
      <c r="O630" s="1005"/>
      <c r="P630" s="1005"/>
    </row>
    <row r="631" spans="6:16" ht="18" customHeight="1" x14ac:dyDescent="0.25">
      <c r="F631" s="1005"/>
      <c r="G631" s="1005"/>
      <c r="H631" s="1005"/>
      <c r="I631" s="1005"/>
      <c r="J631" s="1005"/>
      <c r="K631" s="1005"/>
      <c r="L631" s="1005"/>
      <c r="M631" s="1005"/>
      <c r="N631" s="1005"/>
      <c r="O631" s="1005"/>
      <c r="P631" s="1005"/>
    </row>
    <row r="632" spans="6:16" ht="18" customHeight="1" x14ac:dyDescent="0.25">
      <c r="F632" s="1005"/>
      <c r="G632" s="1005"/>
      <c r="H632" s="1005"/>
      <c r="I632" s="1005"/>
      <c r="J632" s="1005"/>
      <c r="K632" s="1005"/>
      <c r="L632" s="1005"/>
      <c r="M632" s="1005"/>
      <c r="N632" s="1005"/>
      <c r="O632" s="1005"/>
      <c r="P632" s="1005"/>
    </row>
    <row r="633" spans="6:16" ht="18" customHeight="1" x14ac:dyDescent="0.25">
      <c r="F633" s="1005"/>
      <c r="G633" s="1005"/>
      <c r="H633" s="1005"/>
      <c r="I633" s="1005"/>
      <c r="J633" s="1005"/>
      <c r="K633" s="1005"/>
      <c r="L633" s="1005"/>
      <c r="M633" s="1005"/>
      <c r="N633" s="1005"/>
      <c r="O633" s="1005"/>
      <c r="P633" s="1005"/>
    </row>
    <row r="634" spans="6:16" ht="18" customHeight="1" x14ac:dyDescent="0.25">
      <c r="F634" s="1005"/>
      <c r="G634" s="1005"/>
      <c r="H634" s="1005"/>
      <c r="I634" s="1005"/>
      <c r="J634" s="1005"/>
      <c r="K634" s="1005"/>
      <c r="L634" s="1005"/>
      <c r="M634" s="1005"/>
      <c r="N634" s="1005"/>
      <c r="O634" s="1005"/>
      <c r="P634" s="1005"/>
    </row>
    <row r="635" spans="6:16" ht="18" customHeight="1" x14ac:dyDescent="0.25">
      <c r="F635" s="1005"/>
      <c r="G635" s="1005"/>
      <c r="H635" s="1005"/>
      <c r="I635" s="1005"/>
      <c r="J635" s="1005"/>
      <c r="K635" s="1005"/>
      <c r="L635" s="1005"/>
      <c r="M635" s="1005"/>
      <c r="N635" s="1005"/>
      <c r="O635" s="1005"/>
      <c r="P635" s="1005"/>
    </row>
    <row r="636" spans="6:16" ht="18" customHeight="1" x14ac:dyDescent="0.25">
      <c r="F636" s="1005"/>
      <c r="G636" s="1005"/>
      <c r="H636" s="1005"/>
      <c r="I636" s="1005"/>
      <c r="J636" s="1005"/>
      <c r="K636" s="1005"/>
      <c r="L636" s="1005"/>
      <c r="M636" s="1005"/>
      <c r="N636" s="1005"/>
      <c r="O636" s="1005"/>
      <c r="P636" s="1005"/>
    </row>
    <row r="637" spans="6:16" ht="18" customHeight="1" x14ac:dyDescent="0.25">
      <c r="F637" s="1005"/>
      <c r="G637" s="1005"/>
      <c r="H637" s="1005"/>
      <c r="I637" s="1005"/>
      <c r="J637" s="1005"/>
      <c r="K637" s="1005"/>
      <c r="L637" s="1005"/>
      <c r="M637" s="1005"/>
      <c r="N637" s="1005"/>
      <c r="O637" s="1005"/>
      <c r="P637" s="1005"/>
    </row>
    <row r="638" spans="6:16" ht="18" customHeight="1" x14ac:dyDescent="0.25">
      <c r="F638" s="1005"/>
      <c r="G638" s="1005"/>
      <c r="H638" s="1005"/>
      <c r="I638" s="1005"/>
      <c r="J638" s="1005"/>
      <c r="K638" s="1005"/>
      <c r="L638" s="1005"/>
      <c r="M638" s="1005"/>
      <c r="N638" s="1005"/>
      <c r="O638" s="1005"/>
      <c r="P638" s="1005"/>
    </row>
    <row r="639" spans="6:16" ht="18" customHeight="1" x14ac:dyDescent="0.25">
      <c r="F639" s="1005"/>
      <c r="G639" s="1005"/>
      <c r="H639" s="1005"/>
      <c r="I639" s="1005"/>
      <c r="J639" s="1005"/>
      <c r="K639" s="1005"/>
      <c r="L639" s="1005"/>
      <c r="M639" s="1005"/>
      <c r="N639" s="1005"/>
      <c r="O639" s="1005"/>
      <c r="P639" s="1005"/>
    </row>
    <row r="640" spans="6:16" ht="18" customHeight="1" x14ac:dyDescent="0.25">
      <c r="F640" s="1005"/>
      <c r="G640" s="1005"/>
      <c r="H640" s="1005"/>
      <c r="I640" s="1005"/>
      <c r="J640" s="1005"/>
      <c r="K640" s="1005"/>
      <c r="L640" s="1005"/>
      <c r="M640" s="1005"/>
      <c r="N640" s="1005"/>
      <c r="O640" s="1005"/>
      <c r="P640" s="1005"/>
    </row>
    <row r="641" spans="6:16" ht="18" customHeight="1" x14ac:dyDescent="0.25">
      <c r="F641" s="1005"/>
      <c r="G641" s="1005"/>
      <c r="H641" s="1005"/>
      <c r="I641" s="1005"/>
      <c r="J641" s="1005"/>
      <c r="K641" s="1005"/>
      <c r="L641" s="1005"/>
      <c r="M641" s="1005"/>
      <c r="N641" s="1005"/>
      <c r="O641" s="1005"/>
      <c r="P641" s="1005"/>
    </row>
    <row r="642" spans="6:16" ht="18" customHeight="1" x14ac:dyDescent="0.25">
      <c r="F642" s="1005"/>
      <c r="G642" s="1005"/>
      <c r="H642" s="1005"/>
      <c r="I642" s="1005"/>
      <c r="J642" s="1005"/>
      <c r="K642" s="1005"/>
      <c r="L642" s="1005"/>
      <c r="M642" s="1005"/>
      <c r="N642" s="1005"/>
      <c r="O642" s="1005"/>
      <c r="P642" s="1005"/>
    </row>
    <row r="643" spans="6:16" ht="18" customHeight="1" x14ac:dyDescent="0.25">
      <c r="F643" s="1005"/>
      <c r="G643" s="1005"/>
      <c r="H643" s="1005"/>
      <c r="I643" s="1005"/>
      <c r="J643" s="1005"/>
      <c r="K643" s="1005"/>
      <c r="L643" s="1005"/>
      <c r="M643" s="1005"/>
      <c r="N643" s="1005"/>
      <c r="O643" s="1005"/>
      <c r="P643" s="1005"/>
    </row>
    <row r="644" spans="6:16" ht="18" customHeight="1" x14ac:dyDescent="0.25">
      <c r="F644" s="1005"/>
      <c r="G644" s="1005"/>
      <c r="H644" s="1005"/>
      <c r="I644" s="1005"/>
      <c r="J644" s="1005"/>
      <c r="K644" s="1005"/>
      <c r="L644" s="1005"/>
      <c r="M644" s="1005"/>
      <c r="N644" s="1005"/>
      <c r="O644" s="1005"/>
      <c r="P644" s="1005"/>
    </row>
    <row r="645" spans="6:16" ht="18" customHeight="1" x14ac:dyDescent="0.25">
      <c r="F645" s="1005"/>
      <c r="G645" s="1005"/>
      <c r="H645" s="1005"/>
      <c r="I645" s="1005"/>
      <c r="J645" s="1005"/>
      <c r="K645" s="1005"/>
      <c r="L645" s="1005"/>
      <c r="M645" s="1005"/>
      <c r="N645" s="1005"/>
      <c r="O645" s="1005"/>
      <c r="P645" s="1005"/>
    </row>
    <row r="646" spans="6:16" ht="18" customHeight="1" x14ac:dyDescent="0.25">
      <c r="F646" s="1005"/>
      <c r="G646" s="1005"/>
      <c r="H646" s="1005"/>
      <c r="I646" s="1005"/>
      <c r="J646" s="1005"/>
      <c r="K646" s="1005"/>
      <c r="L646" s="1005"/>
      <c r="M646" s="1005"/>
      <c r="N646" s="1005"/>
      <c r="O646" s="1005"/>
      <c r="P646" s="1005"/>
    </row>
    <row r="647" spans="6:16" ht="18" customHeight="1" x14ac:dyDescent="0.25">
      <c r="F647" s="1005"/>
      <c r="G647" s="1005"/>
      <c r="H647" s="1005"/>
      <c r="I647" s="1005"/>
      <c r="J647" s="1005"/>
      <c r="K647" s="1005"/>
      <c r="L647" s="1005"/>
      <c r="M647" s="1005"/>
      <c r="N647" s="1005"/>
      <c r="O647" s="1005"/>
      <c r="P647" s="1005"/>
    </row>
    <row r="648" spans="6:16" ht="18" customHeight="1" x14ac:dyDescent="0.25">
      <c r="F648" s="1005"/>
      <c r="G648" s="1005"/>
      <c r="H648" s="1005"/>
      <c r="I648" s="1005"/>
      <c r="J648" s="1005"/>
      <c r="K648" s="1005"/>
      <c r="L648" s="1005"/>
      <c r="M648" s="1005"/>
      <c r="N648" s="1005"/>
      <c r="O648" s="1005"/>
      <c r="P648" s="1005"/>
    </row>
    <row r="649" spans="6:16" ht="18" customHeight="1" x14ac:dyDescent="0.25">
      <c r="F649" s="1005"/>
      <c r="G649" s="1005"/>
      <c r="H649" s="1005"/>
      <c r="I649" s="1005"/>
      <c r="J649" s="1005"/>
      <c r="K649" s="1005"/>
      <c r="L649" s="1005"/>
      <c r="M649" s="1005"/>
      <c r="N649" s="1005"/>
      <c r="O649" s="1005"/>
      <c r="P649" s="1005"/>
    </row>
    <row r="650" spans="6:16" ht="18" customHeight="1" x14ac:dyDescent="0.25">
      <c r="F650" s="1005"/>
      <c r="G650" s="1005"/>
      <c r="H650" s="1005"/>
      <c r="I650" s="1005"/>
      <c r="J650" s="1005"/>
      <c r="K650" s="1005"/>
      <c r="L650" s="1005"/>
      <c r="M650" s="1005"/>
      <c r="N650" s="1005"/>
      <c r="O650" s="1005"/>
      <c r="P650" s="1005"/>
    </row>
    <row r="651" spans="6:16" ht="18" customHeight="1" x14ac:dyDescent="0.25">
      <c r="F651" s="1005"/>
      <c r="G651" s="1005"/>
      <c r="H651" s="1005"/>
      <c r="I651" s="1005"/>
      <c r="J651" s="1005"/>
      <c r="K651" s="1005"/>
      <c r="L651" s="1005"/>
      <c r="M651" s="1005"/>
      <c r="N651" s="1005"/>
      <c r="O651" s="1005"/>
      <c r="P651" s="1005"/>
    </row>
    <row r="652" spans="6:16" ht="18" customHeight="1" x14ac:dyDescent="0.25">
      <c r="F652" s="1005"/>
      <c r="G652" s="1005"/>
      <c r="H652" s="1005"/>
      <c r="I652" s="1005"/>
      <c r="J652" s="1005"/>
      <c r="K652" s="1005"/>
      <c r="L652" s="1005"/>
      <c r="M652" s="1005"/>
      <c r="N652" s="1005"/>
      <c r="O652" s="1005"/>
      <c r="P652" s="1005"/>
    </row>
    <row r="653" spans="6:16" ht="18" customHeight="1" x14ac:dyDescent="0.25">
      <c r="F653" s="1005"/>
      <c r="G653" s="1005"/>
      <c r="H653" s="1005"/>
      <c r="I653" s="1005"/>
      <c r="J653" s="1005"/>
      <c r="K653" s="1005"/>
      <c r="L653" s="1005"/>
      <c r="M653" s="1005"/>
      <c r="N653" s="1005"/>
      <c r="O653" s="1005"/>
      <c r="P653" s="1005"/>
    </row>
    <row r="654" spans="6:16" ht="18" customHeight="1" x14ac:dyDescent="0.25">
      <c r="F654" s="1005"/>
      <c r="G654" s="1005"/>
      <c r="H654" s="1005"/>
      <c r="I654" s="1005"/>
      <c r="J654" s="1005"/>
      <c r="K654" s="1005"/>
      <c r="L654" s="1005"/>
      <c r="M654" s="1005"/>
      <c r="N654" s="1005"/>
      <c r="O654" s="1005"/>
      <c r="P654" s="1005"/>
    </row>
    <row r="655" spans="6:16" ht="18" customHeight="1" x14ac:dyDescent="0.25">
      <c r="F655" s="1005"/>
      <c r="G655" s="1005"/>
      <c r="H655" s="1005"/>
      <c r="I655" s="1005"/>
      <c r="J655" s="1005"/>
      <c r="K655" s="1005"/>
      <c r="L655" s="1005"/>
      <c r="M655" s="1005"/>
      <c r="N655" s="1005"/>
      <c r="O655" s="1005"/>
      <c r="P655" s="1005"/>
    </row>
    <row r="656" spans="6:16" ht="18" customHeight="1" x14ac:dyDescent="0.25">
      <c r="F656" s="1005"/>
      <c r="G656" s="1005"/>
      <c r="H656" s="1005"/>
      <c r="I656" s="1005"/>
      <c r="J656" s="1005"/>
      <c r="K656" s="1005"/>
      <c r="L656" s="1005"/>
      <c r="M656" s="1005"/>
      <c r="N656" s="1005"/>
      <c r="O656" s="1005"/>
      <c r="P656" s="1005"/>
    </row>
    <row r="657" spans="6:16" ht="18" customHeight="1" x14ac:dyDescent="0.25">
      <c r="F657" s="1005"/>
      <c r="G657" s="1005"/>
      <c r="H657" s="1005"/>
      <c r="I657" s="1005"/>
      <c r="J657" s="1005"/>
      <c r="K657" s="1005"/>
      <c r="L657" s="1005"/>
      <c r="M657" s="1005"/>
      <c r="N657" s="1005"/>
      <c r="O657" s="1005"/>
      <c r="P657" s="1005"/>
    </row>
    <row r="658" spans="6:16" ht="18" customHeight="1" x14ac:dyDescent="0.25">
      <c r="F658" s="1005"/>
      <c r="G658" s="1005"/>
      <c r="H658" s="1005"/>
      <c r="I658" s="1005"/>
      <c r="J658" s="1005"/>
      <c r="K658" s="1005"/>
      <c r="L658" s="1005"/>
      <c r="M658" s="1005"/>
      <c r="N658" s="1005"/>
      <c r="O658" s="1005"/>
      <c r="P658" s="1005"/>
    </row>
    <row r="659" spans="6:16" ht="18" customHeight="1" x14ac:dyDescent="0.25">
      <c r="F659" s="1005"/>
      <c r="G659" s="1005"/>
      <c r="H659" s="1005"/>
      <c r="I659" s="1005"/>
      <c r="J659" s="1005"/>
      <c r="K659" s="1005"/>
      <c r="L659" s="1005"/>
      <c r="M659" s="1005"/>
      <c r="N659" s="1005"/>
      <c r="O659" s="1005"/>
      <c r="P659" s="1005"/>
    </row>
    <row r="660" spans="6:16" ht="18" customHeight="1" x14ac:dyDescent="0.25">
      <c r="F660" s="1005"/>
      <c r="G660" s="1005"/>
      <c r="H660" s="1005"/>
      <c r="I660" s="1005"/>
      <c r="J660" s="1005"/>
      <c r="K660" s="1005"/>
      <c r="L660" s="1005"/>
      <c r="M660" s="1005"/>
      <c r="N660" s="1005"/>
      <c r="O660" s="1005"/>
      <c r="P660" s="1005"/>
    </row>
    <row r="661" spans="6:16" ht="18" customHeight="1" x14ac:dyDescent="0.25">
      <c r="F661" s="1005"/>
      <c r="G661" s="1005"/>
      <c r="H661" s="1005"/>
      <c r="I661" s="1005"/>
      <c r="J661" s="1005"/>
      <c r="K661" s="1005"/>
      <c r="L661" s="1005"/>
      <c r="M661" s="1005"/>
      <c r="N661" s="1005"/>
      <c r="O661" s="1005"/>
      <c r="P661" s="1005"/>
    </row>
    <row r="662" spans="6:16" ht="18" customHeight="1" x14ac:dyDescent="0.25">
      <c r="F662" s="1005"/>
      <c r="G662" s="1005"/>
      <c r="H662" s="1005"/>
      <c r="I662" s="1005"/>
      <c r="J662" s="1005"/>
      <c r="K662" s="1005"/>
      <c r="L662" s="1005"/>
      <c r="M662" s="1005"/>
      <c r="N662" s="1005"/>
      <c r="O662" s="1005"/>
      <c r="P662" s="1005"/>
    </row>
    <row r="663" spans="6:16" ht="18" customHeight="1" x14ac:dyDescent="0.25">
      <c r="F663" s="1005"/>
      <c r="G663" s="1005"/>
      <c r="H663" s="1005"/>
      <c r="I663" s="1005"/>
      <c r="J663" s="1005"/>
      <c r="K663" s="1005"/>
      <c r="L663" s="1005"/>
      <c r="M663" s="1005"/>
      <c r="N663" s="1005"/>
      <c r="O663" s="1005"/>
      <c r="P663" s="1005"/>
    </row>
    <row r="664" spans="6:16" ht="18" customHeight="1" x14ac:dyDescent="0.25">
      <c r="F664" s="1005"/>
      <c r="G664" s="1005"/>
      <c r="H664" s="1005"/>
      <c r="I664" s="1005"/>
      <c r="J664" s="1005"/>
      <c r="K664" s="1005"/>
      <c r="L664" s="1005"/>
      <c r="M664" s="1005"/>
      <c r="N664" s="1005"/>
      <c r="O664" s="1005"/>
      <c r="P664" s="1005"/>
    </row>
    <row r="665" spans="6:16" ht="18" customHeight="1" x14ac:dyDescent="0.25">
      <c r="F665" s="1005"/>
      <c r="G665" s="1005"/>
      <c r="H665" s="1005"/>
      <c r="I665" s="1005"/>
      <c r="J665" s="1005"/>
      <c r="K665" s="1005"/>
      <c r="L665" s="1005"/>
      <c r="M665" s="1005"/>
      <c r="N665" s="1005"/>
      <c r="O665" s="1005"/>
      <c r="P665" s="1005"/>
    </row>
    <row r="666" spans="6:16" ht="18" customHeight="1" x14ac:dyDescent="0.25">
      <c r="F666" s="1005"/>
      <c r="G666" s="1005"/>
      <c r="H666" s="1005"/>
      <c r="I666" s="1005"/>
      <c r="J666" s="1005"/>
      <c r="K666" s="1005"/>
      <c r="L666" s="1005"/>
      <c r="M666" s="1005"/>
      <c r="N666" s="1005"/>
      <c r="O666" s="1005"/>
      <c r="P666" s="1005"/>
    </row>
    <row r="667" spans="6:16" ht="18" customHeight="1" x14ac:dyDescent="0.25">
      <c r="F667" s="1005"/>
      <c r="G667" s="1005"/>
      <c r="H667" s="1005"/>
      <c r="I667" s="1005"/>
      <c r="J667" s="1005"/>
      <c r="K667" s="1005"/>
      <c r="L667" s="1005"/>
      <c r="M667" s="1005"/>
      <c r="N667" s="1005"/>
      <c r="O667" s="1005"/>
      <c r="P667" s="1005"/>
    </row>
    <row r="668" spans="6:16" ht="18" customHeight="1" x14ac:dyDescent="0.25">
      <c r="F668" s="1005"/>
      <c r="G668" s="1005"/>
      <c r="H668" s="1005"/>
      <c r="I668" s="1005"/>
      <c r="J668" s="1005"/>
      <c r="K668" s="1005"/>
      <c r="L668" s="1005"/>
      <c r="M668" s="1005"/>
      <c r="N668" s="1005"/>
      <c r="O668" s="1005"/>
      <c r="P668" s="1005"/>
    </row>
    <row r="669" spans="6:16" ht="18" customHeight="1" x14ac:dyDescent="0.25">
      <c r="F669" s="1005"/>
      <c r="G669" s="1005"/>
      <c r="H669" s="1005"/>
      <c r="I669" s="1005"/>
      <c r="J669" s="1005"/>
      <c r="K669" s="1005"/>
      <c r="L669" s="1005"/>
      <c r="M669" s="1005"/>
      <c r="N669" s="1005"/>
      <c r="O669" s="1005"/>
      <c r="P669" s="1005"/>
    </row>
    <row r="670" spans="6:16" ht="18" customHeight="1" x14ac:dyDescent="0.25">
      <c r="F670" s="1005"/>
      <c r="G670" s="1005"/>
      <c r="H670" s="1005"/>
      <c r="I670" s="1005"/>
      <c r="J670" s="1005"/>
      <c r="K670" s="1005"/>
      <c r="L670" s="1005"/>
      <c r="M670" s="1005"/>
      <c r="N670" s="1005"/>
      <c r="O670" s="1005"/>
      <c r="P670" s="1005"/>
    </row>
    <row r="671" spans="6:16" ht="18" customHeight="1" x14ac:dyDescent="0.25">
      <c r="F671" s="1005"/>
      <c r="G671" s="1005"/>
      <c r="H671" s="1005"/>
      <c r="I671" s="1005"/>
      <c r="J671" s="1005"/>
      <c r="K671" s="1005"/>
      <c r="L671" s="1005"/>
      <c r="M671" s="1005"/>
      <c r="N671" s="1005"/>
      <c r="O671" s="1005"/>
      <c r="P671" s="1005"/>
    </row>
    <row r="672" spans="6:16" ht="18" customHeight="1" x14ac:dyDescent="0.25">
      <c r="F672" s="1005"/>
      <c r="G672" s="1005"/>
      <c r="H672" s="1005"/>
      <c r="I672" s="1005"/>
      <c r="J672" s="1005"/>
      <c r="K672" s="1005"/>
      <c r="L672" s="1005"/>
      <c r="M672" s="1005"/>
      <c r="N672" s="1005"/>
      <c r="O672" s="1005"/>
      <c r="P672" s="1005"/>
    </row>
    <row r="673" spans="6:16" ht="18" customHeight="1" x14ac:dyDescent="0.25">
      <c r="F673" s="1005"/>
      <c r="G673" s="1005"/>
      <c r="H673" s="1005"/>
      <c r="I673" s="1005"/>
      <c r="J673" s="1005"/>
      <c r="K673" s="1005"/>
      <c r="L673" s="1005"/>
      <c r="M673" s="1005"/>
      <c r="N673" s="1005"/>
      <c r="O673" s="1005"/>
      <c r="P673" s="1005"/>
    </row>
    <row r="674" spans="6:16" ht="18" customHeight="1" x14ac:dyDescent="0.25">
      <c r="F674" s="1005"/>
      <c r="G674" s="1005"/>
      <c r="H674" s="1005"/>
      <c r="I674" s="1005"/>
      <c r="J674" s="1005"/>
      <c r="K674" s="1005"/>
      <c r="L674" s="1005"/>
      <c r="M674" s="1005"/>
      <c r="N674" s="1005"/>
      <c r="O674" s="1005"/>
      <c r="P674" s="1005"/>
    </row>
    <row r="675" spans="6:16" ht="18" customHeight="1" x14ac:dyDescent="0.25">
      <c r="F675" s="1005"/>
      <c r="G675" s="1005"/>
      <c r="H675" s="1005"/>
      <c r="I675" s="1005"/>
      <c r="J675" s="1005"/>
      <c r="K675" s="1005"/>
      <c r="L675" s="1005"/>
      <c r="M675" s="1005"/>
      <c r="N675" s="1005"/>
      <c r="O675" s="1005"/>
      <c r="P675" s="1005"/>
    </row>
    <row r="676" spans="6:16" ht="18" customHeight="1" x14ac:dyDescent="0.25">
      <c r="F676" s="1005"/>
      <c r="G676" s="1005"/>
      <c r="H676" s="1005"/>
      <c r="I676" s="1005"/>
      <c r="J676" s="1005"/>
      <c r="K676" s="1005"/>
      <c r="L676" s="1005"/>
      <c r="M676" s="1005"/>
      <c r="N676" s="1005"/>
      <c r="O676" s="1005"/>
      <c r="P676" s="1005"/>
    </row>
    <row r="677" spans="6:16" ht="18" customHeight="1" x14ac:dyDescent="0.25">
      <c r="F677" s="1005"/>
      <c r="G677" s="1005"/>
      <c r="H677" s="1005"/>
      <c r="I677" s="1005"/>
      <c r="J677" s="1005"/>
      <c r="K677" s="1005"/>
      <c r="L677" s="1005"/>
      <c r="M677" s="1005"/>
      <c r="N677" s="1005"/>
      <c r="O677" s="1005"/>
      <c r="P677" s="1005"/>
    </row>
    <row r="678" spans="6:16" ht="18" customHeight="1" x14ac:dyDescent="0.25">
      <c r="F678" s="1005"/>
      <c r="G678" s="1005"/>
      <c r="H678" s="1005"/>
      <c r="I678" s="1005"/>
      <c r="J678" s="1005"/>
      <c r="K678" s="1005"/>
      <c r="L678" s="1005"/>
      <c r="M678" s="1005"/>
      <c r="N678" s="1005"/>
      <c r="O678" s="1005"/>
      <c r="P678" s="1005"/>
    </row>
    <row r="679" spans="6:16" ht="18" customHeight="1" x14ac:dyDescent="0.25">
      <c r="F679" s="1005"/>
      <c r="G679" s="1005"/>
      <c r="H679" s="1005"/>
      <c r="I679" s="1005"/>
      <c r="J679" s="1005"/>
      <c r="K679" s="1005"/>
      <c r="L679" s="1005"/>
      <c r="M679" s="1005"/>
      <c r="N679" s="1005"/>
      <c r="O679" s="1005"/>
      <c r="P679" s="1005"/>
    </row>
    <row r="680" spans="6:16" ht="18" customHeight="1" x14ac:dyDescent="0.25">
      <c r="F680" s="1005"/>
      <c r="G680" s="1005"/>
      <c r="H680" s="1005"/>
      <c r="I680" s="1005"/>
      <c r="J680" s="1005"/>
      <c r="K680" s="1005"/>
      <c r="L680" s="1005"/>
      <c r="M680" s="1005"/>
      <c r="N680" s="1005"/>
      <c r="O680" s="1005"/>
      <c r="P680" s="1005"/>
    </row>
    <row r="681" spans="6:16" ht="18" customHeight="1" x14ac:dyDescent="0.25">
      <c r="F681" s="1005"/>
      <c r="G681" s="1005"/>
      <c r="H681" s="1005"/>
      <c r="I681" s="1005"/>
      <c r="J681" s="1005"/>
      <c r="K681" s="1005"/>
      <c r="L681" s="1005"/>
      <c r="M681" s="1005"/>
      <c r="N681" s="1005"/>
      <c r="O681" s="1005"/>
      <c r="P681" s="1005"/>
    </row>
    <row r="682" spans="6:16" ht="18" customHeight="1" x14ac:dyDescent="0.25">
      <c r="F682" s="1005"/>
      <c r="G682" s="1005"/>
      <c r="H682" s="1005"/>
      <c r="I682" s="1005"/>
      <c r="J682" s="1005"/>
      <c r="K682" s="1005"/>
      <c r="L682" s="1005"/>
      <c r="M682" s="1005"/>
      <c r="N682" s="1005"/>
      <c r="O682" s="1005"/>
      <c r="P682" s="1005"/>
    </row>
    <row r="683" spans="6:16" ht="18" customHeight="1" x14ac:dyDescent="0.25">
      <c r="F683" s="1005"/>
      <c r="G683" s="1005"/>
      <c r="H683" s="1005"/>
      <c r="I683" s="1005"/>
      <c r="J683" s="1005"/>
      <c r="K683" s="1005"/>
      <c r="L683" s="1005"/>
      <c r="M683" s="1005"/>
      <c r="N683" s="1005"/>
      <c r="O683" s="1005"/>
      <c r="P683" s="1005"/>
    </row>
    <row r="684" spans="6:16" ht="18" customHeight="1" x14ac:dyDescent="0.25">
      <c r="F684" s="1005"/>
      <c r="G684" s="1005"/>
      <c r="H684" s="1005"/>
      <c r="I684" s="1005"/>
      <c r="J684" s="1005"/>
      <c r="K684" s="1005"/>
      <c r="L684" s="1005"/>
      <c r="M684" s="1005"/>
      <c r="N684" s="1005"/>
      <c r="O684" s="1005"/>
      <c r="P684" s="1005"/>
    </row>
    <row r="685" spans="6:16" ht="18" customHeight="1" x14ac:dyDescent="0.25">
      <c r="F685" s="1005"/>
      <c r="G685" s="1005"/>
      <c r="H685" s="1005"/>
      <c r="I685" s="1005"/>
      <c r="J685" s="1005"/>
      <c r="K685" s="1005"/>
      <c r="L685" s="1005"/>
      <c r="M685" s="1005"/>
      <c r="N685" s="1005"/>
      <c r="O685" s="1005"/>
      <c r="P685" s="1005"/>
    </row>
    <row r="686" spans="6:16" ht="18" customHeight="1" x14ac:dyDescent="0.25">
      <c r="F686" s="1005"/>
      <c r="G686" s="1005"/>
      <c r="H686" s="1005"/>
      <c r="I686" s="1005"/>
      <c r="J686" s="1005"/>
      <c r="K686" s="1005"/>
      <c r="L686" s="1005"/>
      <c r="M686" s="1005"/>
      <c r="N686" s="1005"/>
      <c r="O686" s="1005"/>
      <c r="P686" s="1005"/>
    </row>
    <row r="687" spans="6:16" ht="18" customHeight="1" x14ac:dyDescent="0.25">
      <c r="F687" s="1005"/>
      <c r="G687" s="1005"/>
      <c r="H687" s="1005"/>
      <c r="I687" s="1005"/>
      <c r="J687" s="1005"/>
      <c r="K687" s="1005"/>
      <c r="L687" s="1005"/>
      <c r="M687" s="1005"/>
      <c r="N687" s="1005"/>
      <c r="O687" s="1005"/>
      <c r="P687" s="1005"/>
    </row>
    <row r="688" spans="6:16" ht="18" customHeight="1" x14ac:dyDescent="0.25">
      <c r="F688" s="1005"/>
      <c r="G688" s="1005"/>
      <c r="H688" s="1005"/>
      <c r="I688" s="1005"/>
      <c r="J688" s="1005"/>
      <c r="K688" s="1005"/>
      <c r="L688" s="1005"/>
      <c r="M688" s="1005"/>
      <c r="N688" s="1005"/>
      <c r="O688" s="1005"/>
      <c r="P688" s="1005"/>
    </row>
    <row r="689" spans="6:16" ht="18" customHeight="1" x14ac:dyDescent="0.25">
      <c r="F689" s="1005"/>
      <c r="G689" s="1005"/>
      <c r="H689" s="1005"/>
      <c r="I689" s="1005"/>
      <c r="J689" s="1005"/>
      <c r="K689" s="1005"/>
      <c r="L689" s="1005"/>
      <c r="M689" s="1005"/>
      <c r="N689" s="1005"/>
      <c r="O689" s="1005"/>
      <c r="P689" s="1005"/>
    </row>
    <row r="690" spans="6:16" ht="18" customHeight="1" x14ac:dyDescent="0.25">
      <c r="F690" s="1005"/>
      <c r="G690" s="1005"/>
      <c r="H690" s="1005"/>
      <c r="I690" s="1005"/>
      <c r="J690" s="1005"/>
      <c r="K690" s="1005"/>
      <c r="L690" s="1005"/>
      <c r="M690" s="1005"/>
      <c r="N690" s="1005"/>
      <c r="O690" s="1005"/>
      <c r="P690" s="1005"/>
    </row>
    <row r="691" spans="6:16" ht="18" customHeight="1" x14ac:dyDescent="0.25">
      <c r="F691" s="1005"/>
      <c r="G691" s="1005"/>
      <c r="H691" s="1005"/>
      <c r="I691" s="1005"/>
      <c r="J691" s="1005"/>
      <c r="K691" s="1005"/>
      <c r="L691" s="1005"/>
      <c r="M691" s="1005"/>
      <c r="N691" s="1005"/>
      <c r="O691" s="1005"/>
      <c r="P691" s="1005"/>
    </row>
    <row r="692" spans="6:16" ht="18" customHeight="1" x14ac:dyDescent="0.25">
      <c r="F692" s="1005"/>
      <c r="G692" s="1005"/>
      <c r="H692" s="1005"/>
      <c r="I692" s="1005"/>
      <c r="J692" s="1005"/>
      <c r="K692" s="1005"/>
      <c r="L692" s="1005"/>
      <c r="M692" s="1005"/>
      <c r="N692" s="1005"/>
      <c r="O692" s="1005"/>
      <c r="P692" s="1005"/>
    </row>
    <row r="693" spans="6:16" ht="18" customHeight="1" x14ac:dyDescent="0.25">
      <c r="F693" s="1005"/>
      <c r="G693" s="1005"/>
      <c r="H693" s="1005"/>
      <c r="I693" s="1005"/>
      <c r="J693" s="1005"/>
      <c r="K693" s="1005"/>
      <c r="L693" s="1005"/>
      <c r="M693" s="1005"/>
      <c r="N693" s="1005"/>
      <c r="O693" s="1005"/>
      <c r="P693" s="1005"/>
    </row>
    <row r="694" spans="6:16" ht="18" customHeight="1" x14ac:dyDescent="0.25">
      <c r="F694" s="1005"/>
      <c r="G694" s="1005"/>
      <c r="H694" s="1005"/>
      <c r="I694" s="1005"/>
      <c r="J694" s="1005"/>
      <c r="K694" s="1005"/>
      <c r="L694" s="1005"/>
      <c r="M694" s="1005"/>
      <c r="N694" s="1005"/>
      <c r="O694" s="1005"/>
      <c r="P694" s="1005"/>
    </row>
    <row r="695" spans="6:16" ht="18" customHeight="1" x14ac:dyDescent="0.25">
      <c r="F695" s="1005"/>
      <c r="G695" s="1005"/>
      <c r="H695" s="1005"/>
      <c r="I695" s="1005"/>
      <c r="J695" s="1005"/>
      <c r="K695" s="1005"/>
      <c r="L695" s="1005"/>
      <c r="M695" s="1005"/>
      <c r="N695" s="1005"/>
      <c r="O695" s="1005"/>
      <c r="P695" s="1005"/>
    </row>
    <row r="696" spans="6:16" ht="18" customHeight="1" x14ac:dyDescent="0.25">
      <c r="F696" s="1005"/>
      <c r="G696" s="1005"/>
      <c r="H696" s="1005"/>
      <c r="I696" s="1005"/>
      <c r="J696" s="1005"/>
      <c r="K696" s="1005"/>
      <c r="L696" s="1005"/>
      <c r="M696" s="1005"/>
      <c r="N696" s="1005"/>
      <c r="O696" s="1005"/>
      <c r="P696" s="1005"/>
    </row>
    <row r="697" spans="6:16" ht="18" customHeight="1" x14ac:dyDescent="0.25">
      <c r="F697" s="1005"/>
      <c r="G697" s="1005"/>
      <c r="H697" s="1005"/>
      <c r="I697" s="1005"/>
      <c r="J697" s="1005"/>
      <c r="K697" s="1005"/>
      <c r="L697" s="1005"/>
      <c r="M697" s="1005"/>
      <c r="N697" s="1005"/>
      <c r="O697" s="1005"/>
      <c r="P697" s="1005"/>
    </row>
    <row r="698" spans="6:16" ht="18" customHeight="1" x14ac:dyDescent="0.25">
      <c r="F698" s="1005"/>
      <c r="G698" s="1005"/>
      <c r="H698" s="1005"/>
      <c r="I698" s="1005"/>
      <c r="J698" s="1005"/>
      <c r="K698" s="1005"/>
      <c r="L698" s="1005"/>
      <c r="M698" s="1005"/>
      <c r="N698" s="1005"/>
      <c r="O698" s="1005"/>
      <c r="P698" s="1005"/>
    </row>
    <row r="699" spans="6:16" ht="18" customHeight="1" x14ac:dyDescent="0.25">
      <c r="F699" s="1005"/>
      <c r="G699" s="1005"/>
      <c r="H699" s="1005"/>
      <c r="I699" s="1005"/>
      <c r="J699" s="1005"/>
      <c r="K699" s="1005"/>
      <c r="L699" s="1005"/>
      <c r="M699" s="1005"/>
      <c r="N699" s="1005"/>
      <c r="O699" s="1005"/>
      <c r="P699" s="1005"/>
    </row>
    <row r="700" spans="6:16" ht="18" customHeight="1" x14ac:dyDescent="0.25">
      <c r="F700" s="1005"/>
      <c r="G700" s="1005"/>
      <c r="H700" s="1005"/>
      <c r="I700" s="1005"/>
      <c r="J700" s="1005"/>
      <c r="K700" s="1005"/>
      <c r="L700" s="1005"/>
      <c r="M700" s="1005"/>
      <c r="N700" s="1005"/>
      <c r="O700" s="1005"/>
      <c r="P700" s="1005"/>
    </row>
    <row r="701" spans="6:16" ht="18" customHeight="1" x14ac:dyDescent="0.25">
      <c r="F701" s="1005"/>
      <c r="G701" s="1005"/>
      <c r="H701" s="1005"/>
      <c r="I701" s="1005"/>
      <c r="J701" s="1005"/>
      <c r="K701" s="1005"/>
      <c r="L701" s="1005"/>
      <c r="M701" s="1005"/>
      <c r="N701" s="1005"/>
      <c r="O701" s="1005"/>
      <c r="P701" s="1005"/>
    </row>
    <row r="702" spans="6:16" ht="18" customHeight="1" x14ac:dyDescent="0.25">
      <c r="F702" s="1005"/>
      <c r="G702" s="1005"/>
      <c r="H702" s="1005"/>
      <c r="I702" s="1005"/>
      <c r="J702" s="1005"/>
      <c r="K702" s="1005"/>
      <c r="L702" s="1005"/>
      <c r="M702" s="1005"/>
      <c r="N702" s="1005"/>
      <c r="O702" s="1005"/>
      <c r="P702" s="1005"/>
    </row>
    <row r="703" spans="6:16" ht="18" customHeight="1" x14ac:dyDescent="0.25">
      <c r="F703" s="1005"/>
      <c r="G703" s="1005"/>
      <c r="H703" s="1005"/>
      <c r="I703" s="1005"/>
      <c r="J703" s="1005"/>
      <c r="K703" s="1005"/>
      <c r="L703" s="1005"/>
      <c r="M703" s="1005"/>
      <c r="N703" s="1005"/>
      <c r="O703" s="1005"/>
      <c r="P703" s="1005"/>
    </row>
    <row r="704" spans="6:16" ht="18" customHeight="1" x14ac:dyDescent="0.25">
      <c r="F704" s="1005"/>
      <c r="G704" s="1005"/>
      <c r="H704" s="1005"/>
      <c r="I704" s="1005"/>
      <c r="J704" s="1005"/>
      <c r="K704" s="1005"/>
      <c r="L704" s="1005"/>
      <c r="M704" s="1005"/>
      <c r="N704" s="1005"/>
      <c r="O704" s="1005"/>
      <c r="P704" s="1005"/>
    </row>
    <row r="705" spans="6:16" ht="18" customHeight="1" x14ac:dyDescent="0.25">
      <c r="F705" s="1005"/>
      <c r="G705" s="1005"/>
      <c r="H705" s="1005"/>
      <c r="I705" s="1005"/>
      <c r="J705" s="1005"/>
      <c r="K705" s="1005"/>
      <c r="L705" s="1005"/>
      <c r="M705" s="1005"/>
      <c r="N705" s="1005"/>
      <c r="O705" s="1005"/>
      <c r="P705" s="1005"/>
    </row>
    <row r="706" spans="6:16" ht="18" customHeight="1" x14ac:dyDescent="0.25">
      <c r="F706" s="1005"/>
      <c r="G706" s="1005"/>
      <c r="H706" s="1005"/>
      <c r="I706" s="1005"/>
      <c r="J706" s="1005"/>
      <c r="K706" s="1005"/>
      <c r="L706" s="1005"/>
      <c r="M706" s="1005"/>
      <c r="N706" s="1005"/>
      <c r="O706" s="1005"/>
      <c r="P706" s="1005"/>
    </row>
    <row r="707" spans="6:16" ht="18" customHeight="1" x14ac:dyDescent="0.25">
      <c r="F707" s="1005"/>
      <c r="G707" s="1005"/>
      <c r="H707" s="1005"/>
      <c r="I707" s="1005"/>
      <c r="J707" s="1005"/>
      <c r="K707" s="1005"/>
      <c r="L707" s="1005"/>
      <c r="M707" s="1005"/>
      <c r="N707" s="1005"/>
      <c r="O707" s="1005"/>
      <c r="P707" s="1005"/>
    </row>
    <row r="708" spans="6:16" ht="18" customHeight="1" x14ac:dyDescent="0.25">
      <c r="F708" s="1005"/>
      <c r="G708" s="1005"/>
      <c r="H708" s="1005"/>
      <c r="I708" s="1005"/>
      <c r="J708" s="1005"/>
      <c r="K708" s="1005"/>
      <c r="L708" s="1005"/>
      <c r="M708" s="1005"/>
      <c r="N708" s="1005"/>
      <c r="O708" s="1005"/>
      <c r="P708" s="1005"/>
    </row>
    <row r="709" spans="6:16" ht="18" customHeight="1" x14ac:dyDescent="0.25">
      <c r="F709" s="1005"/>
      <c r="G709" s="1005"/>
      <c r="H709" s="1005"/>
      <c r="I709" s="1005"/>
      <c r="J709" s="1005"/>
      <c r="K709" s="1005"/>
      <c r="L709" s="1005"/>
      <c r="M709" s="1005"/>
      <c r="N709" s="1005"/>
      <c r="O709" s="1005"/>
      <c r="P709" s="1005"/>
    </row>
    <row r="710" spans="6:16" ht="18" customHeight="1" x14ac:dyDescent="0.25">
      <c r="F710" s="1005"/>
      <c r="G710" s="1005"/>
      <c r="H710" s="1005"/>
      <c r="I710" s="1005"/>
      <c r="J710" s="1005"/>
      <c r="K710" s="1005"/>
      <c r="L710" s="1005"/>
      <c r="M710" s="1005"/>
      <c r="N710" s="1005"/>
      <c r="O710" s="1005"/>
      <c r="P710" s="1005"/>
    </row>
    <row r="711" spans="6:16" ht="18" customHeight="1" x14ac:dyDescent="0.25">
      <c r="F711" s="1005"/>
      <c r="G711" s="1005"/>
      <c r="H711" s="1005"/>
      <c r="I711" s="1005"/>
      <c r="J711" s="1005"/>
      <c r="K711" s="1005"/>
      <c r="L711" s="1005"/>
      <c r="M711" s="1005"/>
      <c r="N711" s="1005"/>
      <c r="O711" s="1005"/>
      <c r="P711" s="1005"/>
    </row>
    <row r="712" spans="6:16" ht="18" customHeight="1" x14ac:dyDescent="0.25">
      <c r="F712" s="1005"/>
      <c r="G712" s="1005"/>
      <c r="H712" s="1005"/>
      <c r="I712" s="1005"/>
      <c r="J712" s="1005"/>
      <c r="K712" s="1005"/>
      <c r="L712" s="1005"/>
      <c r="M712" s="1005"/>
      <c r="N712" s="1005"/>
      <c r="O712" s="1005"/>
      <c r="P712" s="1005"/>
    </row>
    <row r="713" spans="6:16" ht="18" customHeight="1" x14ac:dyDescent="0.25">
      <c r="F713" s="1005"/>
      <c r="G713" s="1005"/>
      <c r="H713" s="1005"/>
      <c r="I713" s="1005"/>
      <c r="J713" s="1005"/>
      <c r="K713" s="1005"/>
      <c r="L713" s="1005"/>
      <c r="M713" s="1005"/>
      <c r="N713" s="1005"/>
      <c r="O713" s="1005"/>
      <c r="P713" s="1005"/>
    </row>
    <row r="714" spans="6:16" ht="18" customHeight="1" x14ac:dyDescent="0.25">
      <c r="F714" s="1005"/>
      <c r="G714" s="1005"/>
      <c r="H714" s="1005"/>
      <c r="I714" s="1005"/>
      <c r="J714" s="1005"/>
      <c r="K714" s="1005"/>
      <c r="L714" s="1005"/>
      <c r="M714" s="1005"/>
      <c r="N714" s="1005"/>
      <c r="O714" s="1005"/>
      <c r="P714" s="1005"/>
    </row>
    <row r="715" spans="6:16" ht="18" customHeight="1" x14ac:dyDescent="0.25">
      <c r="F715" s="1005"/>
      <c r="G715" s="1005"/>
      <c r="H715" s="1005"/>
      <c r="I715" s="1005"/>
      <c r="J715" s="1005"/>
      <c r="K715" s="1005"/>
      <c r="L715" s="1005"/>
      <c r="M715" s="1005"/>
      <c r="N715" s="1005"/>
      <c r="O715" s="1005"/>
      <c r="P715" s="1005"/>
    </row>
    <row r="716" spans="6:16" ht="18" customHeight="1" x14ac:dyDescent="0.25">
      <c r="F716" s="1005"/>
      <c r="G716" s="1005"/>
      <c r="H716" s="1005"/>
      <c r="I716" s="1005"/>
      <c r="J716" s="1005"/>
      <c r="K716" s="1005"/>
      <c r="L716" s="1005"/>
      <c r="M716" s="1005"/>
      <c r="N716" s="1005"/>
      <c r="O716" s="1005"/>
      <c r="P716" s="1005"/>
    </row>
    <row r="717" spans="6:16" ht="18" customHeight="1" x14ac:dyDescent="0.25">
      <c r="F717" s="1005"/>
      <c r="G717" s="1005"/>
      <c r="H717" s="1005"/>
      <c r="I717" s="1005"/>
      <c r="J717" s="1005"/>
      <c r="K717" s="1005"/>
      <c r="L717" s="1005"/>
      <c r="M717" s="1005"/>
      <c r="N717" s="1005"/>
      <c r="O717" s="1005"/>
      <c r="P717" s="1005"/>
    </row>
    <row r="718" spans="6:16" ht="18" customHeight="1" x14ac:dyDescent="0.25">
      <c r="F718" s="1005"/>
      <c r="G718" s="1005"/>
      <c r="H718" s="1005"/>
      <c r="I718" s="1005"/>
      <c r="J718" s="1005"/>
      <c r="K718" s="1005"/>
      <c r="L718" s="1005"/>
      <c r="M718" s="1005"/>
      <c r="N718" s="1005"/>
      <c r="O718" s="1005"/>
      <c r="P718" s="1005"/>
    </row>
    <row r="719" spans="6:16" ht="18" customHeight="1" x14ac:dyDescent="0.25">
      <c r="F719" s="1005"/>
      <c r="G719" s="1005"/>
      <c r="H719" s="1005"/>
      <c r="I719" s="1005"/>
      <c r="J719" s="1005"/>
      <c r="K719" s="1005"/>
      <c r="L719" s="1005"/>
      <c r="M719" s="1005"/>
      <c r="N719" s="1005"/>
      <c r="O719" s="1005"/>
      <c r="P719" s="1005"/>
    </row>
    <row r="720" spans="6:16" ht="18" customHeight="1" x14ac:dyDescent="0.25">
      <c r="F720" s="1005"/>
      <c r="G720" s="1005"/>
      <c r="H720" s="1005"/>
      <c r="I720" s="1005"/>
      <c r="J720" s="1005"/>
      <c r="K720" s="1005"/>
      <c r="L720" s="1005"/>
      <c r="M720" s="1005"/>
      <c r="N720" s="1005"/>
      <c r="O720" s="1005"/>
      <c r="P720" s="1005"/>
    </row>
    <row r="721" spans="6:16" ht="18" customHeight="1" x14ac:dyDescent="0.25">
      <c r="F721" s="1005"/>
      <c r="G721" s="1005"/>
      <c r="H721" s="1005"/>
      <c r="I721" s="1005"/>
      <c r="J721" s="1005"/>
      <c r="K721" s="1005"/>
      <c r="L721" s="1005"/>
      <c r="M721" s="1005"/>
      <c r="N721" s="1005"/>
      <c r="O721" s="1005"/>
      <c r="P721" s="1005"/>
    </row>
    <row r="722" spans="6:16" ht="18" customHeight="1" x14ac:dyDescent="0.25">
      <c r="F722" s="1005"/>
      <c r="G722" s="1005"/>
      <c r="H722" s="1005"/>
      <c r="I722" s="1005"/>
      <c r="J722" s="1005"/>
      <c r="K722" s="1005"/>
      <c r="L722" s="1005"/>
      <c r="M722" s="1005"/>
      <c r="N722" s="1005"/>
      <c r="O722" s="1005"/>
      <c r="P722" s="1005"/>
    </row>
    <row r="723" spans="6:16" ht="18" customHeight="1" x14ac:dyDescent="0.25">
      <c r="F723" s="1005"/>
      <c r="G723" s="1005"/>
      <c r="H723" s="1005"/>
      <c r="I723" s="1005"/>
      <c r="J723" s="1005"/>
      <c r="K723" s="1005"/>
      <c r="L723" s="1005"/>
      <c r="M723" s="1005"/>
      <c r="N723" s="1005"/>
      <c r="O723" s="1005"/>
      <c r="P723" s="1005"/>
    </row>
    <row r="724" spans="6:16" ht="18" customHeight="1" x14ac:dyDescent="0.25">
      <c r="F724" s="1005"/>
      <c r="G724" s="1005"/>
      <c r="H724" s="1005"/>
      <c r="I724" s="1005"/>
      <c r="J724" s="1005"/>
      <c r="K724" s="1005"/>
      <c r="L724" s="1005"/>
      <c r="M724" s="1005"/>
      <c r="N724" s="1005"/>
      <c r="O724" s="1005"/>
      <c r="P724" s="1005"/>
    </row>
    <row r="725" spans="6:16" ht="18" customHeight="1" x14ac:dyDescent="0.25">
      <c r="F725" s="1005"/>
      <c r="G725" s="1005"/>
      <c r="H725" s="1005"/>
      <c r="I725" s="1005"/>
      <c r="J725" s="1005"/>
      <c r="K725" s="1005"/>
      <c r="L725" s="1005"/>
      <c r="M725" s="1005"/>
      <c r="N725" s="1005"/>
      <c r="O725" s="1005"/>
      <c r="P725" s="1005"/>
    </row>
    <row r="726" spans="6:16" ht="18" customHeight="1" x14ac:dyDescent="0.25">
      <c r="F726" s="1005"/>
      <c r="G726" s="1005"/>
      <c r="H726" s="1005"/>
      <c r="I726" s="1005"/>
      <c r="J726" s="1005"/>
      <c r="K726" s="1005"/>
      <c r="L726" s="1005"/>
      <c r="M726" s="1005"/>
      <c r="N726" s="1005"/>
      <c r="O726" s="1005"/>
      <c r="P726" s="1005"/>
    </row>
    <row r="727" spans="6:16" ht="18" customHeight="1" x14ac:dyDescent="0.25">
      <c r="F727" s="1005"/>
      <c r="G727" s="1005"/>
      <c r="H727" s="1005"/>
      <c r="I727" s="1005"/>
      <c r="J727" s="1005"/>
      <c r="K727" s="1005"/>
      <c r="L727" s="1005"/>
      <c r="M727" s="1005"/>
      <c r="N727" s="1005"/>
      <c r="O727" s="1005"/>
      <c r="P727" s="1005"/>
    </row>
    <row r="728" spans="6:16" ht="18" customHeight="1" x14ac:dyDescent="0.25">
      <c r="F728" s="1005"/>
      <c r="G728" s="1005"/>
      <c r="H728" s="1005"/>
      <c r="I728" s="1005"/>
      <c r="J728" s="1005"/>
      <c r="K728" s="1005"/>
      <c r="L728" s="1005"/>
      <c r="M728" s="1005"/>
      <c r="N728" s="1005"/>
      <c r="O728" s="1005"/>
      <c r="P728" s="1005"/>
    </row>
    <row r="729" spans="6:16" ht="18" customHeight="1" x14ac:dyDescent="0.25">
      <c r="F729" s="1005"/>
      <c r="G729" s="1005"/>
      <c r="H729" s="1005"/>
      <c r="I729" s="1005"/>
      <c r="J729" s="1005"/>
      <c r="K729" s="1005"/>
      <c r="L729" s="1005"/>
      <c r="M729" s="1005"/>
      <c r="N729" s="1005"/>
      <c r="O729" s="1005"/>
      <c r="P729" s="1005"/>
    </row>
    <row r="730" spans="6:16" ht="18" customHeight="1" x14ac:dyDescent="0.25">
      <c r="F730" s="1005"/>
      <c r="G730" s="1005"/>
      <c r="H730" s="1005"/>
      <c r="I730" s="1005"/>
      <c r="J730" s="1005"/>
      <c r="K730" s="1005"/>
      <c r="L730" s="1005"/>
      <c r="M730" s="1005"/>
      <c r="N730" s="1005"/>
      <c r="O730" s="1005"/>
      <c r="P730" s="1005"/>
    </row>
    <row r="731" spans="6:16" ht="18" customHeight="1" x14ac:dyDescent="0.25">
      <c r="F731" s="1005"/>
      <c r="G731" s="1005"/>
      <c r="H731" s="1005"/>
      <c r="I731" s="1005"/>
      <c r="J731" s="1005"/>
      <c r="K731" s="1005"/>
      <c r="L731" s="1005"/>
      <c r="M731" s="1005"/>
      <c r="N731" s="1005"/>
      <c r="O731" s="1005"/>
      <c r="P731" s="1005"/>
    </row>
    <row r="732" spans="6:16" ht="18" customHeight="1" x14ac:dyDescent="0.25">
      <c r="F732" s="1005"/>
      <c r="G732" s="1005"/>
      <c r="H732" s="1005"/>
      <c r="I732" s="1005"/>
      <c r="J732" s="1005"/>
      <c r="K732" s="1005"/>
      <c r="L732" s="1005"/>
      <c r="M732" s="1005"/>
      <c r="N732" s="1005"/>
      <c r="O732" s="1005"/>
      <c r="P732" s="1005"/>
    </row>
    <row r="733" spans="6:16" ht="18" customHeight="1" x14ac:dyDescent="0.25">
      <c r="F733" s="1005"/>
      <c r="G733" s="1005"/>
      <c r="H733" s="1005"/>
      <c r="I733" s="1005"/>
      <c r="J733" s="1005"/>
      <c r="K733" s="1005"/>
      <c r="L733" s="1005"/>
      <c r="M733" s="1005"/>
      <c r="N733" s="1005"/>
      <c r="O733" s="1005"/>
      <c r="P733" s="1005"/>
    </row>
    <row r="734" spans="6:16" ht="18" customHeight="1" x14ac:dyDescent="0.25">
      <c r="F734" s="1005"/>
      <c r="G734" s="1005"/>
      <c r="H734" s="1005"/>
      <c r="I734" s="1005"/>
      <c r="J734" s="1005"/>
      <c r="K734" s="1005"/>
      <c r="L734" s="1005"/>
      <c r="M734" s="1005"/>
      <c r="N734" s="1005"/>
      <c r="O734" s="1005"/>
      <c r="P734" s="1005"/>
    </row>
    <row r="735" spans="6:16" ht="18" customHeight="1" x14ac:dyDescent="0.25">
      <c r="F735" s="1005"/>
      <c r="G735" s="1005"/>
      <c r="H735" s="1005"/>
      <c r="I735" s="1005"/>
      <c r="J735" s="1005"/>
      <c r="K735" s="1005"/>
      <c r="L735" s="1005"/>
      <c r="M735" s="1005"/>
      <c r="N735" s="1005"/>
      <c r="O735" s="1005"/>
      <c r="P735" s="1005"/>
    </row>
    <row r="736" spans="6:16" ht="18" customHeight="1" x14ac:dyDescent="0.25">
      <c r="F736" s="1005"/>
      <c r="G736" s="1005"/>
      <c r="H736" s="1005"/>
      <c r="I736" s="1005"/>
      <c r="J736" s="1005"/>
      <c r="K736" s="1005"/>
      <c r="L736" s="1005"/>
      <c r="M736" s="1005"/>
      <c r="N736" s="1005"/>
      <c r="O736" s="1005"/>
      <c r="P736" s="1005"/>
    </row>
    <row r="737" spans="6:16" ht="18" customHeight="1" x14ac:dyDescent="0.25">
      <c r="F737" s="1005"/>
      <c r="G737" s="1005"/>
      <c r="H737" s="1005"/>
      <c r="I737" s="1005"/>
      <c r="J737" s="1005"/>
      <c r="K737" s="1005"/>
      <c r="L737" s="1005"/>
      <c r="M737" s="1005"/>
      <c r="N737" s="1005"/>
      <c r="O737" s="1005"/>
      <c r="P737" s="1005"/>
    </row>
    <row r="738" spans="6:16" ht="18" customHeight="1" x14ac:dyDescent="0.25">
      <c r="F738" s="1005"/>
      <c r="G738" s="1005"/>
      <c r="H738" s="1005"/>
      <c r="I738" s="1005"/>
      <c r="J738" s="1005"/>
      <c r="K738" s="1005"/>
      <c r="L738" s="1005"/>
      <c r="M738" s="1005"/>
      <c r="N738" s="1005"/>
      <c r="O738" s="1005"/>
      <c r="P738" s="1005"/>
    </row>
    <row r="739" spans="6:16" ht="18" customHeight="1" x14ac:dyDescent="0.25">
      <c r="F739" s="1005"/>
      <c r="G739" s="1005"/>
      <c r="H739" s="1005"/>
      <c r="I739" s="1005"/>
      <c r="J739" s="1005"/>
      <c r="K739" s="1005"/>
      <c r="L739" s="1005"/>
      <c r="M739" s="1005"/>
      <c r="N739" s="1005"/>
      <c r="O739" s="1005"/>
      <c r="P739" s="1005"/>
    </row>
    <row r="740" spans="6:16" ht="18" customHeight="1" x14ac:dyDescent="0.25">
      <c r="F740" s="1005"/>
      <c r="G740" s="1005"/>
      <c r="H740" s="1005"/>
      <c r="I740" s="1005"/>
      <c r="J740" s="1005"/>
      <c r="K740" s="1005"/>
      <c r="L740" s="1005"/>
      <c r="M740" s="1005"/>
      <c r="N740" s="1005"/>
      <c r="O740" s="1005"/>
      <c r="P740" s="1005"/>
    </row>
    <row r="741" spans="6:16" ht="18" customHeight="1" x14ac:dyDescent="0.25">
      <c r="F741" s="1005"/>
      <c r="G741" s="1005"/>
      <c r="H741" s="1005"/>
      <c r="I741" s="1005"/>
      <c r="J741" s="1005"/>
      <c r="K741" s="1005"/>
      <c r="L741" s="1005"/>
      <c r="M741" s="1005"/>
      <c r="N741" s="1005"/>
      <c r="O741" s="1005"/>
      <c r="P741" s="1005"/>
    </row>
    <row r="742" spans="6:16" ht="18" customHeight="1" x14ac:dyDescent="0.25">
      <c r="F742" s="1005"/>
      <c r="G742" s="1005"/>
      <c r="H742" s="1005"/>
      <c r="I742" s="1005"/>
      <c r="J742" s="1005"/>
      <c r="K742" s="1005"/>
      <c r="L742" s="1005"/>
      <c r="M742" s="1005"/>
      <c r="N742" s="1005"/>
      <c r="O742" s="1005"/>
      <c r="P742" s="1005"/>
    </row>
    <row r="743" spans="6:16" ht="18" customHeight="1" x14ac:dyDescent="0.25">
      <c r="F743" s="1005"/>
      <c r="G743" s="1005"/>
      <c r="H743" s="1005"/>
      <c r="I743" s="1005"/>
      <c r="J743" s="1005"/>
      <c r="K743" s="1005"/>
      <c r="L743" s="1005"/>
      <c r="M743" s="1005"/>
      <c r="N743" s="1005"/>
      <c r="O743" s="1005"/>
      <c r="P743" s="1005"/>
    </row>
    <row r="744" spans="6:16" ht="18" customHeight="1" x14ac:dyDescent="0.25">
      <c r="F744" s="1005"/>
      <c r="G744" s="1005"/>
      <c r="H744" s="1005"/>
      <c r="I744" s="1005"/>
      <c r="J744" s="1005"/>
      <c r="K744" s="1005"/>
      <c r="L744" s="1005"/>
      <c r="M744" s="1005"/>
      <c r="N744" s="1005"/>
      <c r="O744" s="1005"/>
      <c r="P744" s="1005"/>
    </row>
    <row r="745" spans="6:16" ht="18" customHeight="1" x14ac:dyDescent="0.25">
      <c r="F745" s="1005"/>
      <c r="G745" s="1005"/>
      <c r="H745" s="1005"/>
      <c r="I745" s="1005"/>
      <c r="J745" s="1005"/>
      <c r="K745" s="1005"/>
      <c r="L745" s="1005"/>
      <c r="M745" s="1005"/>
      <c r="N745" s="1005"/>
      <c r="O745" s="1005"/>
      <c r="P745" s="1005"/>
    </row>
    <row r="746" spans="6:16" ht="18" customHeight="1" x14ac:dyDescent="0.25">
      <c r="F746" s="1005"/>
      <c r="G746" s="1005"/>
      <c r="H746" s="1005"/>
      <c r="I746" s="1005"/>
      <c r="J746" s="1005"/>
      <c r="K746" s="1005"/>
      <c r="L746" s="1005"/>
      <c r="M746" s="1005"/>
      <c r="N746" s="1005"/>
      <c r="O746" s="1005"/>
      <c r="P746" s="1005"/>
    </row>
    <row r="747" spans="6:16" ht="18" customHeight="1" x14ac:dyDescent="0.25">
      <c r="F747" s="1005"/>
      <c r="G747" s="1005"/>
      <c r="H747" s="1005"/>
      <c r="I747" s="1005"/>
      <c r="J747" s="1005"/>
      <c r="K747" s="1005"/>
      <c r="L747" s="1005"/>
      <c r="M747" s="1005"/>
      <c r="N747" s="1005"/>
      <c r="O747" s="1005"/>
      <c r="P747" s="1005"/>
    </row>
    <row r="748" spans="6:16" ht="18" customHeight="1" x14ac:dyDescent="0.25">
      <c r="F748" s="1005"/>
      <c r="G748" s="1005"/>
      <c r="H748" s="1005"/>
      <c r="I748" s="1005"/>
      <c r="J748" s="1005"/>
      <c r="K748" s="1005"/>
      <c r="L748" s="1005"/>
      <c r="M748" s="1005"/>
      <c r="N748" s="1005"/>
      <c r="O748" s="1005"/>
      <c r="P748" s="1005"/>
    </row>
    <row r="749" spans="6:16" ht="18" customHeight="1" x14ac:dyDescent="0.25">
      <c r="F749" s="1005"/>
      <c r="G749" s="1005"/>
      <c r="H749" s="1005"/>
      <c r="I749" s="1005"/>
      <c r="J749" s="1005"/>
      <c r="K749" s="1005"/>
      <c r="L749" s="1005"/>
      <c r="M749" s="1005"/>
      <c r="N749" s="1005"/>
      <c r="O749" s="1005"/>
      <c r="P749" s="1005"/>
    </row>
    <row r="750" spans="6:16" ht="18" customHeight="1" x14ac:dyDescent="0.25">
      <c r="F750" s="1005"/>
      <c r="G750" s="1005"/>
      <c r="H750" s="1005"/>
      <c r="I750" s="1005"/>
      <c r="J750" s="1005"/>
      <c r="K750" s="1005"/>
      <c r="L750" s="1005"/>
      <c r="M750" s="1005"/>
      <c r="N750" s="1005"/>
      <c r="O750" s="1005"/>
      <c r="P750" s="1005"/>
    </row>
    <row r="751" spans="6:16" ht="18" customHeight="1" x14ac:dyDescent="0.25">
      <c r="F751" s="1005"/>
      <c r="G751" s="1005"/>
      <c r="H751" s="1005"/>
      <c r="I751" s="1005"/>
      <c r="J751" s="1005"/>
      <c r="K751" s="1005"/>
      <c r="L751" s="1005"/>
      <c r="M751" s="1005"/>
      <c r="N751" s="1005"/>
      <c r="O751" s="1005"/>
      <c r="P751" s="1005"/>
    </row>
    <row r="752" spans="6:16" ht="18" customHeight="1" x14ac:dyDescent="0.25">
      <c r="F752" s="1005"/>
      <c r="G752" s="1005"/>
      <c r="H752" s="1005"/>
      <c r="I752" s="1005"/>
      <c r="J752" s="1005"/>
      <c r="K752" s="1005"/>
      <c r="L752" s="1005"/>
      <c r="M752" s="1005"/>
      <c r="N752" s="1005"/>
      <c r="O752" s="1005"/>
      <c r="P752" s="1005"/>
    </row>
    <row r="753" spans="6:16" ht="18" customHeight="1" x14ac:dyDescent="0.25">
      <c r="F753" s="1005"/>
      <c r="G753" s="1005"/>
      <c r="H753" s="1005"/>
      <c r="I753" s="1005"/>
      <c r="J753" s="1005"/>
      <c r="K753" s="1005"/>
      <c r="L753" s="1005"/>
      <c r="M753" s="1005"/>
      <c r="N753" s="1005"/>
      <c r="O753" s="1005"/>
      <c r="P753" s="1005"/>
    </row>
    <row r="754" spans="6:16" ht="18" customHeight="1" x14ac:dyDescent="0.25">
      <c r="F754" s="1005"/>
      <c r="G754" s="1005"/>
      <c r="H754" s="1005"/>
      <c r="I754" s="1005"/>
      <c r="J754" s="1005"/>
      <c r="K754" s="1005"/>
      <c r="L754" s="1005"/>
      <c r="M754" s="1005"/>
      <c r="N754" s="1005"/>
      <c r="O754" s="1005"/>
      <c r="P754" s="1005"/>
    </row>
    <row r="755" spans="6:16" ht="18" customHeight="1" x14ac:dyDescent="0.25">
      <c r="F755" s="1005"/>
      <c r="G755" s="1005"/>
      <c r="H755" s="1005"/>
      <c r="I755" s="1005"/>
      <c r="J755" s="1005"/>
      <c r="K755" s="1005"/>
      <c r="L755" s="1005"/>
      <c r="M755" s="1005"/>
      <c r="N755" s="1005"/>
      <c r="O755" s="1005"/>
      <c r="P755" s="1005"/>
    </row>
    <row r="756" spans="6:16" ht="18" customHeight="1" x14ac:dyDescent="0.25">
      <c r="F756" s="1005"/>
      <c r="G756" s="1005"/>
      <c r="H756" s="1005"/>
      <c r="I756" s="1005"/>
      <c r="J756" s="1005"/>
      <c r="K756" s="1005"/>
      <c r="L756" s="1005"/>
      <c r="M756" s="1005"/>
      <c r="N756" s="1005"/>
      <c r="O756" s="1005"/>
      <c r="P756" s="1005"/>
    </row>
    <row r="757" spans="6:16" ht="18" customHeight="1" x14ac:dyDescent="0.25">
      <c r="F757" s="1005"/>
      <c r="G757" s="1005"/>
      <c r="H757" s="1005"/>
      <c r="I757" s="1005"/>
      <c r="J757" s="1005"/>
      <c r="K757" s="1005"/>
      <c r="L757" s="1005"/>
      <c r="M757" s="1005"/>
      <c r="N757" s="1005"/>
      <c r="O757" s="1005"/>
      <c r="P757" s="1005"/>
    </row>
    <row r="758" spans="6:16" ht="18" customHeight="1" x14ac:dyDescent="0.25">
      <c r="F758" s="1005"/>
      <c r="G758" s="1005"/>
      <c r="H758" s="1005"/>
      <c r="I758" s="1005"/>
      <c r="J758" s="1005"/>
      <c r="K758" s="1005"/>
      <c r="L758" s="1005"/>
      <c r="M758" s="1005"/>
      <c r="N758" s="1005"/>
      <c r="O758" s="1005"/>
      <c r="P758" s="1005"/>
    </row>
    <row r="759" spans="6:16" ht="18" customHeight="1" x14ac:dyDescent="0.25">
      <c r="F759" s="1005"/>
      <c r="G759" s="1005"/>
      <c r="H759" s="1005"/>
      <c r="I759" s="1005"/>
      <c r="J759" s="1005"/>
      <c r="K759" s="1005"/>
      <c r="L759" s="1005"/>
      <c r="M759" s="1005"/>
      <c r="N759" s="1005"/>
      <c r="O759" s="1005"/>
      <c r="P759" s="1005"/>
    </row>
    <row r="760" spans="6:16" ht="18" customHeight="1" x14ac:dyDescent="0.25">
      <c r="F760" s="1005"/>
      <c r="G760" s="1005"/>
      <c r="H760" s="1005"/>
      <c r="I760" s="1005"/>
      <c r="J760" s="1005"/>
      <c r="K760" s="1005"/>
      <c r="L760" s="1005"/>
      <c r="M760" s="1005"/>
      <c r="N760" s="1005"/>
      <c r="O760" s="1005"/>
      <c r="P760" s="1005"/>
    </row>
    <row r="761" spans="6:16" ht="18" customHeight="1" x14ac:dyDescent="0.25">
      <c r="F761" s="1005"/>
      <c r="G761" s="1005"/>
      <c r="H761" s="1005"/>
      <c r="I761" s="1005"/>
      <c r="J761" s="1005"/>
      <c r="K761" s="1005"/>
      <c r="L761" s="1005"/>
      <c r="M761" s="1005"/>
      <c r="N761" s="1005"/>
      <c r="O761" s="1005"/>
      <c r="P761" s="1005"/>
    </row>
    <row r="762" spans="6:16" ht="18" customHeight="1" x14ac:dyDescent="0.25">
      <c r="F762" s="1005"/>
      <c r="G762" s="1005"/>
      <c r="H762" s="1005"/>
      <c r="I762" s="1005"/>
      <c r="J762" s="1005"/>
      <c r="K762" s="1005"/>
      <c r="L762" s="1005"/>
      <c r="M762" s="1005"/>
      <c r="N762" s="1005"/>
      <c r="O762" s="1005"/>
      <c r="P762" s="1005"/>
    </row>
    <row r="763" spans="6:16" ht="18" customHeight="1" x14ac:dyDescent="0.25">
      <c r="F763" s="1005"/>
      <c r="G763" s="1005"/>
      <c r="H763" s="1005"/>
      <c r="I763" s="1005"/>
      <c r="J763" s="1005"/>
      <c r="K763" s="1005"/>
      <c r="L763" s="1005"/>
      <c r="M763" s="1005"/>
      <c r="N763" s="1005"/>
      <c r="O763" s="1005"/>
      <c r="P763" s="1005"/>
    </row>
    <row r="764" spans="6:16" ht="18" customHeight="1" x14ac:dyDescent="0.25">
      <c r="F764" s="1005"/>
      <c r="G764" s="1005"/>
      <c r="H764" s="1005"/>
      <c r="I764" s="1005"/>
      <c r="J764" s="1005"/>
      <c r="K764" s="1005"/>
      <c r="L764" s="1005"/>
      <c r="M764" s="1005"/>
      <c r="N764" s="1005"/>
      <c r="O764" s="1005"/>
      <c r="P764" s="1005"/>
    </row>
    <row r="765" spans="6:16" ht="18" customHeight="1" x14ac:dyDescent="0.25">
      <c r="F765" s="1005"/>
      <c r="G765" s="1005"/>
      <c r="H765" s="1005"/>
      <c r="I765" s="1005"/>
      <c r="J765" s="1005"/>
      <c r="K765" s="1005"/>
      <c r="L765" s="1005"/>
      <c r="M765" s="1005"/>
      <c r="N765" s="1005"/>
      <c r="O765" s="1005"/>
      <c r="P765" s="1005"/>
    </row>
    <row r="766" spans="6:16" ht="18" customHeight="1" x14ac:dyDescent="0.25">
      <c r="F766" s="1005"/>
      <c r="G766" s="1005"/>
      <c r="H766" s="1005"/>
      <c r="I766" s="1005"/>
      <c r="J766" s="1005"/>
      <c r="K766" s="1005"/>
      <c r="L766" s="1005"/>
      <c r="M766" s="1005"/>
      <c r="N766" s="1005"/>
      <c r="O766" s="1005"/>
      <c r="P766" s="1005"/>
    </row>
    <row r="767" spans="6:16" ht="18" customHeight="1" x14ac:dyDescent="0.25">
      <c r="F767" s="1005"/>
      <c r="G767" s="1005"/>
      <c r="H767" s="1005"/>
      <c r="I767" s="1005"/>
      <c r="J767" s="1005"/>
      <c r="K767" s="1005"/>
      <c r="L767" s="1005"/>
      <c r="M767" s="1005"/>
      <c r="N767" s="1005"/>
      <c r="O767" s="1005"/>
      <c r="P767" s="1005"/>
    </row>
    <row r="768" spans="6:16" ht="18" customHeight="1" x14ac:dyDescent="0.25">
      <c r="F768" s="1005"/>
      <c r="G768" s="1005"/>
      <c r="H768" s="1005"/>
      <c r="I768" s="1005"/>
      <c r="J768" s="1005"/>
      <c r="K768" s="1005"/>
      <c r="L768" s="1005"/>
      <c r="M768" s="1005"/>
      <c r="N768" s="1005"/>
      <c r="O768" s="1005"/>
      <c r="P768" s="1005"/>
    </row>
    <row r="769" spans="6:16" ht="18" customHeight="1" x14ac:dyDescent="0.25">
      <c r="F769" s="1005"/>
      <c r="G769" s="1005"/>
      <c r="H769" s="1005"/>
      <c r="I769" s="1005"/>
      <c r="J769" s="1005"/>
      <c r="K769" s="1005"/>
      <c r="L769" s="1005"/>
      <c r="M769" s="1005"/>
      <c r="N769" s="1005"/>
      <c r="O769" s="1005"/>
      <c r="P769" s="1005"/>
    </row>
    <row r="770" spans="6:16" ht="18" customHeight="1" x14ac:dyDescent="0.25">
      <c r="F770" s="1005"/>
      <c r="G770" s="1005"/>
      <c r="H770" s="1005"/>
      <c r="I770" s="1005"/>
      <c r="J770" s="1005"/>
      <c r="K770" s="1005"/>
      <c r="L770" s="1005"/>
      <c r="M770" s="1005"/>
      <c r="N770" s="1005"/>
      <c r="O770" s="1005"/>
      <c r="P770" s="1005"/>
    </row>
    <row r="771" spans="6:16" ht="18" customHeight="1" x14ac:dyDescent="0.25">
      <c r="F771" s="1005"/>
      <c r="G771" s="1005"/>
      <c r="H771" s="1005"/>
      <c r="I771" s="1005"/>
      <c r="J771" s="1005"/>
      <c r="K771" s="1005"/>
      <c r="L771" s="1005"/>
      <c r="M771" s="1005"/>
      <c r="N771" s="1005"/>
      <c r="O771" s="1005"/>
      <c r="P771" s="1005"/>
    </row>
    <row r="772" spans="6:16" ht="18" customHeight="1" x14ac:dyDescent="0.25">
      <c r="F772" s="1005"/>
      <c r="G772" s="1005"/>
      <c r="H772" s="1005"/>
      <c r="I772" s="1005"/>
      <c r="J772" s="1005"/>
      <c r="K772" s="1005"/>
      <c r="L772" s="1005"/>
      <c r="M772" s="1005"/>
      <c r="N772" s="1005"/>
      <c r="O772" s="1005"/>
      <c r="P772" s="1005"/>
    </row>
    <row r="773" spans="6:16" ht="18" customHeight="1" x14ac:dyDescent="0.25">
      <c r="F773" s="1005"/>
      <c r="G773" s="1005"/>
      <c r="H773" s="1005"/>
      <c r="I773" s="1005"/>
      <c r="J773" s="1005"/>
      <c r="K773" s="1005"/>
      <c r="L773" s="1005"/>
      <c r="M773" s="1005"/>
      <c r="N773" s="1005"/>
      <c r="O773" s="1005"/>
      <c r="P773" s="1005"/>
    </row>
    <row r="774" spans="6:16" ht="18" customHeight="1" x14ac:dyDescent="0.25">
      <c r="F774" s="1005"/>
      <c r="G774" s="1005"/>
      <c r="H774" s="1005"/>
      <c r="I774" s="1005"/>
      <c r="J774" s="1005"/>
      <c r="K774" s="1005"/>
      <c r="L774" s="1005"/>
      <c r="M774" s="1005"/>
      <c r="N774" s="1005"/>
      <c r="O774" s="1005"/>
      <c r="P774" s="1005"/>
    </row>
    <row r="775" spans="6:16" ht="18" customHeight="1" x14ac:dyDescent="0.25">
      <c r="F775" s="1005"/>
      <c r="G775" s="1005"/>
      <c r="H775" s="1005"/>
      <c r="I775" s="1005"/>
      <c r="J775" s="1005"/>
      <c r="K775" s="1005"/>
      <c r="L775" s="1005"/>
      <c r="M775" s="1005"/>
      <c r="N775" s="1005"/>
      <c r="O775" s="1005"/>
      <c r="P775" s="1005"/>
    </row>
    <row r="776" spans="6:16" ht="18" customHeight="1" x14ac:dyDescent="0.25">
      <c r="F776" s="1005"/>
      <c r="G776" s="1005"/>
      <c r="H776" s="1005"/>
      <c r="I776" s="1005"/>
      <c r="J776" s="1005"/>
      <c r="K776" s="1005"/>
      <c r="L776" s="1005"/>
      <c r="M776" s="1005"/>
      <c r="N776" s="1005"/>
      <c r="O776" s="1005"/>
      <c r="P776" s="1005"/>
    </row>
    <row r="777" spans="6:16" ht="18" customHeight="1" x14ac:dyDescent="0.25">
      <c r="F777" s="1005"/>
      <c r="G777" s="1005"/>
      <c r="H777" s="1005"/>
      <c r="I777" s="1005"/>
      <c r="J777" s="1005"/>
      <c r="K777" s="1005"/>
      <c r="L777" s="1005"/>
      <c r="M777" s="1005"/>
      <c r="N777" s="1005"/>
      <c r="O777" s="1005"/>
      <c r="P777" s="1005"/>
    </row>
    <row r="778" spans="6:16" ht="18" customHeight="1" x14ac:dyDescent="0.25">
      <c r="F778" s="1005"/>
      <c r="G778" s="1005"/>
      <c r="H778" s="1005"/>
      <c r="I778" s="1005"/>
      <c r="J778" s="1005"/>
      <c r="K778" s="1005"/>
      <c r="L778" s="1005"/>
      <c r="M778" s="1005"/>
      <c r="N778" s="1005"/>
      <c r="O778" s="1005"/>
      <c r="P778" s="1005"/>
    </row>
    <row r="779" spans="6:16" ht="18" customHeight="1" x14ac:dyDescent="0.25">
      <c r="F779" s="1005"/>
      <c r="G779" s="1005"/>
      <c r="H779" s="1005"/>
      <c r="I779" s="1005"/>
      <c r="J779" s="1005"/>
      <c r="K779" s="1005"/>
      <c r="L779" s="1005"/>
      <c r="M779" s="1005"/>
      <c r="N779" s="1005"/>
      <c r="O779" s="1005"/>
      <c r="P779" s="1005"/>
    </row>
    <row r="780" spans="6:16" ht="18" customHeight="1" x14ac:dyDescent="0.25">
      <c r="F780" s="1005"/>
      <c r="G780" s="1005"/>
      <c r="H780" s="1005"/>
      <c r="I780" s="1005"/>
      <c r="J780" s="1005"/>
      <c r="K780" s="1005"/>
      <c r="L780" s="1005"/>
      <c r="M780" s="1005"/>
      <c r="N780" s="1005"/>
      <c r="O780" s="1005"/>
      <c r="P780" s="1005"/>
    </row>
    <row r="781" spans="6:16" ht="18" customHeight="1" x14ac:dyDescent="0.25">
      <c r="F781" s="1005"/>
      <c r="G781" s="1005"/>
      <c r="H781" s="1005"/>
      <c r="I781" s="1005"/>
      <c r="J781" s="1005"/>
      <c r="K781" s="1005"/>
      <c r="L781" s="1005"/>
      <c r="M781" s="1005"/>
      <c r="N781" s="1005"/>
      <c r="O781" s="1005"/>
      <c r="P781" s="1005"/>
    </row>
    <row r="782" spans="6:16" ht="18" customHeight="1" x14ac:dyDescent="0.25">
      <c r="F782" s="1005"/>
      <c r="G782" s="1005"/>
      <c r="H782" s="1005"/>
      <c r="I782" s="1005"/>
      <c r="J782" s="1005"/>
      <c r="K782" s="1005"/>
      <c r="L782" s="1005"/>
      <c r="M782" s="1005"/>
      <c r="N782" s="1005"/>
      <c r="O782" s="1005"/>
      <c r="P782" s="1005"/>
    </row>
    <row r="783" spans="6:16" ht="18" customHeight="1" x14ac:dyDescent="0.25">
      <c r="F783" s="1005"/>
      <c r="G783" s="1005"/>
      <c r="H783" s="1005"/>
      <c r="I783" s="1005"/>
      <c r="J783" s="1005"/>
      <c r="K783" s="1005"/>
      <c r="L783" s="1005"/>
      <c r="M783" s="1005"/>
      <c r="N783" s="1005"/>
      <c r="O783" s="1005"/>
      <c r="P783" s="1005"/>
    </row>
    <row r="784" spans="6:16" ht="18" customHeight="1" x14ac:dyDescent="0.25">
      <c r="F784" s="1005"/>
      <c r="G784" s="1005"/>
      <c r="H784" s="1005"/>
      <c r="I784" s="1005"/>
      <c r="J784" s="1005"/>
      <c r="K784" s="1005"/>
      <c r="L784" s="1005"/>
      <c r="M784" s="1005"/>
      <c r="N784" s="1005"/>
      <c r="O784" s="1005"/>
      <c r="P784" s="1005"/>
    </row>
    <row r="785" spans="6:16" ht="18" customHeight="1" x14ac:dyDescent="0.25">
      <c r="F785" s="1005"/>
      <c r="G785" s="1005"/>
      <c r="H785" s="1005"/>
      <c r="I785" s="1005"/>
      <c r="J785" s="1005"/>
      <c r="K785" s="1005"/>
      <c r="L785" s="1005"/>
      <c r="M785" s="1005"/>
      <c r="N785" s="1005"/>
      <c r="O785" s="1005"/>
      <c r="P785" s="1005"/>
    </row>
    <row r="786" spans="6:16" ht="18" customHeight="1" x14ac:dyDescent="0.25">
      <c r="F786" s="1005"/>
      <c r="G786" s="1005"/>
      <c r="H786" s="1005"/>
      <c r="I786" s="1005"/>
      <c r="J786" s="1005"/>
      <c r="K786" s="1005"/>
      <c r="L786" s="1005"/>
      <c r="M786" s="1005"/>
      <c r="N786" s="1005"/>
      <c r="O786" s="1005"/>
      <c r="P786" s="1005"/>
    </row>
    <row r="787" spans="6:16" ht="18" customHeight="1" x14ac:dyDescent="0.25">
      <c r="F787" s="1005"/>
      <c r="G787" s="1005"/>
      <c r="H787" s="1005"/>
      <c r="I787" s="1005"/>
      <c r="J787" s="1005"/>
      <c r="K787" s="1005"/>
      <c r="L787" s="1005"/>
      <c r="M787" s="1005"/>
      <c r="N787" s="1005"/>
      <c r="O787" s="1005"/>
      <c r="P787" s="1005"/>
    </row>
    <row r="788" spans="6:16" ht="18" customHeight="1" x14ac:dyDescent="0.25">
      <c r="F788" s="1005"/>
      <c r="G788" s="1005"/>
      <c r="H788" s="1005"/>
      <c r="I788" s="1005"/>
      <c r="J788" s="1005"/>
      <c r="K788" s="1005"/>
      <c r="L788" s="1005"/>
      <c r="M788" s="1005"/>
      <c r="N788" s="1005"/>
      <c r="O788" s="1005"/>
      <c r="P788" s="1005"/>
    </row>
    <row r="789" spans="6:16" ht="18" customHeight="1" x14ac:dyDescent="0.25">
      <c r="F789" s="1005"/>
      <c r="G789" s="1005"/>
      <c r="H789" s="1005"/>
      <c r="I789" s="1005"/>
      <c r="J789" s="1005"/>
      <c r="K789" s="1005"/>
      <c r="L789" s="1005"/>
      <c r="M789" s="1005"/>
      <c r="N789" s="1005"/>
      <c r="O789" s="1005"/>
      <c r="P789" s="1005"/>
    </row>
    <row r="790" spans="6:16" ht="18" customHeight="1" x14ac:dyDescent="0.25">
      <c r="F790" s="1005"/>
      <c r="G790" s="1005"/>
      <c r="H790" s="1005"/>
      <c r="I790" s="1005"/>
      <c r="J790" s="1005"/>
      <c r="K790" s="1005"/>
      <c r="L790" s="1005"/>
      <c r="M790" s="1005"/>
      <c r="N790" s="1005"/>
      <c r="O790" s="1005"/>
      <c r="P790" s="1005"/>
    </row>
    <row r="791" spans="6:16" ht="18" customHeight="1" x14ac:dyDescent="0.25">
      <c r="F791" s="1005"/>
      <c r="G791" s="1005"/>
      <c r="H791" s="1005"/>
      <c r="I791" s="1005"/>
      <c r="J791" s="1005"/>
      <c r="K791" s="1005"/>
      <c r="L791" s="1005"/>
      <c r="M791" s="1005"/>
      <c r="N791" s="1005"/>
      <c r="O791" s="1005"/>
      <c r="P791" s="1005"/>
    </row>
    <row r="792" spans="6:16" ht="18" customHeight="1" x14ac:dyDescent="0.25">
      <c r="F792" s="1005"/>
      <c r="G792" s="1005"/>
      <c r="H792" s="1005"/>
      <c r="I792" s="1005"/>
      <c r="J792" s="1005"/>
      <c r="K792" s="1005"/>
      <c r="L792" s="1005"/>
      <c r="M792" s="1005"/>
      <c r="N792" s="1005"/>
      <c r="O792" s="1005"/>
      <c r="P792" s="1005"/>
    </row>
    <row r="793" spans="6:16" ht="18" customHeight="1" x14ac:dyDescent="0.25">
      <c r="F793" s="1005"/>
      <c r="G793" s="1005"/>
      <c r="H793" s="1005"/>
      <c r="I793" s="1005"/>
      <c r="J793" s="1005"/>
      <c r="K793" s="1005"/>
      <c r="L793" s="1005"/>
      <c r="M793" s="1005"/>
      <c r="N793" s="1005"/>
      <c r="O793" s="1005"/>
      <c r="P793" s="1005"/>
    </row>
    <row r="794" spans="6:16" ht="18" customHeight="1" x14ac:dyDescent="0.25">
      <c r="F794" s="1005"/>
      <c r="G794" s="1005"/>
      <c r="H794" s="1005"/>
      <c r="I794" s="1005"/>
      <c r="J794" s="1005"/>
      <c r="K794" s="1005"/>
      <c r="L794" s="1005"/>
      <c r="M794" s="1005"/>
      <c r="N794" s="1005"/>
      <c r="O794" s="1005"/>
      <c r="P794" s="1005"/>
    </row>
    <row r="795" spans="6:16" ht="18" customHeight="1" x14ac:dyDescent="0.25">
      <c r="F795" s="1005"/>
      <c r="G795" s="1005"/>
      <c r="H795" s="1005"/>
      <c r="I795" s="1005"/>
      <c r="J795" s="1005"/>
      <c r="K795" s="1005"/>
      <c r="L795" s="1005"/>
      <c r="M795" s="1005"/>
      <c r="N795" s="1005"/>
      <c r="O795" s="1005"/>
      <c r="P795" s="1005"/>
    </row>
    <row r="796" spans="6:16" ht="18" customHeight="1" x14ac:dyDescent="0.25">
      <c r="F796" s="1005"/>
      <c r="G796" s="1005"/>
      <c r="H796" s="1005"/>
      <c r="I796" s="1005"/>
      <c r="J796" s="1005"/>
      <c r="K796" s="1005"/>
      <c r="L796" s="1005"/>
      <c r="M796" s="1005"/>
      <c r="N796" s="1005"/>
      <c r="O796" s="1005"/>
      <c r="P796" s="1005"/>
    </row>
    <row r="797" spans="6:16" ht="18" customHeight="1" x14ac:dyDescent="0.25">
      <c r="F797" s="1005"/>
      <c r="G797" s="1005"/>
      <c r="H797" s="1005"/>
      <c r="I797" s="1005"/>
      <c r="J797" s="1005"/>
      <c r="K797" s="1005"/>
      <c r="L797" s="1005"/>
      <c r="M797" s="1005"/>
      <c r="N797" s="1005"/>
      <c r="O797" s="1005"/>
      <c r="P797" s="1005"/>
    </row>
    <row r="798" spans="6:16" ht="18" customHeight="1" x14ac:dyDescent="0.25">
      <c r="F798" s="1005"/>
      <c r="G798" s="1005"/>
      <c r="H798" s="1005"/>
      <c r="I798" s="1005"/>
      <c r="J798" s="1005"/>
      <c r="K798" s="1005"/>
      <c r="L798" s="1005"/>
      <c r="M798" s="1005"/>
      <c r="N798" s="1005"/>
      <c r="O798" s="1005"/>
      <c r="P798" s="1005"/>
    </row>
    <row r="799" spans="6:16" ht="18" customHeight="1" x14ac:dyDescent="0.25">
      <c r="F799" s="1005"/>
      <c r="G799" s="1005"/>
      <c r="H799" s="1005"/>
      <c r="I799" s="1005"/>
      <c r="J799" s="1005"/>
      <c r="K799" s="1005"/>
      <c r="L799" s="1005"/>
      <c r="M799" s="1005"/>
      <c r="N799" s="1005"/>
      <c r="O799" s="1005"/>
      <c r="P799" s="1005"/>
    </row>
    <row r="800" spans="6:16" ht="18" customHeight="1" x14ac:dyDescent="0.25">
      <c r="F800" s="1005"/>
      <c r="G800" s="1005"/>
      <c r="H800" s="1005"/>
      <c r="I800" s="1005"/>
      <c r="J800" s="1005"/>
      <c r="K800" s="1005"/>
      <c r="L800" s="1005"/>
      <c r="M800" s="1005"/>
      <c r="N800" s="1005"/>
      <c r="O800" s="1005"/>
      <c r="P800" s="1005"/>
    </row>
    <row r="801" spans="6:16" ht="18" customHeight="1" x14ac:dyDescent="0.25">
      <c r="F801" s="1005"/>
      <c r="G801" s="1005"/>
      <c r="H801" s="1005"/>
      <c r="I801" s="1005"/>
      <c r="J801" s="1005"/>
      <c r="K801" s="1005"/>
      <c r="L801" s="1005"/>
      <c r="M801" s="1005"/>
      <c r="N801" s="1005"/>
      <c r="O801" s="1005"/>
      <c r="P801" s="1005"/>
    </row>
    <row r="802" spans="6:16" ht="18" customHeight="1" x14ac:dyDescent="0.25">
      <c r="F802" s="1005"/>
      <c r="G802" s="1005"/>
      <c r="H802" s="1005"/>
      <c r="I802" s="1005"/>
      <c r="J802" s="1005"/>
      <c r="K802" s="1005"/>
      <c r="L802" s="1005"/>
      <c r="M802" s="1005"/>
      <c r="N802" s="1005"/>
      <c r="O802" s="1005"/>
      <c r="P802" s="1005"/>
    </row>
    <row r="803" spans="6:16" ht="18" customHeight="1" x14ac:dyDescent="0.25">
      <c r="F803" s="1005"/>
      <c r="G803" s="1005"/>
      <c r="H803" s="1005"/>
      <c r="I803" s="1005"/>
      <c r="J803" s="1005"/>
      <c r="K803" s="1005"/>
      <c r="L803" s="1005"/>
      <c r="M803" s="1005"/>
      <c r="N803" s="1005"/>
      <c r="O803" s="1005"/>
      <c r="P803" s="1005"/>
    </row>
    <row r="804" spans="6:16" ht="18" customHeight="1" x14ac:dyDescent="0.25">
      <c r="F804" s="1005"/>
      <c r="G804" s="1005"/>
      <c r="H804" s="1005"/>
      <c r="I804" s="1005"/>
      <c r="J804" s="1005"/>
      <c r="K804" s="1005"/>
      <c r="L804" s="1005"/>
      <c r="M804" s="1005"/>
      <c r="N804" s="1005"/>
      <c r="O804" s="1005"/>
      <c r="P804" s="1005"/>
    </row>
    <row r="805" spans="6:16" ht="18" customHeight="1" x14ac:dyDescent="0.25">
      <c r="F805" s="1005"/>
      <c r="G805" s="1005"/>
      <c r="H805" s="1005"/>
      <c r="I805" s="1005"/>
      <c r="J805" s="1005"/>
      <c r="K805" s="1005"/>
      <c r="L805" s="1005"/>
      <c r="M805" s="1005"/>
      <c r="N805" s="1005"/>
      <c r="O805" s="1005"/>
      <c r="P805" s="1005"/>
    </row>
    <row r="806" spans="6:16" ht="18" customHeight="1" x14ac:dyDescent="0.25">
      <c r="F806" s="1005"/>
      <c r="G806" s="1005"/>
      <c r="H806" s="1005"/>
      <c r="I806" s="1005"/>
      <c r="J806" s="1005"/>
      <c r="K806" s="1005"/>
      <c r="L806" s="1005"/>
      <c r="M806" s="1005"/>
      <c r="N806" s="1005"/>
      <c r="O806" s="1005"/>
      <c r="P806" s="1005"/>
    </row>
    <row r="807" spans="6:16" ht="18" customHeight="1" x14ac:dyDescent="0.25">
      <c r="F807" s="1005"/>
      <c r="G807" s="1005"/>
      <c r="H807" s="1005"/>
      <c r="I807" s="1005"/>
      <c r="J807" s="1005"/>
      <c r="K807" s="1005"/>
      <c r="L807" s="1005"/>
      <c r="M807" s="1005"/>
      <c r="N807" s="1005"/>
      <c r="O807" s="1005"/>
      <c r="P807" s="1005"/>
    </row>
    <row r="808" spans="6:16" ht="18" customHeight="1" x14ac:dyDescent="0.25">
      <c r="F808" s="1005"/>
      <c r="G808" s="1005"/>
      <c r="H808" s="1005"/>
      <c r="I808" s="1005"/>
      <c r="J808" s="1005"/>
      <c r="K808" s="1005"/>
      <c r="L808" s="1005"/>
      <c r="M808" s="1005"/>
      <c r="N808" s="1005"/>
      <c r="O808" s="1005"/>
      <c r="P808" s="1005"/>
    </row>
    <row r="809" spans="6:16" ht="18" customHeight="1" x14ac:dyDescent="0.25">
      <c r="F809" s="1005"/>
      <c r="G809" s="1005"/>
      <c r="H809" s="1005"/>
      <c r="I809" s="1005"/>
      <c r="J809" s="1005"/>
      <c r="K809" s="1005"/>
      <c r="L809" s="1005"/>
      <c r="M809" s="1005"/>
      <c r="N809" s="1005"/>
      <c r="O809" s="1005"/>
      <c r="P809" s="1005"/>
    </row>
    <row r="810" spans="6:16" ht="18" customHeight="1" x14ac:dyDescent="0.25">
      <c r="F810" s="1005"/>
      <c r="G810" s="1005"/>
      <c r="H810" s="1005"/>
      <c r="I810" s="1005"/>
      <c r="J810" s="1005"/>
      <c r="K810" s="1005"/>
      <c r="L810" s="1005"/>
      <c r="M810" s="1005"/>
      <c r="N810" s="1005"/>
      <c r="O810" s="1005"/>
      <c r="P810" s="1005"/>
    </row>
    <row r="811" spans="6:16" ht="18" customHeight="1" x14ac:dyDescent="0.25">
      <c r="F811" s="1005"/>
      <c r="G811" s="1005"/>
      <c r="H811" s="1005"/>
      <c r="I811" s="1005"/>
      <c r="J811" s="1005"/>
      <c r="K811" s="1005"/>
      <c r="L811" s="1005"/>
      <c r="M811" s="1005"/>
      <c r="N811" s="1005"/>
      <c r="O811" s="1005"/>
      <c r="P811" s="1005"/>
    </row>
    <row r="812" spans="6:16" ht="18" customHeight="1" x14ac:dyDescent="0.25">
      <c r="F812" s="1005"/>
      <c r="G812" s="1005"/>
      <c r="H812" s="1005"/>
      <c r="I812" s="1005"/>
      <c r="J812" s="1005"/>
      <c r="K812" s="1005"/>
      <c r="L812" s="1005"/>
      <c r="M812" s="1005"/>
      <c r="N812" s="1005"/>
      <c r="O812" s="1005"/>
      <c r="P812" s="1005"/>
    </row>
    <row r="813" spans="6:16" ht="18" customHeight="1" x14ac:dyDescent="0.25">
      <c r="F813" s="1005"/>
      <c r="G813" s="1005"/>
      <c r="H813" s="1005"/>
      <c r="I813" s="1005"/>
      <c r="J813" s="1005"/>
      <c r="K813" s="1005"/>
      <c r="L813" s="1005"/>
      <c r="M813" s="1005"/>
      <c r="N813" s="1005"/>
      <c r="O813" s="1005"/>
      <c r="P813" s="1005"/>
    </row>
    <row r="814" spans="6:16" ht="18" customHeight="1" x14ac:dyDescent="0.25">
      <c r="F814" s="1005"/>
      <c r="G814" s="1005"/>
      <c r="H814" s="1005"/>
      <c r="I814" s="1005"/>
      <c r="J814" s="1005"/>
      <c r="K814" s="1005"/>
      <c r="L814" s="1005"/>
      <c r="M814" s="1005"/>
      <c r="N814" s="1005"/>
      <c r="O814" s="1005"/>
      <c r="P814" s="1005"/>
    </row>
    <row r="815" spans="6:16" ht="18" customHeight="1" x14ac:dyDescent="0.25">
      <c r="F815" s="1005"/>
      <c r="G815" s="1005"/>
      <c r="H815" s="1005"/>
      <c r="I815" s="1005"/>
      <c r="J815" s="1005"/>
      <c r="K815" s="1005"/>
      <c r="L815" s="1005"/>
      <c r="M815" s="1005"/>
      <c r="N815" s="1005"/>
      <c r="O815" s="1005"/>
      <c r="P815" s="1005"/>
    </row>
    <row r="816" spans="6:16" ht="18" customHeight="1" x14ac:dyDescent="0.25">
      <c r="F816" s="1005"/>
      <c r="G816" s="1005"/>
      <c r="H816" s="1005"/>
      <c r="I816" s="1005"/>
      <c r="J816" s="1005"/>
      <c r="K816" s="1005"/>
      <c r="L816" s="1005"/>
      <c r="M816" s="1005"/>
      <c r="N816" s="1005"/>
      <c r="O816" s="1005"/>
      <c r="P816" s="1005"/>
    </row>
    <row r="817" spans="6:16" ht="18" customHeight="1" x14ac:dyDescent="0.25">
      <c r="F817" s="1005"/>
      <c r="G817" s="1005"/>
      <c r="H817" s="1005"/>
      <c r="I817" s="1005"/>
      <c r="J817" s="1005"/>
      <c r="K817" s="1005"/>
      <c r="L817" s="1005"/>
      <c r="M817" s="1005"/>
      <c r="N817" s="1005"/>
      <c r="O817" s="1005"/>
      <c r="P817" s="1005"/>
    </row>
    <row r="818" spans="6:16" ht="18" customHeight="1" x14ac:dyDescent="0.25">
      <c r="F818" s="1005"/>
      <c r="G818" s="1005"/>
      <c r="H818" s="1005"/>
      <c r="I818" s="1005"/>
      <c r="J818" s="1005"/>
      <c r="K818" s="1005"/>
      <c r="L818" s="1005"/>
      <c r="M818" s="1005"/>
      <c r="N818" s="1005"/>
      <c r="O818" s="1005"/>
      <c r="P818" s="1005"/>
    </row>
    <row r="819" spans="6:16" ht="18" customHeight="1" x14ac:dyDescent="0.25">
      <c r="F819" s="1005"/>
      <c r="G819" s="1005"/>
      <c r="H819" s="1005"/>
      <c r="I819" s="1005"/>
      <c r="J819" s="1005"/>
      <c r="K819" s="1005"/>
      <c r="L819" s="1005"/>
      <c r="M819" s="1005"/>
      <c r="N819" s="1005"/>
      <c r="O819" s="1005"/>
      <c r="P819" s="1005"/>
    </row>
    <row r="820" spans="6:16" ht="18" customHeight="1" x14ac:dyDescent="0.25">
      <c r="F820" s="1005"/>
      <c r="G820" s="1005"/>
      <c r="H820" s="1005"/>
      <c r="I820" s="1005"/>
      <c r="J820" s="1005"/>
      <c r="K820" s="1005"/>
      <c r="L820" s="1005"/>
      <c r="M820" s="1005"/>
      <c r="N820" s="1005"/>
      <c r="O820" s="1005"/>
      <c r="P820" s="1005"/>
    </row>
    <row r="821" spans="6:16" ht="18" customHeight="1" x14ac:dyDescent="0.25">
      <c r="F821" s="1005"/>
      <c r="G821" s="1005"/>
      <c r="H821" s="1005"/>
      <c r="I821" s="1005"/>
      <c r="J821" s="1005"/>
      <c r="K821" s="1005"/>
      <c r="L821" s="1005"/>
      <c r="M821" s="1005"/>
      <c r="N821" s="1005"/>
      <c r="O821" s="1005"/>
      <c r="P821" s="1005"/>
    </row>
    <row r="822" spans="6:16" ht="18" customHeight="1" x14ac:dyDescent="0.25">
      <c r="F822" s="1005"/>
      <c r="G822" s="1005"/>
      <c r="H822" s="1005"/>
      <c r="I822" s="1005"/>
      <c r="J822" s="1005"/>
      <c r="K822" s="1005"/>
      <c r="L822" s="1005"/>
      <c r="M822" s="1005"/>
      <c r="N822" s="1005"/>
      <c r="O822" s="1005"/>
      <c r="P822" s="1005"/>
    </row>
    <row r="823" spans="6:16" ht="18" customHeight="1" x14ac:dyDescent="0.25">
      <c r="F823" s="1005"/>
      <c r="G823" s="1005"/>
      <c r="H823" s="1005"/>
      <c r="I823" s="1005"/>
      <c r="J823" s="1005"/>
      <c r="K823" s="1005"/>
      <c r="L823" s="1005"/>
      <c r="M823" s="1005"/>
      <c r="N823" s="1005"/>
      <c r="O823" s="1005"/>
      <c r="P823" s="1005"/>
    </row>
    <row r="824" spans="6:16" ht="18" customHeight="1" x14ac:dyDescent="0.25">
      <c r="F824" s="1005"/>
      <c r="G824" s="1005"/>
      <c r="H824" s="1005"/>
      <c r="I824" s="1005"/>
      <c r="J824" s="1005"/>
      <c r="K824" s="1005"/>
      <c r="L824" s="1005"/>
      <c r="M824" s="1005"/>
      <c r="N824" s="1005"/>
      <c r="O824" s="1005"/>
      <c r="P824" s="1005"/>
    </row>
    <row r="825" spans="6:16" ht="18" customHeight="1" x14ac:dyDescent="0.25">
      <c r="F825" s="1005"/>
      <c r="G825" s="1005"/>
      <c r="H825" s="1005"/>
      <c r="I825" s="1005"/>
      <c r="J825" s="1005"/>
      <c r="K825" s="1005"/>
      <c r="L825" s="1005"/>
      <c r="M825" s="1005"/>
      <c r="N825" s="1005"/>
      <c r="O825" s="1005"/>
      <c r="P825" s="1005"/>
    </row>
    <row r="826" spans="6:16" ht="18" customHeight="1" x14ac:dyDescent="0.25">
      <c r="F826" s="1005"/>
      <c r="G826" s="1005"/>
      <c r="H826" s="1005"/>
      <c r="I826" s="1005"/>
      <c r="J826" s="1005"/>
      <c r="K826" s="1005"/>
      <c r="L826" s="1005"/>
      <c r="M826" s="1005"/>
      <c r="N826" s="1005"/>
      <c r="O826" s="1005"/>
      <c r="P826" s="1005"/>
    </row>
    <row r="827" spans="6:16" ht="18" customHeight="1" x14ac:dyDescent="0.25">
      <c r="F827" s="1005"/>
      <c r="G827" s="1005"/>
      <c r="H827" s="1005"/>
      <c r="I827" s="1005"/>
      <c r="J827" s="1005"/>
      <c r="K827" s="1005"/>
      <c r="L827" s="1005"/>
      <c r="M827" s="1005"/>
      <c r="N827" s="1005"/>
      <c r="O827" s="1005"/>
      <c r="P827" s="1005"/>
    </row>
    <row r="828" spans="6:16" ht="18" customHeight="1" x14ac:dyDescent="0.25">
      <c r="F828" s="1005"/>
      <c r="G828" s="1005"/>
      <c r="H828" s="1005"/>
      <c r="I828" s="1005"/>
      <c r="J828" s="1005"/>
      <c r="K828" s="1005"/>
      <c r="L828" s="1005"/>
      <c r="M828" s="1005"/>
      <c r="N828" s="1005"/>
      <c r="O828" s="1005"/>
      <c r="P828" s="1005"/>
    </row>
    <row r="829" spans="6:16" ht="18" customHeight="1" x14ac:dyDescent="0.25">
      <c r="F829" s="1005"/>
      <c r="G829" s="1005"/>
      <c r="H829" s="1005"/>
      <c r="I829" s="1005"/>
      <c r="J829" s="1005"/>
      <c r="K829" s="1005"/>
      <c r="L829" s="1005"/>
      <c r="M829" s="1005"/>
      <c r="N829" s="1005"/>
      <c r="O829" s="1005"/>
      <c r="P829" s="1005"/>
    </row>
    <row r="830" spans="6:16" ht="18" customHeight="1" x14ac:dyDescent="0.25">
      <c r="F830" s="1005"/>
      <c r="G830" s="1005"/>
      <c r="H830" s="1005"/>
      <c r="I830" s="1005"/>
      <c r="J830" s="1005"/>
      <c r="K830" s="1005"/>
      <c r="L830" s="1005"/>
      <c r="M830" s="1005"/>
      <c r="N830" s="1005"/>
      <c r="O830" s="1005"/>
      <c r="P830" s="1005"/>
    </row>
    <row r="831" spans="6:16" ht="18" customHeight="1" x14ac:dyDescent="0.25">
      <c r="F831" s="1005"/>
      <c r="G831" s="1005"/>
      <c r="H831" s="1005"/>
      <c r="I831" s="1005"/>
      <c r="J831" s="1005"/>
      <c r="K831" s="1005"/>
      <c r="L831" s="1005"/>
      <c r="M831" s="1005"/>
      <c r="N831" s="1005"/>
      <c r="O831" s="1005"/>
      <c r="P831" s="1005"/>
    </row>
    <row r="832" spans="6:16" ht="18" customHeight="1" x14ac:dyDescent="0.25">
      <c r="F832" s="1005"/>
      <c r="G832" s="1005"/>
      <c r="H832" s="1005"/>
      <c r="I832" s="1005"/>
      <c r="J832" s="1005"/>
      <c r="K832" s="1005"/>
      <c r="L832" s="1005"/>
      <c r="M832" s="1005"/>
      <c r="N832" s="1005"/>
      <c r="O832" s="1005"/>
      <c r="P832" s="1005"/>
    </row>
    <row r="833" spans="6:16" ht="18" customHeight="1" x14ac:dyDescent="0.25">
      <c r="F833" s="1005"/>
      <c r="G833" s="1005"/>
      <c r="H833" s="1005"/>
      <c r="I833" s="1005"/>
      <c r="J833" s="1005"/>
      <c r="K833" s="1005"/>
      <c r="L833" s="1005"/>
      <c r="M833" s="1005"/>
      <c r="N833" s="1005"/>
      <c r="O833" s="1005"/>
      <c r="P833" s="1005"/>
    </row>
    <row r="834" spans="6:16" ht="18" customHeight="1" x14ac:dyDescent="0.25">
      <c r="F834" s="1005"/>
      <c r="G834" s="1005"/>
      <c r="H834" s="1005"/>
      <c r="I834" s="1005"/>
      <c r="J834" s="1005"/>
      <c r="K834" s="1005"/>
      <c r="L834" s="1005"/>
      <c r="M834" s="1005"/>
      <c r="N834" s="1005"/>
      <c r="O834" s="1005"/>
      <c r="P834" s="1005"/>
    </row>
    <row r="835" spans="6:16" ht="18" customHeight="1" x14ac:dyDescent="0.25">
      <c r="F835" s="1005"/>
      <c r="G835" s="1005"/>
      <c r="H835" s="1005"/>
      <c r="I835" s="1005"/>
      <c r="J835" s="1005"/>
      <c r="K835" s="1005"/>
      <c r="L835" s="1005"/>
      <c r="M835" s="1005"/>
      <c r="N835" s="1005"/>
      <c r="O835" s="1005"/>
      <c r="P835" s="1005"/>
    </row>
    <row r="836" spans="6:16" ht="18" customHeight="1" x14ac:dyDescent="0.25">
      <c r="F836" s="1005"/>
      <c r="G836" s="1005"/>
      <c r="H836" s="1005"/>
      <c r="I836" s="1005"/>
      <c r="J836" s="1005"/>
      <c r="K836" s="1005"/>
      <c r="L836" s="1005"/>
      <c r="M836" s="1005"/>
      <c r="N836" s="1005"/>
      <c r="O836" s="1005"/>
      <c r="P836" s="1005"/>
    </row>
    <row r="837" spans="6:16" ht="18" customHeight="1" x14ac:dyDescent="0.25">
      <c r="F837" s="1005"/>
      <c r="G837" s="1005"/>
      <c r="H837" s="1005"/>
      <c r="I837" s="1005"/>
      <c r="J837" s="1005"/>
      <c r="K837" s="1005"/>
      <c r="L837" s="1005"/>
      <c r="M837" s="1005"/>
      <c r="N837" s="1005"/>
      <c r="O837" s="1005"/>
      <c r="P837" s="1005"/>
    </row>
    <row r="838" spans="6:16" ht="18" customHeight="1" x14ac:dyDescent="0.25">
      <c r="F838" s="1005"/>
      <c r="G838" s="1005"/>
      <c r="H838" s="1005"/>
      <c r="I838" s="1005"/>
      <c r="J838" s="1005"/>
      <c r="K838" s="1005"/>
      <c r="L838" s="1005"/>
      <c r="M838" s="1005"/>
      <c r="N838" s="1005"/>
      <c r="O838" s="1005"/>
      <c r="P838" s="1005"/>
    </row>
    <row r="839" spans="6:16" ht="18" customHeight="1" x14ac:dyDescent="0.25">
      <c r="F839" s="1005"/>
      <c r="G839" s="1005"/>
      <c r="H839" s="1005"/>
      <c r="I839" s="1005"/>
      <c r="J839" s="1005"/>
      <c r="K839" s="1005"/>
      <c r="L839" s="1005"/>
      <c r="M839" s="1005"/>
      <c r="N839" s="1005"/>
      <c r="O839" s="1005"/>
      <c r="P839" s="1005"/>
    </row>
    <row r="840" spans="6:16" ht="18" customHeight="1" x14ac:dyDescent="0.25">
      <c r="F840" s="1005"/>
      <c r="G840" s="1005"/>
      <c r="H840" s="1005"/>
      <c r="I840" s="1005"/>
      <c r="J840" s="1005"/>
      <c r="K840" s="1005"/>
      <c r="L840" s="1005"/>
      <c r="M840" s="1005"/>
      <c r="N840" s="1005"/>
      <c r="O840" s="1005"/>
      <c r="P840" s="1005"/>
    </row>
    <row r="841" spans="6:16" ht="18" customHeight="1" x14ac:dyDescent="0.25">
      <c r="F841" s="1005"/>
      <c r="G841" s="1005"/>
      <c r="H841" s="1005"/>
      <c r="I841" s="1005"/>
      <c r="J841" s="1005"/>
      <c r="K841" s="1005"/>
      <c r="L841" s="1005"/>
      <c r="M841" s="1005"/>
      <c r="N841" s="1005"/>
      <c r="O841" s="1005"/>
      <c r="P841" s="1005"/>
    </row>
    <row r="842" spans="6:16" ht="18" customHeight="1" x14ac:dyDescent="0.25">
      <c r="F842" s="1005"/>
      <c r="G842" s="1005"/>
      <c r="H842" s="1005"/>
      <c r="I842" s="1005"/>
      <c r="J842" s="1005"/>
      <c r="K842" s="1005"/>
      <c r="L842" s="1005"/>
      <c r="M842" s="1005"/>
      <c r="N842" s="1005"/>
      <c r="O842" s="1005"/>
      <c r="P842" s="1005"/>
    </row>
    <row r="843" spans="6:16" ht="18" customHeight="1" x14ac:dyDescent="0.25">
      <c r="F843" s="1005"/>
      <c r="G843" s="1005"/>
      <c r="H843" s="1005"/>
      <c r="I843" s="1005"/>
      <c r="J843" s="1005"/>
      <c r="K843" s="1005"/>
      <c r="L843" s="1005"/>
      <c r="M843" s="1005"/>
      <c r="N843" s="1005"/>
      <c r="O843" s="1005"/>
      <c r="P843" s="1005"/>
    </row>
    <row r="844" spans="6:16" ht="18" customHeight="1" x14ac:dyDescent="0.25">
      <c r="F844" s="1005"/>
      <c r="G844" s="1005"/>
      <c r="H844" s="1005"/>
      <c r="I844" s="1005"/>
      <c r="J844" s="1005"/>
      <c r="K844" s="1005"/>
      <c r="L844" s="1005"/>
      <c r="M844" s="1005"/>
      <c r="N844" s="1005"/>
      <c r="O844" s="1005"/>
      <c r="P844" s="1005"/>
    </row>
    <row r="845" spans="6:16" ht="18" customHeight="1" x14ac:dyDescent="0.25">
      <c r="F845" s="1005"/>
      <c r="G845" s="1005"/>
      <c r="H845" s="1005"/>
      <c r="I845" s="1005"/>
      <c r="J845" s="1005"/>
      <c r="K845" s="1005"/>
      <c r="L845" s="1005"/>
      <c r="M845" s="1005"/>
      <c r="N845" s="1005"/>
      <c r="O845" s="1005"/>
      <c r="P845" s="1005"/>
    </row>
    <row r="846" spans="6:16" ht="18" customHeight="1" x14ac:dyDescent="0.25">
      <c r="F846" s="1005"/>
      <c r="G846" s="1005"/>
      <c r="H846" s="1005"/>
      <c r="I846" s="1005"/>
      <c r="J846" s="1005"/>
      <c r="K846" s="1005"/>
      <c r="L846" s="1005"/>
      <c r="M846" s="1005"/>
      <c r="N846" s="1005"/>
      <c r="O846" s="1005"/>
      <c r="P846" s="1005"/>
    </row>
    <row r="847" spans="6:16" ht="18" customHeight="1" x14ac:dyDescent="0.25">
      <c r="F847" s="1005"/>
      <c r="G847" s="1005"/>
      <c r="H847" s="1005"/>
      <c r="I847" s="1005"/>
      <c r="J847" s="1005"/>
      <c r="K847" s="1005"/>
      <c r="L847" s="1005"/>
      <c r="M847" s="1005"/>
      <c r="N847" s="1005"/>
      <c r="O847" s="1005"/>
      <c r="P847" s="1005"/>
    </row>
    <row r="848" spans="6:16" ht="18" customHeight="1" x14ac:dyDescent="0.25">
      <c r="F848" s="1005"/>
      <c r="G848" s="1005"/>
      <c r="H848" s="1005"/>
      <c r="I848" s="1005"/>
      <c r="J848" s="1005"/>
      <c r="K848" s="1005"/>
      <c r="L848" s="1005"/>
      <c r="M848" s="1005"/>
      <c r="N848" s="1005"/>
      <c r="O848" s="1005"/>
      <c r="P848" s="1005"/>
    </row>
    <row r="849" spans="6:16" ht="18" customHeight="1" x14ac:dyDescent="0.25">
      <c r="F849" s="1005"/>
      <c r="G849" s="1005"/>
      <c r="H849" s="1005"/>
      <c r="I849" s="1005"/>
      <c r="J849" s="1005"/>
      <c r="K849" s="1005"/>
      <c r="L849" s="1005"/>
      <c r="M849" s="1005"/>
      <c r="N849" s="1005"/>
      <c r="O849" s="1005"/>
      <c r="P849" s="1005"/>
    </row>
    <row r="850" spans="6:16" ht="18" customHeight="1" x14ac:dyDescent="0.25">
      <c r="F850" s="1005"/>
      <c r="G850" s="1005"/>
      <c r="H850" s="1005"/>
      <c r="I850" s="1005"/>
      <c r="J850" s="1005"/>
      <c r="K850" s="1005"/>
      <c r="L850" s="1005"/>
      <c r="M850" s="1005"/>
      <c r="N850" s="1005"/>
      <c r="O850" s="1005"/>
      <c r="P850" s="1005"/>
    </row>
    <row r="851" spans="6:16" ht="18" customHeight="1" x14ac:dyDescent="0.25">
      <c r="F851" s="1005"/>
      <c r="G851" s="1005"/>
      <c r="H851" s="1005"/>
      <c r="I851" s="1005"/>
      <c r="J851" s="1005"/>
      <c r="K851" s="1005"/>
      <c r="L851" s="1005"/>
      <c r="M851" s="1005"/>
      <c r="N851" s="1005"/>
      <c r="O851" s="1005"/>
      <c r="P851" s="1005"/>
    </row>
    <row r="852" spans="6:16" ht="18" customHeight="1" x14ac:dyDescent="0.25">
      <c r="F852" s="1005"/>
      <c r="G852" s="1005"/>
      <c r="H852" s="1005"/>
      <c r="I852" s="1005"/>
      <c r="J852" s="1005"/>
      <c r="K852" s="1005"/>
      <c r="L852" s="1005"/>
      <c r="M852" s="1005"/>
      <c r="N852" s="1005"/>
      <c r="O852" s="1005"/>
      <c r="P852" s="1005"/>
    </row>
    <row r="853" spans="6:16" ht="18" customHeight="1" x14ac:dyDescent="0.25">
      <c r="F853" s="1005"/>
      <c r="G853" s="1005"/>
      <c r="H853" s="1005"/>
      <c r="I853" s="1005"/>
      <c r="J853" s="1005"/>
      <c r="K853" s="1005"/>
      <c r="L853" s="1005"/>
      <c r="M853" s="1005"/>
      <c r="N853" s="1005"/>
      <c r="O853" s="1005"/>
      <c r="P853" s="1005"/>
    </row>
    <row r="854" spans="6:16" ht="18" customHeight="1" x14ac:dyDescent="0.25">
      <c r="F854" s="1005"/>
      <c r="G854" s="1005"/>
      <c r="H854" s="1005"/>
      <c r="I854" s="1005"/>
      <c r="J854" s="1005"/>
      <c r="K854" s="1005"/>
      <c r="L854" s="1005"/>
      <c r="M854" s="1005"/>
      <c r="N854" s="1005"/>
      <c r="O854" s="1005"/>
      <c r="P854" s="1005"/>
    </row>
    <row r="855" spans="6:16" ht="18" customHeight="1" x14ac:dyDescent="0.25">
      <c r="F855" s="1005"/>
      <c r="G855" s="1005"/>
      <c r="H855" s="1005"/>
      <c r="I855" s="1005"/>
      <c r="J855" s="1005"/>
      <c r="K855" s="1005"/>
      <c r="L855" s="1005"/>
      <c r="M855" s="1005"/>
      <c r="N855" s="1005"/>
      <c r="O855" s="1005"/>
      <c r="P855" s="1005"/>
    </row>
    <row r="856" spans="6:16" ht="18" customHeight="1" x14ac:dyDescent="0.25">
      <c r="F856" s="1005"/>
      <c r="G856" s="1005"/>
      <c r="H856" s="1005"/>
      <c r="I856" s="1005"/>
      <c r="J856" s="1005"/>
      <c r="K856" s="1005"/>
      <c r="L856" s="1005"/>
      <c r="M856" s="1005"/>
      <c r="N856" s="1005"/>
      <c r="O856" s="1005"/>
      <c r="P856" s="1005"/>
    </row>
    <row r="857" spans="6:16" ht="18" customHeight="1" x14ac:dyDescent="0.25">
      <c r="F857" s="1005"/>
      <c r="G857" s="1005"/>
      <c r="H857" s="1005"/>
      <c r="I857" s="1005"/>
      <c r="J857" s="1005"/>
      <c r="K857" s="1005"/>
      <c r="L857" s="1005"/>
      <c r="M857" s="1005"/>
      <c r="N857" s="1005"/>
      <c r="O857" s="1005"/>
      <c r="P857" s="1005"/>
    </row>
    <row r="858" spans="6:16" ht="18" customHeight="1" x14ac:dyDescent="0.25">
      <c r="F858" s="1005"/>
      <c r="G858" s="1005"/>
      <c r="H858" s="1005"/>
      <c r="I858" s="1005"/>
      <c r="J858" s="1005"/>
      <c r="K858" s="1005"/>
      <c r="L858" s="1005"/>
      <c r="M858" s="1005"/>
      <c r="N858" s="1005"/>
      <c r="O858" s="1005"/>
      <c r="P858" s="1005"/>
    </row>
    <row r="859" spans="6:16" ht="18" customHeight="1" x14ac:dyDescent="0.25">
      <c r="F859" s="1005"/>
      <c r="G859" s="1005"/>
      <c r="H859" s="1005"/>
      <c r="I859" s="1005"/>
      <c r="J859" s="1005"/>
      <c r="K859" s="1005"/>
      <c r="L859" s="1005"/>
      <c r="M859" s="1005"/>
      <c r="N859" s="1005"/>
      <c r="O859" s="1005"/>
      <c r="P859" s="1005"/>
    </row>
    <row r="860" spans="6:16" ht="18" customHeight="1" x14ac:dyDescent="0.25">
      <c r="F860" s="1005"/>
      <c r="G860" s="1005"/>
      <c r="H860" s="1005"/>
      <c r="I860" s="1005"/>
      <c r="J860" s="1005"/>
      <c r="K860" s="1005"/>
      <c r="L860" s="1005"/>
      <c r="M860" s="1005"/>
      <c r="N860" s="1005"/>
      <c r="O860" s="1005"/>
      <c r="P860" s="1005"/>
    </row>
    <row r="861" spans="6:16" ht="18" customHeight="1" x14ac:dyDescent="0.25">
      <c r="F861" s="1005"/>
      <c r="G861" s="1005"/>
      <c r="H861" s="1005"/>
      <c r="I861" s="1005"/>
      <c r="J861" s="1005"/>
      <c r="K861" s="1005"/>
      <c r="L861" s="1005"/>
      <c r="M861" s="1005"/>
      <c r="N861" s="1005"/>
      <c r="O861" s="1005"/>
      <c r="P861" s="1005"/>
    </row>
    <row r="862" spans="6:16" ht="18" customHeight="1" x14ac:dyDescent="0.25">
      <c r="F862" s="1005"/>
      <c r="G862" s="1005"/>
      <c r="H862" s="1005"/>
      <c r="I862" s="1005"/>
      <c r="J862" s="1005"/>
      <c r="K862" s="1005"/>
      <c r="L862" s="1005"/>
      <c r="M862" s="1005"/>
      <c r="N862" s="1005"/>
      <c r="O862" s="1005"/>
      <c r="P862" s="1005"/>
    </row>
    <row r="863" spans="6:16" ht="18" customHeight="1" x14ac:dyDescent="0.25">
      <c r="F863" s="1005"/>
      <c r="G863" s="1005"/>
      <c r="H863" s="1005"/>
      <c r="I863" s="1005"/>
      <c r="J863" s="1005"/>
      <c r="K863" s="1005"/>
      <c r="L863" s="1005"/>
      <c r="M863" s="1005"/>
      <c r="N863" s="1005"/>
      <c r="O863" s="1005"/>
      <c r="P863" s="1005"/>
    </row>
    <row r="864" spans="6:16" ht="18" customHeight="1" x14ac:dyDescent="0.25">
      <c r="F864" s="1005"/>
      <c r="G864" s="1005"/>
      <c r="H864" s="1005"/>
      <c r="I864" s="1005"/>
      <c r="J864" s="1005"/>
      <c r="K864" s="1005"/>
      <c r="L864" s="1005"/>
      <c r="M864" s="1005"/>
      <c r="N864" s="1005"/>
      <c r="O864" s="1005"/>
      <c r="P864" s="1005"/>
    </row>
    <row r="865" spans="6:16" ht="18" customHeight="1" x14ac:dyDescent="0.25">
      <c r="F865" s="1005"/>
      <c r="G865" s="1005"/>
      <c r="H865" s="1005"/>
      <c r="I865" s="1005"/>
      <c r="J865" s="1005"/>
      <c r="K865" s="1005"/>
      <c r="L865" s="1005"/>
      <c r="M865" s="1005"/>
      <c r="N865" s="1005"/>
      <c r="O865" s="1005"/>
      <c r="P865" s="1005"/>
    </row>
    <row r="866" spans="6:16" ht="18" customHeight="1" x14ac:dyDescent="0.25">
      <c r="F866" s="1005"/>
      <c r="G866" s="1005"/>
      <c r="H866" s="1005"/>
      <c r="I866" s="1005"/>
      <c r="J866" s="1005"/>
      <c r="K866" s="1005"/>
      <c r="L866" s="1005"/>
      <c r="M866" s="1005"/>
      <c r="N866" s="1005"/>
      <c r="O866" s="1005"/>
      <c r="P866" s="1005"/>
    </row>
    <row r="867" spans="6:16" ht="18" customHeight="1" x14ac:dyDescent="0.25">
      <c r="F867" s="1005"/>
      <c r="G867" s="1005"/>
      <c r="H867" s="1005"/>
      <c r="I867" s="1005"/>
      <c r="J867" s="1005"/>
      <c r="K867" s="1005"/>
      <c r="L867" s="1005"/>
      <c r="M867" s="1005"/>
      <c r="N867" s="1005"/>
      <c r="O867" s="1005"/>
      <c r="P867" s="1005"/>
    </row>
    <row r="868" spans="6:16" ht="18" customHeight="1" x14ac:dyDescent="0.25">
      <c r="F868" s="1005"/>
      <c r="G868" s="1005"/>
      <c r="H868" s="1005"/>
      <c r="I868" s="1005"/>
      <c r="J868" s="1005"/>
      <c r="K868" s="1005"/>
      <c r="L868" s="1005"/>
      <c r="M868" s="1005"/>
      <c r="N868" s="1005"/>
      <c r="O868" s="1005"/>
      <c r="P868" s="1005"/>
    </row>
    <row r="869" spans="6:16" ht="18" customHeight="1" x14ac:dyDescent="0.25">
      <c r="F869" s="1005"/>
      <c r="G869" s="1005"/>
      <c r="H869" s="1005"/>
      <c r="I869" s="1005"/>
      <c r="J869" s="1005"/>
      <c r="K869" s="1005"/>
      <c r="L869" s="1005"/>
      <c r="M869" s="1005"/>
      <c r="N869" s="1005"/>
      <c r="O869" s="1005"/>
      <c r="P869" s="1005"/>
    </row>
    <row r="870" spans="6:16" ht="18" customHeight="1" x14ac:dyDescent="0.25">
      <c r="F870" s="1005"/>
      <c r="G870" s="1005"/>
      <c r="H870" s="1005"/>
      <c r="I870" s="1005"/>
      <c r="J870" s="1005"/>
      <c r="K870" s="1005"/>
      <c r="L870" s="1005"/>
      <c r="M870" s="1005"/>
      <c r="N870" s="1005"/>
      <c r="O870" s="1005"/>
      <c r="P870" s="1005"/>
    </row>
    <row r="871" spans="6:16" ht="18" customHeight="1" x14ac:dyDescent="0.25">
      <c r="F871" s="1005"/>
      <c r="G871" s="1005"/>
      <c r="H871" s="1005"/>
      <c r="I871" s="1005"/>
      <c r="J871" s="1005"/>
      <c r="K871" s="1005"/>
      <c r="L871" s="1005"/>
      <c r="M871" s="1005"/>
      <c r="N871" s="1005"/>
      <c r="O871" s="1005"/>
      <c r="P871" s="1005"/>
    </row>
    <row r="872" spans="6:16" ht="18" customHeight="1" x14ac:dyDescent="0.25">
      <c r="F872" s="1005"/>
      <c r="G872" s="1005"/>
      <c r="H872" s="1005"/>
      <c r="I872" s="1005"/>
      <c r="J872" s="1005"/>
      <c r="K872" s="1005"/>
      <c r="L872" s="1005"/>
      <c r="M872" s="1005"/>
      <c r="N872" s="1005"/>
      <c r="O872" s="1005"/>
      <c r="P872" s="1005"/>
    </row>
    <row r="873" spans="6:16" ht="18" customHeight="1" x14ac:dyDescent="0.25">
      <c r="F873" s="1005"/>
      <c r="G873" s="1005"/>
      <c r="H873" s="1005"/>
      <c r="I873" s="1005"/>
      <c r="J873" s="1005"/>
      <c r="K873" s="1005"/>
      <c r="L873" s="1005"/>
      <c r="M873" s="1005"/>
      <c r="N873" s="1005"/>
      <c r="O873" s="1005"/>
      <c r="P873" s="1005"/>
    </row>
    <row r="874" spans="6:16" ht="18" customHeight="1" x14ac:dyDescent="0.25">
      <c r="F874" s="1005"/>
      <c r="G874" s="1005"/>
      <c r="H874" s="1005"/>
      <c r="I874" s="1005"/>
      <c r="J874" s="1005"/>
      <c r="K874" s="1005"/>
      <c r="L874" s="1005"/>
      <c r="M874" s="1005"/>
      <c r="N874" s="1005"/>
      <c r="O874" s="1005"/>
      <c r="P874" s="1005"/>
    </row>
    <row r="875" spans="6:16" ht="18" customHeight="1" x14ac:dyDescent="0.25">
      <c r="F875" s="1005"/>
      <c r="G875" s="1005"/>
      <c r="H875" s="1005"/>
      <c r="I875" s="1005"/>
      <c r="J875" s="1005"/>
      <c r="K875" s="1005"/>
      <c r="L875" s="1005"/>
      <c r="M875" s="1005"/>
      <c r="N875" s="1005"/>
      <c r="O875" s="1005"/>
      <c r="P875" s="1005"/>
    </row>
    <row r="876" spans="6:16" ht="18" customHeight="1" x14ac:dyDescent="0.25">
      <c r="F876" s="1005"/>
      <c r="G876" s="1005"/>
      <c r="H876" s="1005"/>
      <c r="I876" s="1005"/>
      <c r="J876" s="1005"/>
      <c r="K876" s="1005"/>
      <c r="L876" s="1005"/>
      <c r="M876" s="1005"/>
      <c r="N876" s="1005"/>
      <c r="O876" s="1005"/>
      <c r="P876" s="1005"/>
    </row>
    <row r="877" spans="6:16" ht="18" customHeight="1" x14ac:dyDescent="0.25">
      <c r="F877" s="1005"/>
      <c r="G877" s="1005"/>
      <c r="H877" s="1005"/>
      <c r="I877" s="1005"/>
      <c r="J877" s="1005"/>
      <c r="K877" s="1005"/>
      <c r="L877" s="1005"/>
      <c r="M877" s="1005"/>
      <c r="N877" s="1005"/>
      <c r="O877" s="1005"/>
      <c r="P877" s="1005"/>
    </row>
    <row r="878" spans="6:16" ht="18" customHeight="1" x14ac:dyDescent="0.25">
      <c r="F878" s="1005"/>
      <c r="G878" s="1005"/>
      <c r="H878" s="1005"/>
      <c r="I878" s="1005"/>
      <c r="J878" s="1005"/>
      <c r="K878" s="1005"/>
      <c r="L878" s="1005"/>
      <c r="M878" s="1005"/>
      <c r="N878" s="1005"/>
      <c r="O878" s="1005"/>
      <c r="P878" s="1005"/>
    </row>
  </sheetData>
  <sheetProtection insertRows="0" selectLockedCells="1"/>
  <mergeCells count="40">
    <mergeCell ref="C56:H56"/>
    <mergeCell ref="C13:G13"/>
    <mergeCell ref="C40:F40"/>
    <mergeCell ref="C41:F41"/>
    <mergeCell ref="C42:F42"/>
    <mergeCell ref="C43:F43"/>
    <mergeCell ref="C44:F44"/>
    <mergeCell ref="C25:F25"/>
    <mergeCell ref="C26:F26"/>
    <mergeCell ref="C27:F27"/>
    <mergeCell ref="C28:F28"/>
    <mergeCell ref="C15:O15"/>
    <mergeCell ref="E39:H39"/>
    <mergeCell ref="C29:F29"/>
    <mergeCell ref="C30:F30"/>
    <mergeCell ref="C31:F31"/>
    <mergeCell ref="S20:S21"/>
    <mergeCell ref="I19:P19"/>
    <mergeCell ref="J20:P20"/>
    <mergeCell ref="C23:F23"/>
    <mergeCell ref="C24:F24"/>
    <mergeCell ref="Q19:R19"/>
    <mergeCell ref="I20:I21"/>
    <mergeCell ref="Q20:Q21"/>
    <mergeCell ref="R20:R21"/>
    <mergeCell ref="E22:H22"/>
    <mergeCell ref="C32:F32"/>
    <mergeCell ref="C33:F33"/>
    <mergeCell ref="C34:F34"/>
    <mergeCell ref="C35:F35"/>
    <mergeCell ref="C36:F36"/>
    <mergeCell ref="C46:F46"/>
    <mergeCell ref="C47:F47"/>
    <mergeCell ref="C45:F45"/>
    <mergeCell ref="C53:F53"/>
    <mergeCell ref="C48:F48"/>
    <mergeCell ref="C49:F49"/>
    <mergeCell ref="C50:F50"/>
    <mergeCell ref="C51:F51"/>
    <mergeCell ref="C52:F52"/>
  </mergeCells>
  <phoneticPr fontId="67" type="noConversion"/>
  <printOptions horizontalCentered="1"/>
  <pageMargins left="0.25" right="0.25" top="1" bottom="0.75" header="0.3" footer="0.3"/>
  <pageSetup scale="88" orientation="landscape" r:id="rId1"/>
  <headerFooter alignWithMargins="0">
    <oddHeader>&amp;C&amp;"Arial,Bold"&amp;14Form 2B
Square Footage Details</oddHeader>
    <oddFooter>&amp;LForm 2B Square Footage Details&amp;RCFA Forms 2014, v1.0
June 2014</oddFooter>
  </headerFooter>
  <rowBreaks count="2" manualBreakCount="2">
    <brk id="38" min="1" max="19" man="1"/>
    <brk id="130"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H137"/>
  <sheetViews>
    <sheetView showGridLines="0" zoomScaleNormal="100" workbookViewId="0">
      <selection activeCell="AZ30" sqref="AZ30"/>
    </sheetView>
  </sheetViews>
  <sheetFormatPr defaultColWidth="2.88671875" defaultRowHeight="14.4" x14ac:dyDescent="0.3"/>
  <cols>
    <col min="1" max="3" width="2.88671875" style="569"/>
    <col min="5" max="5" width="2.88671875" style="569"/>
    <col min="8" max="27" width="2.88671875" style="569"/>
    <col min="28" max="28" width="2.88671875" style="565"/>
    <col min="29" max="40" width="2.88671875" style="569"/>
    <col min="42" max="47" width="2.88671875" style="569"/>
    <col min="49" max="16384" width="2.88671875" style="569"/>
  </cols>
  <sheetData>
    <row r="4" spans="2:59" x14ac:dyDescent="0.3">
      <c r="D4" s="569"/>
      <c r="F4" s="569"/>
      <c r="G4" s="569"/>
      <c r="AO4" s="569"/>
      <c r="AV4" s="569"/>
    </row>
    <row r="5" spans="2:59" x14ac:dyDescent="0.3">
      <c r="D5" s="569"/>
      <c r="F5" s="569"/>
      <c r="G5" s="569"/>
      <c r="AO5" s="569"/>
      <c r="AV5" s="569"/>
    </row>
    <row r="6" spans="2:59" x14ac:dyDescent="0.3">
      <c r="D6" s="569"/>
      <c r="F6" s="569"/>
      <c r="AO6" s="569"/>
      <c r="AV6" s="569"/>
    </row>
    <row r="7" spans="2:59" x14ac:dyDescent="0.3">
      <c r="D7" s="569"/>
      <c r="F7" s="569"/>
      <c r="AO7" s="569"/>
      <c r="AV7" s="569"/>
    </row>
    <row r="8" spans="2:59" x14ac:dyDescent="0.3">
      <c r="D8" s="569"/>
      <c r="F8" s="569"/>
      <c r="AO8" s="569"/>
      <c r="AV8" s="569"/>
    </row>
    <row r="9" spans="2:59" x14ac:dyDescent="0.3">
      <c r="D9" s="569"/>
      <c r="F9" s="569"/>
      <c r="AO9" s="569"/>
      <c r="AV9" s="569"/>
    </row>
    <row r="10" spans="2:59" ht="6.75" customHeight="1" x14ac:dyDescent="0.3">
      <c r="D10" s="569"/>
      <c r="F10" s="569"/>
      <c r="G10" s="569"/>
      <c r="AO10" s="569"/>
      <c r="AV10" s="569"/>
    </row>
    <row r="11" spans="2:59" ht="6.75" customHeight="1" thickBot="1" x14ac:dyDescent="0.35">
      <c r="D11" s="569"/>
      <c r="F11" s="569"/>
      <c r="G11" s="569"/>
      <c r="AO11" s="569"/>
      <c r="AV11" s="569"/>
    </row>
    <row r="12" spans="2:59" s="805" customFormat="1" ht="7.5" customHeight="1" x14ac:dyDescent="0.3">
      <c r="B12" s="820"/>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574"/>
      <c r="AC12" s="816"/>
      <c r="AD12" s="816"/>
      <c r="AE12" s="816"/>
      <c r="AF12" s="816"/>
      <c r="AG12" s="816"/>
      <c r="AH12" s="816"/>
      <c r="AI12" s="816"/>
      <c r="AJ12" s="816"/>
      <c r="AK12" s="816"/>
      <c r="AL12" s="816"/>
      <c r="AM12" s="816"/>
      <c r="AN12" s="816"/>
      <c r="AO12" s="816"/>
      <c r="AP12" s="821"/>
      <c r="AQ12" s="812"/>
    </row>
    <row r="13" spans="2:59" s="805" customFormat="1" ht="15" customHeight="1" x14ac:dyDescent="0.3">
      <c r="B13" s="812"/>
      <c r="C13" s="582" t="s">
        <v>950</v>
      </c>
      <c r="E13" s="582"/>
      <c r="H13" s="2828" t="str">
        <f>IF('Form 1A'!G7="","Enter Project Name on Form 1A",'Form 1A'!G7)</f>
        <v>24th and Union</v>
      </c>
      <c r="I13" s="2829"/>
      <c r="J13" s="2829"/>
      <c r="K13" s="2829"/>
      <c r="L13" s="2829"/>
      <c r="M13" s="2829"/>
      <c r="N13" s="2829"/>
      <c r="O13" s="2829"/>
      <c r="P13" s="2829"/>
      <c r="Q13" s="2829"/>
      <c r="R13" s="2829"/>
      <c r="S13" s="2829"/>
      <c r="T13" s="2829"/>
      <c r="U13" s="2829"/>
      <c r="V13" s="2829"/>
      <c r="W13" s="2829"/>
      <c r="X13" s="2829"/>
      <c r="Y13" s="2829"/>
      <c r="Z13" s="2830"/>
      <c r="AA13" s="567"/>
      <c r="AB13" s="582"/>
      <c r="AC13" s="567"/>
      <c r="AD13" s="567"/>
      <c r="AE13" s="567"/>
      <c r="AF13" s="567"/>
      <c r="AG13" s="567"/>
      <c r="AH13" s="567"/>
      <c r="AI13" s="567"/>
      <c r="AJ13" s="567"/>
      <c r="AK13" s="567"/>
      <c r="AL13" s="567"/>
      <c r="AP13" s="824"/>
      <c r="AQ13" s="812"/>
      <c r="BC13" s="582"/>
      <c r="BG13" s="567"/>
    </row>
    <row r="14" spans="2:59" s="805" customFormat="1" ht="3.75" customHeight="1" thickBot="1" x14ac:dyDescent="0.35">
      <c r="B14" s="812"/>
      <c r="C14" s="806"/>
      <c r="AB14" s="807"/>
      <c r="AP14" s="824"/>
      <c r="AQ14" s="812"/>
    </row>
    <row r="15" spans="2:59" x14ac:dyDescent="0.3">
      <c r="B15" s="812"/>
      <c r="C15" s="2819" t="s">
        <v>1437</v>
      </c>
      <c r="D15" s="2820"/>
      <c r="E15" s="2820"/>
      <c r="F15" s="2820"/>
      <c r="G15" s="2820"/>
      <c r="H15" s="2820"/>
      <c r="I15" s="2820"/>
      <c r="J15" s="2820"/>
      <c r="K15" s="2820"/>
      <c r="L15" s="2820"/>
      <c r="M15" s="2820"/>
      <c r="N15" s="2820"/>
      <c r="O15" s="2820"/>
      <c r="P15" s="2820"/>
      <c r="Q15" s="2820"/>
      <c r="R15" s="2820"/>
      <c r="S15" s="2820"/>
      <c r="T15" s="2820"/>
      <c r="U15" s="2820"/>
      <c r="V15" s="2820"/>
      <c r="W15" s="2820"/>
      <c r="X15" s="2820"/>
      <c r="Y15" s="2820"/>
      <c r="Z15" s="2820"/>
      <c r="AA15" s="2820"/>
      <c r="AB15" s="2820"/>
      <c r="AC15" s="2820"/>
      <c r="AD15" s="2820"/>
      <c r="AE15" s="2820"/>
      <c r="AF15" s="2820"/>
      <c r="AG15" s="2820"/>
      <c r="AH15" s="2820"/>
      <c r="AI15" s="2820"/>
      <c r="AJ15" s="2820"/>
      <c r="AK15" s="2820"/>
      <c r="AL15" s="2820"/>
      <c r="AM15" s="2820"/>
      <c r="AN15" s="2820"/>
      <c r="AO15" s="2821"/>
      <c r="AP15" s="824"/>
      <c r="AQ15" s="812"/>
      <c r="AR15" s="805"/>
      <c r="AS15" s="805"/>
      <c r="AT15" s="805"/>
      <c r="AU15" s="805"/>
      <c r="AV15" s="805"/>
      <c r="AW15" s="805"/>
      <c r="AX15" s="805"/>
      <c r="AY15" s="805"/>
      <c r="AZ15" s="805"/>
      <c r="BA15" s="805"/>
      <c r="BB15" s="805"/>
      <c r="BC15" s="807"/>
      <c r="BD15" s="805"/>
      <c r="BE15" s="805"/>
      <c r="BF15" s="805"/>
      <c r="BG15" s="807"/>
    </row>
    <row r="16" spans="2:59" ht="3.75" customHeight="1" x14ac:dyDescent="0.3">
      <c r="B16" s="812"/>
      <c r="C16" s="2822"/>
      <c r="D16" s="2823"/>
      <c r="E16" s="2823"/>
      <c r="F16" s="2823"/>
      <c r="G16" s="2823"/>
      <c r="H16" s="2823"/>
      <c r="I16" s="2823"/>
      <c r="J16" s="2823"/>
      <c r="K16" s="2823"/>
      <c r="L16" s="2823"/>
      <c r="M16" s="2823"/>
      <c r="N16" s="2823"/>
      <c r="O16" s="2823"/>
      <c r="P16" s="2823"/>
      <c r="Q16" s="2823"/>
      <c r="R16" s="2823"/>
      <c r="S16" s="2823"/>
      <c r="T16" s="2823"/>
      <c r="U16" s="2823"/>
      <c r="V16" s="2823"/>
      <c r="W16" s="2823"/>
      <c r="X16" s="2823"/>
      <c r="Y16" s="2823"/>
      <c r="Z16" s="2823"/>
      <c r="AA16" s="2823"/>
      <c r="AB16" s="2823"/>
      <c r="AC16" s="2823"/>
      <c r="AD16" s="2823"/>
      <c r="AE16" s="2823"/>
      <c r="AF16" s="2823"/>
      <c r="AG16" s="2823"/>
      <c r="AH16" s="2823"/>
      <c r="AI16" s="2823"/>
      <c r="AJ16" s="2823"/>
      <c r="AK16" s="2823"/>
      <c r="AL16" s="2823"/>
      <c r="AM16" s="2823"/>
      <c r="AN16" s="2823"/>
      <c r="AO16" s="2824"/>
      <c r="AP16" s="824"/>
      <c r="AQ16" s="812"/>
      <c r="AR16" s="805"/>
      <c r="AS16" s="805"/>
      <c r="AT16" s="805"/>
      <c r="AU16" s="805"/>
      <c r="AV16" s="805"/>
      <c r="AW16" s="805"/>
      <c r="AX16" s="805"/>
      <c r="AY16" s="805"/>
      <c r="AZ16" s="805"/>
      <c r="BA16" s="805"/>
      <c r="BB16" s="805"/>
      <c r="BC16" s="807"/>
      <c r="BD16" s="805"/>
      <c r="BE16" s="805"/>
      <c r="BF16" s="805"/>
      <c r="BG16" s="807"/>
    </row>
    <row r="17" spans="2:59" x14ac:dyDescent="0.3">
      <c r="B17" s="812"/>
      <c r="C17" s="2822"/>
      <c r="D17" s="2823"/>
      <c r="E17" s="2823"/>
      <c r="F17" s="2823"/>
      <c r="G17" s="2823"/>
      <c r="H17" s="2823"/>
      <c r="I17" s="2823"/>
      <c r="J17" s="2823"/>
      <c r="K17" s="2823"/>
      <c r="L17" s="2823"/>
      <c r="M17" s="2823"/>
      <c r="N17" s="2823"/>
      <c r="O17" s="2823"/>
      <c r="P17" s="2823"/>
      <c r="Q17" s="2823"/>
      <c r="R17" s="2823"/>
      <c r="S17" s="2823"/>
      <c r="T17" s="2823"/>
      <c r="U17" s="2823"/>
      <c r="V17" s="2823"/>
      <c r="W17" s="2823"/>
      <c r="X17" s="2823"/>
      <c r="Y17" s="2823"/>
      <c r="Z17" s="2823"/>
      <c r="AA17" s="2823"/>
      <c r="AB17" s="2823"/>
      <c r="AC17" s="2823"/>
      <c r="AD17" s="2823"/>
      <c r="AE17" s="2823"/>
      <c r="AF17" s="2823"/>
      <c r="AG17" s="2823"/>
      <c r="AH17" s="2823"/>
      <c r="AI17" s="2823"/>
      <c r="AJ17" s="2823"/>
      <c r="AK17" s="2823"/>
      <c r="AL17" s="2823"/>
      <c r="AM17" s="2823"/>
      <c r="AN17" s="2823"/>
      <c r="AO17" s="2824"/>
      <c r="AP17" s="824"/>
      <c r="AQ17" s="812"/>
      <c r="AR17" s="2402"/>
      <c r="AS17" s="2402"/>
      <c r="AT17" s="2402"/>
      <c r="AU17" s="2402"/>
      <c r="AV17" s="2402"/>
      <c r="AW17" s="2402"/>
      <c r="AX17" s="2402"/>
      <c r="AY17" s="2402"/>
      <c r="AZ17" s="2402"/>
      <c r="BA17" s="2402"/>
      <c r="BB17" s="2402"/>
      <c r="BC17" s="807"/>
      <c r="BD17" s="2402"/>
      <c r="BE17" s="2402"/>
      <c r="BF17" s="2402"/>
      <c r="BG17" s="807"/>
    </row>
    <row r="18" spans="2:59" ht="3.75" customHeight="1" thickBot="1" x14ac:dyDescent="0.35">
      <c r="B18" s="812"/>
      <c r="C18" s="2825"/>
      <c r="D18" s="2826"/>
      <c r="E18" s="2826"/>
      <c r="F18" s="2826"/>
      <c r="G18" s="2826"/>
      <c r="H18" s="2826"/>
      <c r="I18" s="2826"/>
      <c r="J18" s="2826"/>
      <c r="K18" s="2826"/>
      <c r="L18" s="2826"/>
      <c r="M18" s="2826"/>
      <c r="N18" s="2826"/>
      <c r="O18" s="2826"/>
      <c r="P18" s="2826"/>
      <c r="Q18" s="2826"/>
      <c r="R18" s="2826"/>
      <c r="S18" s="2826"/>
      <c r="T18" s="2826"/>
      <c r="U18" s="2826"/>
      <c r="V18" s="2826"/>
      <c r="W18" s="2826"/>
      <c r="X18" s="2826"/>
      <c r="Y18" s="2826"/>
      <c r="Z18" s="2826"/>
      <c r="AA18" s="2826"/>
      <c r="AB18" s="2826"/>
      <c r="AC18" s="2826"/>
      <c r="AD18" s="2826"/>
      <c r="AE18" s="2826"/>
      <c r="AF18" s="2826"/>
      <c r="AG18" s="2826"/>
      <c r="AH18" s="2826"/>
      <c r="AI18" s="2826"/>
      <c r="AJ18" s="2826"/>
      <c r="AK18" s="2826"/>
      <c r="AL18" s="2826"/>
      <c r="AM18" s="2826"/>
      <c r="AN18" s="2826"/>
      <c r="AO18" s="2827"/>
      <c r="AP18" s="824"/>
      <c r="AQ18" s="812"/>
      <c r="AR18" s="805"/>
      <c r="AS18" s="805"/>
      <c r="AT18" s="805"/>
      <c r="AU18" s="805"/>
      <c r="AV18" s="805"/>
      <c r="AW18" s="805"/>
      <c r="AX18" s="805"/>
      <c r="AY18" s="805"/>
      <c r="AZ18" s="805"/>
      <c r="BA18" s="805"/>
      <c r="BB18" s="805"/>
      <c r="BC18" s="807"/>
      <c r="BD18" s="805"/>
      <c r="BE18" s="805"/>
      <c r="BF18" s="805"/>
      <c r="BG18" s="807"/>
    </row>
    <row r="19" spans="2:59" x14ac:dyDescent="0.3">
      <c r="B19" s="812"/>
      <c r="C19" s="2836" t="s">
        <v>914</v>
      </c>
      <c r="D19" s="2836"/>
      <c r="E19" s="2836"/>
      <c r="F19" s="2836"/>
      <c r="G19" s="2836"/>
      <c r="H19" s="2836"/>
      <c r="I19" s="2836"/>
      <c r="J19" s="2836"/>
      <c r="K19" s="2836"/>
      <c r="L19" s="2836"/>
      <c r="M19" s="2836"/>
      <c r="N19" s="2836"/>
      <c r="O19" s="2836"/>
      <c r="P19" s="2836"/>
      <c r="Q19" s="2836"/>
      <c r="R19" s="2836"/>
      <c r="S19" s="2836"/>
      <c r="T19" s="2836"/>
      <c r="U19" s="2836"/>
      <c r="V19" s="2836"/>
      <c r="W19" s="2836"/>
      <c r="X19" s="2836"/>
      <c r="Y19" s="2836"/>
      <c r="Z19" s="2836"/>
      <c r="AA19" s="2836"/>
      <c r="AB19" s="822"/>
      <c r="AO19" s="569"/>
      <c r="AP19" s="824"/>
      <c r="AQ19" s="812"/>
      <c r="AR19" s="805"/>
      <c r="AS19" s="805"/>
      <c r="AT19" s="805"/>
      <c r="AU19" s="805"/>
      <c r="AV19" s="805"/>
      <c r="AW19" s="805"/>
      <c r="AX19" s="805"/>
      <c r="AY19" s="805"/>
      <c r="AZ19" s="805"/>
      <c r="BA19" s="805"/>
      <c r="BB19" s="805"/>
      <c r="BC19" s="813"/>
      <c r="BD19" s="805"/>
      <c r="BE19" s="805"/>
      <c r="BF19" s="805"/>
      <c r="BG19" s="805"/>
    </row>
    <row r="20" spans="2:59" x14ac:dyDescent="0.3">
      <c r="B20" s="812"/>
      <c r="C20" s="2831" t="s">
        <v>282</v>
      </c>
      <c r="D20" s="2832"/>
      <c r="E20" s="2845" t="s">
        <v>283</v>
      </c>
      <c r="F20" s="2845"/>
      <c r="G20" s="2845"/>
      <c r="H20" s="2845"/>
      <c r="I20" s="2845"/>
      <c r="J20" s="2845"/>
      <c r="K20" s="2845"/>
      <c r="L20" s="2845"/>
      <c r="M20" s="2845"/>
      <c r="N20" s="2845"/>
      <c r="O20" s="2845"/>
      <c r="P20" s="2845"/>
      <c r="Q20" s="2845"/>
      <c r="R20" s="2845"/>
      <c r="S20" s="2845"/>
      <c r="T20" s="2845"/>
      <c r="U20" s="2845"/>
      <c r="V20" s="2845"/>
      <c r="W20" s="2845"/>
      <c r="X20" s="2845"/>
      <c r="Y20" s="2845"/>
      <c r="Z20" s="2845"/>
      <c r="AA20" s="2845"/>
      <c r="AB20" s="2851" t="s">
        <v>280</v>
      </c>
      <c r="AC20" s="2851"/>
      <c r="AD20" s="2851"/>
      <c r="AE20" s="2851"/>
      <c r="AF20" s="2851"/>
      <c r="AG20" s="2851"/>
      <c r="AH20" s="2851"/>
      <c r="AI20" s="2851"/>
      <c r="AJ20" s="2851"/>
      <c r="AK20" s="2851"/>
      <c r="AL20" s="2851"/>
      <c r="AM20" s="2860" t="s">
        <v>281</v>
      </c>
      <c r="AN20" s="2860"/>
      <c r="AO20" s="2861"/>
      <c r="AP20" s="824"/>
      <c r="AQ20" s="812"/>
      <c r="AR20" s="805"/>
      <c r="AS20" s="805"/>
      <c r="AT20" s="805"/>
      <c r="AU20" s="805"/>
      <c r="AV20" s="805"/>
      <c r="AW20" s="805"/>
      <c r="AX20" s="805"/>
      <c r="AY20" s="805"/>
      <c r="AZ20" s="805"/>
      <c r="BA20" s="805"/>
      <c r="BB20" s="805"/>
      <c r="BC20" s="805"/>
      <c r="BD20" s="805"/>
      <c r="BE20" s="805"/>
      <c r="BF20" s="805"/>
      <c r="BG20" s="805"/>
    </row>
    <row r="21" spans="2:59" x14ac:dyDescent="0.3">
      <c r="B21" s="812"/>
      <c r="C21" s="2839">
        <v>1.1000000000000001</v>
      </c>
      <c r="D21" s="2840"/>
      <c r="E21" s="2833" t="s">
        <v>284</v>
      </c>
      <c r="F21" s="2833"/>
      <c r="G21" s="2833"/>
      <c r="H21" s="2833"/>
      <c r="I21" s="2833"/>
      <c r="J21" s="2833"/>
      <c r="K21" s="2833"/>
      <c r="L21" s="2833"/>
      <c r="M21" s="2833"/>
      <c r="N21" s="2833"/>
      <c r="O21" s="2833"/>
      <c r="P21" s="2833"/>
      <c r="Q21" s="2833"/>
      <c r="R21" s="2833"/>
      <c r="S21" s="2833"/>
      <c r="T21" s="2833"/>
      <c r="U21" s="2833"/>
      <c r="V21" s="2833"/>
      <c r="W21" s="2833"/>
      <c r="X21" s="2833"/>
      <c r="Y21" s="2833"/>
      <c r="Z21" s="2833"/>
      <c r="AA21" s="2833"/>
      <c r="AB21" s="2852" t="s">
        <v>285</v>
      </c>
      <c r="AC21" s="2852"/>
      <c r="AD21" s="2852"/>
      <c r="AE21" s="2852"/>
      <c r="AF21" s="2852"/>
      <c r="AG21" s="2852"/>
      <c r="AH21" s="2852"/>
      <c r="AI21" s="2852"/>
      <c r="AJ21" s="2852"/>
      <c r="AK21" s="2852"/>
      <c r="AL21" s="2852"/>
      <c r="AM21" s="2862"/>
      <c r="AN21" s="2862"/>
      <c r="AO21" s="2863"/>
      <c r="AP21" s="824"/>
      <c r="AQ21" s="812"/>
      <c r="AR21" s="805"/>
      <c r="AS21" s="805"/>
      <c r="AT21" s="805"/>
      <c r="AU21" s="805"/>
      <c r="AV21" s="805"/>
      <c r="AW21" s="805"/>
      <c r="AX21" s="805"/>
      <c r="AY21" s="805"/>
      <c r="AZ21" s="805"/>
      <c r="BA21" s="805"/>
      <c r="BB21" s="805"/>
      <c r="BC21" s="805"/>
      <c r="BD21" s="805"/>
      <c r="BE21" s="805"/>
      <c r="BF21" s="805"/>
      <c r="BG21" s="805"/>
    </row>
    <row r="22" spans="2:59" ht="15" customHeight="1" thickBot="1" x14ac:dyDescent="0.35">
      <c r="B22" s="812"/>
      <c r="C22" s="2841">
        <v>1.2</v>
      </c>
      <c r="D22" s="2842"/>
      <c r="E22" s="2844" t="s">
        <v>286</v>
      </c>
      <c r="F22" s="2844"/>
      <c r="G22" s="2844"/>
      <c r="H22" s="2844"/>
      <c r="I22" s="2844"/>
      <c r="J22" s="2844"/>
      <c r="K22" s="2844"/>
      <c r="L22" s="2844"/>
      <c r="M22" s="2844"/>
      <c r="N22" s="2844"/>
      <c r="O22" s="2844"/>
      <c r="P22" s="2844"/>
      <c r="Q22" s="2844"/>
      <c r="R22" s="2844"/>
      <c r="S22" s="2844"/>
      <c r="T22" s="2844"/>
      <c r="U22" s="2844"/>
      <c r="V22" s="2844"/>
      <c r="W22" s="2844"/>
      <c r="X22" s="2844"/>
      <c r="Y22" s="2844"/>
      <c r="Z22" s="2844"/>
      <c r="AA22" s="2844"/>
      <c r="AB22" s="2857" t="s">
        <v>929</v>
      </c>
      <c r="AC22" s="2857"/>
      <c r="AD22" s="2857"/>
      <c r="AE22" s="2857"/>
      <c r="AF22" s="2857"/>
      <c r="AG22" s="2857"/>
      <c r="AH22" s="2857"/>
      <c r="AI22" s="2857"/>
      <c r="AJ22" s="2857"/>
      <c r="AK22" s="2857"/>
      <c r="AL22" s="2857"/>
      <c r="AM22" s="2864"/>
      <c r="AN22" s="2864"/>
      <c r="AO22" s="2865"/>
      <c r="AP22" s="824"/>
      <c r="AQ22" s="812"/>
      <c r="AR22" s="805"/>
      <c r="AS22" s="805"/>
      <c r="AT22" s="805"/>
      <c r="AU22" s="805"/>
      <c r="AV22" s="805"/>
      <c r="AW22" s="805"/>
      <c r="AX22" s="805"/>
      <c r="AY22" s="805"/>
      <c r="AZ22" s="805"/>
      <c r="BA22" s="805"/>
      <c r="BB22" s="805"/>
      <c r="BC22" s="805"/>
      <c r="BD22" s="805"/>
      <c r="BE22" s="805"/>
      <c r="BF22" s="805"/>
      <c r="BG22" s="805"/>
    </row>
    <row r="23" spans="2:59" ht="15" thickBot="1" x14ac:dyDescent="0.35">
      <c r="B23" s="812"/>
      <c r="C23" s="2847" t="s">
        <v>287</v>
      </c>
      <c r="D23" s="2848"/>
      <c r="E23" s="2848"/>
      <c r="F23" s="2848"/>
      <c r="G23" s="2848"/>
      <c r="H23" s="2848"/>
      <c r="I23" s="2848"/>
      <c r="J23" s="2848"/>
      <c r="K23" s="2848"/>
      <c r="L23" s="2848"/>
      <c r="M23" s="2848"/>
      <c r="N23" s="2848"/>
      <c r="O23" s="2848"/>
      <c r="P23" s="2848"/>
      <c r="Q23" s="2848"/>
      <c r="R23" s="2848"/>
      <c r="S23" s="2848"/>
      <c r="T23" s="2848"/>
      <c r="U23" s="2848"/>
      <c r="V23" s="2848"/>
      <c r="W23" s="2848"/>
      <c r="X23" s="2848"/>
      <c r="Y23" s="2848"/>
      <c r="Z23" s="2848"/>
      <c r="AA23" s="2848"/>
      <c r="AB23" s="2858" t="s">
        <v>288</v>
      </c>
      <c r="AC23" s="2858"/>
      <c r="AD23" s="2858"/>
      <c r="AE23" s="2858"/>
      <c r="AF23" s="2858"/>
      <c r="AG23" s="2858"/>
      <c r="AH23" s="2858"/>
      <c r="AI23" s="2858"/>
      <c r="AJ23" s="2858"/>
      <c r="AK23" s="2858"/>
      <c r="AL23" s="2858"/>
      <c r="AM23" s="2866">
        <f>AM22</f>
        <v>0</v>
      </c>
      <c r="AN23" s="2867"/>
      <c r="AO23" s="2868"/>
      <c r="AP23" s="824"/>
      <c r="AQ23" s="812"/>
      <c r="AR23" s="805"/>
      <c r="AS23" s="805"/>
      <c r="AT23" s="805"/>
      <c r="AU23" s="805"/>
      <c r="AV23" s="805"/>
      <c r="AW23" s="805"/>
      <c r="AX23" s="805"/>
      <c r="AY23" s="805"/>
      <c r="AZ23" s="805"/>
      <c r="BA23" s="805"/>
      <c r="BB23" s="805"/>
      <c r="BC23" s="805"/>
      <c r="BD23" s="805"/>
      <c r="BE23" s="805"/>
      <c r="BF23" s="805"/>
      <c r="BG23" s="805"/>
    </row>
    <row r="24" spans="2:59" s="805" customFormat="1" ht="3.75" customHeight="1" x14ac:dyDescent="0.3">
      <c r="B24" s="812"/>
      <c r="C24" s="570"/>
      <c r="AB24" s="570"/>
      <c r="AP24" s="824"/>
      <c r="AQ24" s="812"/>
    </row>
    <row r="25" spans="2:59" s="805" customFormat="1" x14ac:dyDescent="0.3">
      <c r="B25" s="812"/>
      <c r="C25" s="2836" t="s">
        <v>915</v>
      </c>
      <c r="D25" s="2836"/>
      <c r="E25" s="2836"/>
      <c r="F25" s="2836"/>
      <c r="G25" s="2836"/>
      <c r="H25" s="2836"/>
      <c r="I25" s="2836"/>
      <c r="J25" s="2836"/>
      <c r="K25" s="2836"/>
      <c r="L25" s="2836"/>
      <c r="M25" s="2836"/>
      <c r="N25" s="2836"/>
      <c r="O25" s="2836"/>
      <c r="P25" s="2836"/>
      <c r="Q25" s="2836"/>
      <c r="R25" s="2836"/>
      <c r="S25" s="2836"/>
      <c r="T25" s="2836"/>
      <c r="U25" s="2836"/>
      <c r="V25" s="2836"/>
      <c r="W25" s="2836"/>
      <c r="X25" s="2836"/>
      <c r="Y25" s="2836"/>
      <c r="Z25" s="2836"/>
      <c r="AA25" s="2836"/>
      <c r="AB25" s="570"/>
      <c r="AP25" s="824"/>
      <c r="AQ25" s="812"/>
    </row>
    <row r="26" spans="2:59" ht="15" customHeight="1" x14ac:dyDescent="0.3">
      <c r="B26" s="812"/>
      <c r="C26" s="2831" t="s">
        <v>282</v>
      </c>
      <c r="D26" s="2832"/>
      <c r="E26" s="2845" t="s">
        <v>283</v>
      </c>
      <c r="F26" s="2845"/>
      <c r="G26" s="2845"/>
      <c r="H26" s="2845"/>
      <c r="I26" s="2845"/>
      <c r="J26" s="2845"/>
      <c r="K26" s="2845"/>
      <c r="L26" s="2845"/>
      <c r="M26" s="2845"/>
      <c r="N26" s="2845"/>
      <c r="O26" s="2845"/>
      <c r="P26" s="2845"/>
      <c r="Q26" s="2845"/>
      <c r="R26" s="2845"/>
      <c r="S26" s="2845"/>
      <c r="T26" s="2845"/>
      <c r="U26" s="2845"/>
      <c r="V26" s="2845"/>
      <c r="W26" s="2845"/>
      <c r="X26" s="2845"/>
      <c r="Y26" s="2845"/>
      <c r="Z26" s="2845"/>
      <c r="AA26" s="2845"/>
      <c r="AB26" s="2851" t="s">
        <v>280</v>
      </c>
      <c r="AC26" s="2851"/>
      <c r="AD26" s="2851"/>
      <c r="AE26" s="2851"/>
      <c r="AF26" s="2851"/>
      <c r="AG26" s="2851"/>
      <c r="AH26" s="2851"/>
      <c r="AI26" s="2851"/>
      <c r="AJ26" s="2851"/>
      <c r="AK26" s="2851"/>
      <c r="AL26" s="2851"/>
      <c r="AM26" s="2869" t="s">
        <v>281</v>
      </c>
      <c r="AN26" s="2869"/>
      <c r="AO26" s="2870"/>
      <c r="AP26" s="824"/>
      <c r="AQ26" s="812"/>
      <c r="AR26" s="805"/>
      <c r="AS26" s="805"/>
      <c r="AT26" s="805"/>
      <c r="AU26" s="805"/>
      <c r="AV26" s="805"/>
      <c r="AW26" s="805"/>
      <c r="AX26" s="805"/>
      <c r="AY26" s="805"/>
      <c r="AZ26" s="805"/>
      <c r="BA26" s="805"/>
      <c r="BB26" s="805"/>
      <c r="BC26" s="805"/>
      <c r="BD26" s="805"/>
      <c r="BE26" s="805"/>
      <c r="BF26" s="805"/>
      <c r="BG26" s="805"/>
    </row>
    <row r="27" spans="2:59" ht="15" customHeight="1" x14ac:dyDescent="0.3">
      <c r="B27" s="812"/>
      <c r="C27" s="2839">
        <v>2.1</v>
      </c>
      <c r="D27" s="2840"/>
      <c r="E27" s="2833" t="s">
        <v>289</v>
      </c>
      <c r="F27" s="2833"/>
      <c r="G27" s="2833"/>
      <c r="H27" s="2833"/>
      <c r="I27" s="2833"/>
      <c r="J27" s="2833"/>
      <c r="K27" s="2833"/>
      <c r="L27" s="2833"/>
      <c r="M27" s="2833"/>
      <c r="N27" s="2833"/>
      <c r="O27" s="2833"/>
      <c r="P27" s="2833"/>
      <c r="Q27" s="2833"/>
      <c r="R27" s="2833"/>
      <c r="S27" s="2833"/>
      <c r="T27" s="2833"/>
      <c r="U27" s="2833"/>
      <c r="V27" s="2833"/>
      <c r="W27" s="2833"/>
      <c r="X27" s="2833"/>
      <c r="Y27" s="2833"/>
      <c r="Z27" s="2833"/>
      <c r="AA27" s="2833"/>
      <c r="AB27" s="2852" t="s">
        <v>285</v>
      </c>
      <c r="AC27" s="2852"/>
      <c r="AD27" s="2852"/>
      <c r="AE27" s="2852"/>
      <c r="AF27" s="2852"/>
      <c r="AG27" s="2852"/>
      <c r="AH27" s="2852"/>
      <c r="AI27" s="2852"/>
      <c r="AJ27" s="2852"/>
      <c r="AK27" s="2852"/>
      <c r="AL27" s="2852"/>
      <c r="AM27" s="2862"/>
      <c r="AN27" s="2862"/>
      <c r="AO27" s="2863"/>
      <c r="AP27" s="824"/>
      <c r="AQ27" s="812"/>
      <c r="AR27" s="805"/>
      <c r="AS27" s="805"/>
      <c r="AT27" s="805"/>
      <c r="AU27" s="805"/>
      <c r="AV27" s="805"/>
      <c r="AW27" s="805"/>
      <c r="AX27" s="805"/>
      <c r="AY27" s="805"/>
      <c r="AZ27" s="805"/>
      <c r="BA27" s="805"/>
      <c r="BB27" s="805"/>
      <c r="BC27" s="805"/>
      <c r="BD27" s="805"/>
      <c r="BE27" s="805"/>
      <c r="BF27" s="805"/>
      <c r="BG27" s="805"/>
    </row>
    <row r="28" spans="2:59" ht="15" customHeight="1" x14ac:dyDescent="0.3">
      <c r="B28" s="812"/>
      <c r="C28" s="2837">
        <v>2.2000000000000002</v>
      </c>
      <c r="D28" s="2838"/>
      <c r="E28" s="2834" t="s">
        <v>290</v>
      </c>
      <c r="F28" s="2834"/>
      <c r="G28" s="2834"/>
      <c r="H28" s="2834"/>
      <c r="I28" s="2834"/>
      <c r="J28" s="2834"/>
      <c r="K28" s="2834"/>
      <c r="L28" s="2834"/>
      <c r="M28" s="2834"/>
      <c r="N28" s="2834"/>
      <c r="O28" s="2834"/>
      <c r="P28" s="2834"/>
      <c r="Q28" s="2834"/>
      <c r="R28" s="2834"/>
      <c r="S28" s="2834"/>
      <c r="T28" s="2834"/>
      <c r="U28" s="2834"/>
      <c r="V28" s="2834"/>
      <c r="W28" s="2834"/>
      <c r="X28" s="2834"/>
      <c r="Y28" s="2834"/>
      <c r="Z28" s="2834"/>
      <c r="AA28" s="2834"/>
      <c r="AB28" s="2854" t="s">
        <v>929</v>
      </c>
      <c r="AC28" s="2854"/>
      <c r="AD28" s="2854"/>
      <c r="AE28" s="2854"/>
      <c r="AF28" s="2854"/>
      <c r="AG28" s="2854"/>
      <c r="AH28" s="2854"/>
      <c r="AI28" s="2854"/>
      <c r="AJ28" s="2854"/>
      <c r="AK28" s="2854"/>
      <c r="AL28" s="2854"/>
      <c r="AM28" s="2871"/>
      <c r="AN28" s="2871"/>
      <c r="AO28" s="2872"/>
      <c r="AP28" s="824"/>
      <c r="AQ28" s="812"/>
      <c r="AR28" s="805"/>
      <c r="AS28" s="805"/>
      <c r="AT28" s="805"/>
      <c r="AU28" s="805"/>
      <c r="AV28" s="805"/>
      <c r="AW28" s="805"/>
      <c r="AX28" s="805"/>
      <c r="AY28" s="805"/>
      <c r="AZ28" s="805"/>
      <c r="BA28" s="805"/>
      <c r="BB28" s="805"/>
      <c r="BC28" s="805"/>
      <c r="BD28" s="805"/>
      <c r="BE28" s="805"/>
      <c r="BF28" s="805"/>
      <c r="BG28" s="805"/>
    </row>
    <row r="29" spans="2:59" ht="15" customHeight="1" x14ac:dyDescent="0.3">
      <c r="B29" s="812"/>
      <c r="C29" s="2837">
        <v>2.2999999999999998</v>
      </c>
      <c r="D29" s="2838"/>
      <c r="E29" s="2843" t="s">
        <v>291</v>
      </c>
      <c r="F29" s="2843"/>
      <c r="G29" s="2843"/>
      <c r="H29" s="2843"/>
      <c r="I29" s="2843"/>
      <c r="J29" s="2843"/>
      <c r="K29" s="2843"/>
      <c r="L29" s="2843"/>
      <c r="M29" s="2843"/>
      <c r="N29" s="2843"/>
      <c r="O29" s="2843"/>
      <c r="P29" s="2843"/>
      <c r="Q29" s="2843"/>
      <c r="R29" s="2843"/>
      <c r="S29" s="2843"/>
      <c r="T29" s="2843"/>
      <c r="U29" s="2843"/>
      <c r="V29" s="2843"/>
      <c r="W29" s="2843"/>
      <c r="X29" s="2843"/>
      <c r="Y29" s="2843"/>
      <c r="Z29" s="2843"/>
      <c r="AA29" s="2843"/>
      <c r="AB29" s="2853" t="s">
        <v>285</v>
      </c>
      <c r="AC29" s="2853"/>
      <c r="AD29" s="2853"/>
      <c r="AE29" s="2853"/>
      <c r="AF29" s="2853"/>
      <c r="AG29" s="2853"/>
      <c r="AH29" s="2853"/>
      <c r="AI29" s="2853"/>
      <c r="AJ29" s="2853"/>
      <c r="AK29" s="2853"/>
      <c r="AL29" s="2853"/>
      <c r="AM29" s="2873"/>
      <c r="AN29" s="2873"/>
      <c r="AO29" s="2874"/>
      <c r="AP29" s="824"/>
      <c r="AQ29" s="812"/>
      <c r="AR29" s="805"/>
      <c r="AS29" s="805"/>
      <c r="AT29" s="805"/>
      <c r="AU29" s="805"/>
      <c r="AV29" s="805"/>
      <c r="AW29" s="805"/>
      <c r="AX29" s="805"/>
      <c r="AY29" s="805"/>
      <c r="AZ29" s="805"/>
      <c r="BA29" s="805"/>
      <c r="BB29" s="805"/>
      <c r="BC29" s="805"/>
      <c r="BD29" s="805"/>
      <c r="BE29" s="805"/>
      <c r="BF29" s="805"/>
      <c r="BG29" s="805"/>
    </row>
    <row r="30" spans="2:59" ht="15" customHeight="1" x14ac:dyDescent="0.3">
      <c r="B30" s="812"/>
      <c r="C30" s="2837">
        <v>2.4</v>
      </c>
      <c r="D30" s="2838"/>
      <c r="E30" s="2834" t="s">
        <v>422</v>
      </c>
      <c r="F30" s="2834"/>
      <c r="G30" s="2834"/>
      <c r="H30" s="2834"/>
      <c r="I30" s="2834"/>
      <c r="J30" s="2834"/>
      <c r="K30" s="2834"/>
      <c r="L30" s="2834"/>
      <c r="M30" s="2834"/>
      <c r="N30" s="2834"/>
      <c r="O30" s="2834"/>
      <c r="P30" s="2834"/>
      <c r="Q30" s="2834"/>
      <c r="R30" s="2834"/>
      <c r="S30" s="2834"/>
      <c r="T30" s="2834"/>
      <c r="U30" s="2834"/>
      <c r="V30" s="2834"/>
      <c r="W30" s="2834"/>
      <c r="X30" s="2834"/>
      <c r="Y30" s="2834"/>
      <c r="Z30" s="2834"/>
      <c r="AA30" s="2834"/>
      <c r="AB30" s="2854" t="s">
        <v>929</v>
      </c>
      <c r="AC30" s="2854"/>
      <c r="AD30" s="2854"/>
      <c r="AE30" s="2854"/>
      <c r="AF30" s="2854"/>
      <c r="AG30" s="2854"/>
      <c r="AH30" s="2854"/>
      <c r="AI30" s="2854"/>
      <c r="AJ30" s="2854"/>
      <c r="AK30" s="2854"/>
      <c r="AL30" s="2854"/>
      <c r="AM30" s="2875"/>
      <c r="AN30" s="2875"/>
      <c r="AO30" s="2876"/>
      <c r="AP30" s="824"/>
      <c r="AQ30" s="812"/>
      <c r="AR30" s="805"/>
      <c r="AS30" s="805"/>
      <c r="AT30" s="805"/>
      <c r="AU30" s="805"/>
      <c r="AV30" s="805"/>
      <c r="AW30" s="805"/>
      <c r="AX30" s="805"/>
      <c r="AY30" s="805"/>
      <c r="AZ30" s="805"/>
      <c r="BA30" s="805"/>
      <c r="BB30" s="805"/>
      <c r="BC30" s="805"/>
      <c r="BD30" s="805"/>
      <c r="BE30" s="805"/>
      <c r="BF30" s="805"/>
      <c r="BG30" s="805"/>
    </row>
    <row r="31" spans="2:59" ht="15" customHeight="1" x14ac:dyDescent="0.3">
      <c r="B31" s="812"/>
      <c r="C31" s="2837">
        <v>2.5</v>
      </c>
      <c r="D31" s="2838"/>
      <c r="E31" s="2843" t="s">
        <v>423</v>
      </c>
      <c r="F31" s="2843"/>
      <c r="G31" s="2843"/>
      <c r="H31" s="2843"/>
      <c r="I31" s="2843"/>
      <c r="J31" s="2843"/>
      <c r="K31" s="2843"/>
      <c r="L31" s="2843"/>
      <c r="M31" s="2843"/>
      <c r="N31" s="2843"/>
      <c r="O31" s="2843"/>
      <c r="P31" s="2843"/>
      <c r="Q31" s="2843"/>
      <c r="R31" s="2843"/>
      <c r="S31" s="2843"/>
      <c r="T31" s="2843"/>
      <c r="U31" s="2843"/>
      <c r="V31" s="2843"/>
      <c r="W31" s="2843"/>
      <c r="X31" s="2843"/>
      <c r="Y31" s="2843"/>
      <c r="Z31" s="2843"/>
      <c r="AA31" s="2843"/>
      <c r="AB31" s="2853" t="s">
        <v>961</v>
      </c>
      <c r="AC31" s="2853"/>
      <c r="AD31" s="2853"/>
      <c r="AE31" s="2853"/>
      <c r="AF31" s="2853"/>
      <c r="AG31" s="2853"/>
      <c r="AH31" s="2853"/>
      <c r="AI31" s="2853"/>
      <c r="AJ31" s="2853"/>
      <c r="AK31" s="2853"/>
      <c r="AL31" s="2853"/>
      <c r="AM31" s="2873"/>
      <c r="AN31" s="2873"/>
      <c r="AO31" s="2874"/>
      <c r="AP31" s="824"/>
      <c r="AQ31" s="812"/>
      <c r="AR31" s="805"/>
      <c r="AS31" s="805"/>
      <c r="AT31" s="805"/>
      <c r="AU31" s="805"/>
      <c r="AV31" s="805"/>
      <c r="AW31" s="805"/>
      <c r="AX31" s="805"/>
      <c r="AY31" s="805"/>
      <c r="AZ31" s="805"/>
      <c r="BA31" s="805"/>
      <c r="BB31" s="805"/>
      <c r="BC31" s="805"/>
      <c r="BD31" s="805"/>
      <c r="BE31" s="805"/>
      <c r="BF31" s="805"/>
      <c r="BG31" s="805"/>
    </row>
    <row r="32" spans="2:59" ht="15" customHeight="1" x14ac:dyDescent="0.3">
      <c r="B32" s="812"/>
      <c r="C32" s="2837">
        <v>2.6</v>
      </c>
      <c r="D32" s="2838"/>
      <c r="E32" s="2834" t="s">
        <v>292</v>
      </c>
      <c r="F32" s="2834"/>
      <c r="G32" s="2834"/>
      <c r="H32" s="2834"/>
      <c r="I32" s="2834"/>
      <c r="J32" s="2834"/>
      <c r="K32" s="2834"/>
      <c r="L32" s="2834"/>
      <c r="M32" s="2834"/>
      <c r="N32" s="2834"/>
      <c r="O32" s="2834"/>
      <c r="P32" s="2834"/>
      <c r="Q32" s="2834"/>
      <c r="R32" s="2834"/>
      <c r="S32" s="2834"/>
      <c r="T32" s="2834"/>
      <c r="U32" s="2834"/>
      <c r="V32" s="2834"/>
      <c r="W32" s="2834"/>
      <c r="X32" s="2834"/>
      <c r="Y32" s="2834"/>
      <c r="Z32" s="2834"/>
      <c r="AA32" s="2834"/>
      <c r="AB32" s="2854" t="s">
        <v>929</v>
      </c>
      <c r="AC32" s="2854"/>
      <c r="AD32" s="2854"/>
      <c r="AE32" s="2854"/>
      <c r="AF32" s="2854"/>
      <c r="AG32" s="2854"/>
      <c r="AH32" s="2854"/>
      <c r="AI32" s="2854"/>
      <c r="AJ32" s="2854"/>
      <c r="AK32" s="2854"/>
      <c r="AL32" s="2854"/>
      <c r="AM32" s="2875"/>
      <c r="AN32" s="2875"/>
      <c r="AO32" s="2876"/>
      <c r="AP32" s="824"/>
      <c r="AQ32" s="812"/>
      <c r="AR32" s="805"/>
      <c r="AS32" s="805"/>
      <c r="AT32" s="805"/>
      <c r="AU32" s="805"/>
      <c r="AV32" s="805"/>
      <c r="AW32" s="805"/>
      <c r="AX32" s="805"/>
      <c r="AY32" s="805"/>
      <c r="AZ32" s="805"/>
      <c r="BA32" s="805"/>
      <c r="BB32" s="805"/>
      <c r="BC32" s="805"/>
      <c r="BD32" s="805"/>
      <c r="BE32" s="805"/>
      <c r="BF32" s="805"/>
      <c r="BG32" s="805"/>
    </row>
    <row r="33" spans="2:59" ht="15" customHeight="1" x14ac:dyDescent="0.3">
      <c r="B33" s="812"/>
      <c r="C33" s="2837" t="s">
        <v>425</v>
      </c>
      <c r="D33" s="2838"/>
      <c r="E33" s="2843" t="s">
        <v>294</v>
      </c>
      <c r="F33" s="2843"/>
      <c r="G33" s="2843"/>
      <c r="H33" s="2843"/>
      <c r="I33" s="2843"/>
      <c r="J33" s="2843"/>
      <c r="K33" s="2843"/>
      <c r="L33" s="2843"/>
      <c r="M33" s="2843"/>
      <c r="N33" s="2843"/>
      <c r="O33" s="2843"/>
      <c r="P33" s="2843"/>
      <c r="Q33" s="2843"/>
      <c r="R33" s="2843"/>
      <c r="S33" s="2843"/>
      <c r="T33" s="2843"/>
      <c r="U33" s="2843"/>
      <c r="V33" s="2843"/>
      <c r="W33" s="2843"/>
      <c r="X33" s="2843"/>
      <c r="Y33" s="2843"/>
      <c r="Z33" s="2843"/>
      <c r="AA33" s="2843"/>
      <c r="AB33" s="2853" t="s">
        <v>929</v>
      </c>
      <c r="AC33" s="2853"/>
      <c r="AD33" s="2853"/>
      <c r="AE33" s="2853"/>
      <c r="AF33" s="2853"/>
      <c r="AG33" s="2853"/>
      <c r="AH33" s="2853"/>
      <c r="AI33" s="2853"/>
      <c r="AJ33" s="2853"/>
      <c r="AK33" s="2853"/>
      <c r="AL33" s="2853"/>
      <c r="AM33" s="2873"/>
      <c r="AN33" s="2873"/>
      <c r="AO33" s="2874"/>
      <c r="AP33" s="824"/>
      <c r="AQ33" s="812"/>
      <c r="AR33" s="805"/>
      <c r="AS33" s="805"/>
      <c r="AT33" s="805"/>
      <c r="AU33" s="805"/>
      <c r="AV33" s="805"/>
      <c r="AW33" s="805"/>
      <c r="AX33" s="805"/>
      <c r="AY33" s="805"/>
      <c r="AZ33" s="805"/>
      <c r="BA33" s="805"/>
      <c r="BB33" s="805"/>
      <c r="BC33" s="805"/>
      <c r="BD33" s="805"/>
      <c r="BE33" s="805"/>
      <c r="BF33" s="805"/>
      <c r="BG33" s="805"/>
    </row>
    <row r="34" spans="2:59" ht="15" customHeight="1" x14ac:dyDescent="0.3">
      <c r="B34" s="812"/>
      <c r="C34" s="2837">
        <v>2.8</v>
      </c>
      <c r="D34" s="2838"/>
      <c r="E34" s="2834" t="s">
        <v>295</v>
      </c>
      <c r="F34" s="2834"/>
      <c r="G34" s="2834"/>
      <c r="H34" s="2834"/>
      <c r="I34" s="2834"/>
      <c r="J34" s="2834"/>
      <c r="K34" s="2834"/>
      <c r="L34" s="2834"/>
      <c r="M34" s="2834"/>
      <c r="N34" s="2834"/>
      <c r="O34" s="2834"/>
      <c r="P34" s="2834"/>
      <c r="Q34" s="2834"/>
      <c r="R34" s="2834"/>
      <c r="S34" s="2834"/>
      <c r="T34" s="2834"/>
      <c r="U34" s="2834"/>
      <c r="V34" s="2834"/>
      <c r="W34" s="2834"/>
      <c r="X34" s="2834"/>
      <c r="Y34" s="2834"/>
      <c r="Z34" s="2834"/>
      <c r="AA34" s="2834"/>
      <c r="AB34" s="2854" t="s">
        <v>929</v>
      </c>
      <c r="AC34" s="2854"/>
      <c r="AD34" s="2854"/>
      <c r="AE34" s="2854"/>
      <c r="AF34" s="2854"/>
      <c r="AG34" s="2854"/>
      <c r="AH34" s="2854"/>
      <c r="AI34" s="2854"/>
      <c r="AJ34" s="2854"/>
      <c r="AK34" s="2854"/>
      <c r="AL34" s="2854"/>
      <c r="AM34" s="2875"/>
      <c r="AN34" s="2875"/>
      <c r="AO34" s="2876"/>
      <c r="AP34" s="824"/>
      <c r="AQ34" s="812"/>
      <c r="AR34" s="805"/>
      <c r="AS34" s="805"/>
      <c r="AT34" s="805"/>
      <c r="AU34" s="805"/>
      <c r="AV34" s="805"/>
      <c r="AW34" s="805"/>
      <c r="AX34" s="805"/>
      <c r="AY34" s="805"/>
      <c r="AZ34" s="805"/>
      <c r="BA34" s="805"/>
      <c r="BB34" s="805"/>
      <c r="BC34" s="805"/>
      <c r="BD34" s="805"/>
      <c r="BE34" s="805"/>
      <c r="BF34" s="805"/>
      <c r="BG34" s="805"/>
    </row>
    <row r="35" spans="2:59" ht="15" customHeight="1" x14ac:dyDescent="0.3">
      <c r="B35" s="812"/>
      <c r="C35" s="2837">
        <v>2.9</v>
      </c>
      <c r="D35" s="2838"/>
      <c r="E35" s="2843" t="s">
        <v>296</v>
      </c>
      <c r="F35" s="2843"/>
      <c r="G35" s="2843"/>
      <c r="H35" s="2843"/>
      <c r="I35" s="2843"/>
      <c r="J35" s="2843"/>
      <c r="K35" s="2843"/>
      <c r="L35" s="2843"/>
      <c r="M35" s="2843"/>
      <c r="N35" s="2843"/>
      <c r="O35" s="2843"/>
      <c r="P35" s="2843"/>
      <c r="Q35" s="2843"/>
      <c r="R35" s="2843"/>
      <c r="S35" s="2843"/>
      <c r="T35" s="2843"/>
      <c r="U35" s="2843"/>
      <c r="V35" s="2843"/>
      <c r="W35" s="2843"/>
      <c r="X35" s="2843"/>
      <c r="Y35" s="2843"/>
      <c r="Z35" s="2843"/>
      <c r="AA35" s="2843"/>
      <c r="AB35" s="2853" t="s">
        <v>929</v>
      </c>
      <c r="AC35" s="2853"/>
      <c r="AD35" s="2853"/>
      <c r="AE35" s="2853"/>
      <c r="AF35" s="2853"/>
      <c r="AG35" s="2853"/>
      <c r="AH35" s="2853"/>
      <c r="AI35" s="2853"/>
      <c r="AJ35" s="2853"/>
      <c r="AK35" s="2853"/>
      <c r="AL35" s="2853"/>
      <c r="AM35" s="2873"/>
      <c r="AN35" s="2873"/>
      <c r="AO35" s="2874"/>
      <c r="AP35" s="824"/>
      <c r="AQ35" s="812"/>
      <c r="AR35" s="805"/>
      <c r="AS35" s="805"/>
      <c r="AT35" s="805"/>
      <c r="AU35" s="805"/>
      <c r="AV35" s="805"/>
      <c r="AW35" s="805"/>
      <c r="AX35" s="805"/>
      <c r="AY35" s="805"/>
      <c r="AZ35" s="805"/>
      <c r="BA35" s="805"/>
      <c r="BB35" s="805"/>
      <c r="BC35" s="805"/>
      <c r="BD35" s="805"/>
      <c r="BE35" s="805"/>
      <c r="BF35" s="805"/>
      <c r="BG35" s="805"/>
    </row>
    <row r="36" spans="2:59" ht="15" customHeight="1" thickBot="1" x14ac:dyDescent="0.35">
      <c r="B36" s="812"/>
      <c r="C36" s="2841" t="s">
        <v>962</v>
      </c>
      <c r="D36" s="2842"/>
      <c r="E36" s="2844" t="s">
        <v>297</v>
      </c>
      <c r="F36" s="2844"/>
      <c r="G36" s="2844"/>
      <c r="H36" s="2844"/>
      <c r="I36" s="2844"/>
      <c r="J36" s="2844"/>
      <c r="K36" s="2844"/>
      <c r="L36" s="2844"/>
      <c r="M36" s="2844"/>
      <c r="N36" s="2844"/>
      <c r="O36" s="2844"/>
      <c r="P36" s="2844"/>
      <c r="Q36" s="2844"/>
      <c r="R36" s="2844"/>
      <c r="S36" s="2844"/>
      <c r="T36" s="2844"/>
      <c r="U36" s="2844"/>
      <c r="V36" s="2844"/>
      <c r="W36" s="2844"/>
      <c r="X36" s="2844"/>
      <c r="Y36" s="2844"/>
      <c r="Z36" s="2844"/>
      <c r="AA36" s="2844"/>
      <c r="AB36" s="2857" t="s">
        <v>929</v>
      </c>
      <c r="AC36" s="2857"/>
      <c r="AD36" s="2857"/>
      <c r="AE36" s="2857"/>
      <c r="AF36" s="2857"/>
      <c r="AG36" s="2857"/>
      <c r="AH36" s="2857"/>
      <c r="AI36" s="2857"/>
      <c r="AJ36" s="2857"/>
      <c r="AK36" s="2857"/>
      <c r="AL36" s="2857"/>
      <c r="AM36" s="2877"/>
      <c r="AN36" s="2877"/>
      <c r="AO36" s="2878"/>
      <c r="AP36" s="824"/>
      <c r="AQ36" s="812"/>
      <c r="AR36" s="805"/>
      <c r="AS36" s="805"/>
      <c r="AT36" s="805"/>
      <c r="AU36" s="805"/>
      <c r="AV36" s="805"/>
      <c r="AW36" s="805"/>
      <c r="AX36" s="805"/>
      <c r="AY36" s="805"/>
      <c r="AZ36" s="805"/>
      <c r="BA36" s="805"/>
      <c r="BB36" s="805"/>
      <c r="BC36" s="805"/>
      <c r="BD36" s="805"/>
      <c r="BE36" s="805"/>
      <c r="BF36" s="805"/>
      <c r="BG36" s="805"/>
    </row>
    <row r="37" spans="2:59" ht="15" customHeight="1" thickBot="1" x14ac:dyDescent="0.35">
      <c r="B37" s="812"/>
      <c r="C37" s="2847" t="s">
        <v>287</v>
      </c>
      <c r="D37" s="2848"/>
      <c r="E37" s="2848"/>
      <c r="F37" s="2848"/>
      <c r="G37" s="2848"/>
      <c r="H37" s="2848"/>
      <c r="I37" s="2848"/>
      <c r="J37" s="2848"/>
      <c r="K37" s="2848"/>
      <c r="L37" s="2848"/>
      <c r="M37" s="2848"/>
      <c r="N37" s="2848"/>
      <c r="O37" s="2848"/>
      <c r="P37" s="2848"/>
      <c r="Q37" s="2848"/>
      <c r="R37" s="2848"/>
      <c r="S37" s="2848"/>
      <c r="T37" s="2848"/>
      <c r="U37" s="2848"/>
      <c r="V37" s="2848"/>
      <c r="W37" s="2848"/>
      <c r="X37" s="2848"/>
      <c r="Y37" s="2848"/>
      <c r="Z37" s="2848"/>
      <c r="AA37" s="2848"/>
      <c r="AB37" s="2858" t="s">
        <v>298</v>
      </c>
      <c r="AC37" s="2858"/>
      <c r="AD37" s="2858"/>
      <c r="AE37" s="2858"/>
      <c r="AF37" s="2858"/>
      <c r="AG37" s="2858"/>
      <c r="AH37" s="2858"/>
      <c r="AI37" s="2858"/>
      <c r="AJ37" s="2858"/>
      <c r="AK37" s="2858"/>
      <c r="AL37" s="2858"/>
      <c r="AM37" s="2866">
        <f>AM28+AM30+(IF(AM31=5,5,0))+(SUM(AM32:AM36))</f>
        <v>0</v>
      </c>
      <c r="AN37" s="2867"/>
      <c r="AO37" s="2868"/>
      <c r="AP37" s="824"/>
      <c r="AQ37" s="812"/>
      <c r="AR37" s="805"/>
      <c r="AS37" s="805"/>
      <c r="AT37" s="805"/>
      <c r="AU37" s="805"/>
      <c r="AV37" s="805"/>
      <c r="AW37" s="805"/>
      <c r="AX37" s="805"/>
      <c r="AY37" s="805"/>
      <c r="AZ37" s="805"/>
      <c r="BA37" s="805"/>
      <c r="BB37" s="805"/>
      <c r="BC37" s="805"/>
      <c r="BD37" s="805"/>
      <c r="BE37" s="805"/>
      <c r="BF37" s="805"/>
      <c r="BG37" s="805"/>
    </row>
    <row r="38" spans="2:59" s="805" customFormat="1" ht="3.75" customHeight="1" x14ac:dyDescent="0.3">
      <c r="B38" s="812"/>
      <c r="C38" s="570"/>
      <c r="AB38" s="570"/>
      <c r="AP38" s="824"/>
      <c r="AQ38" s="812"/>
    </row>
    <row r="39" spans="2:59" s="805" customFormat="1" x14ac:dyDescent="0.3">
      <c r="B39" s="812"/>
      <c r="C39" s="2836" t="s">
        <v>916</v>
      </c>
      <c r="D39" s="2836"/>
      <c r="E39" s="2836"/>
      <c r="F39" s="2836"/>
      <c r="G39" s="2836"/>
      <c r="H39" s="2836"/>
      <c r="I39" s="2836"/>
      <c r="J39" s="2836"/>
      <c r="K39" s="2836"/>
      <c r="L39" s="2836"/>
      <c r="M39" s="2836"/>
      <c r="N39" s="2836"/>
      <c r="O39" s="2836"/>
      <c r="P39" s="2836"/>
      <c r="Q39" s="2836"/>
      <c r="R39" s="2836"/>
      <c r="S39" s="2836"/>
      <c r="T39" s="2836"/>
      <c r="U39" s="2836"/>
      <c r="V39" s="2836"/>
      <c r="W39" s="2836"/>
      <c r="X39" s="2836"/>
      <c r="Y39" s="2836"/>
      <c r="Z39" s="2836"/>
      <c r="AA39" s="2836"/>
      <c r="AB39" s="570"/>
      <c r="AP39" s="824"/>
      <c r="AQ39" s="812"/>
    </row>
    <row r="40" spans="2:59" x14ac:dyDescent="0.3">
      <c r="B40" s="812"/>
      <c r="C40" s="2831" t="s">
        <v>282</v>
      </c>
      <c r="D40" s="2832"/>
      <c r="E40" s="2845" t="s">
        <v>283</v>
      </c>
      <c r="F40" s="2845"/>
      <c r="G40" s="2845"/>
      <c r="H40" s="2845"/>
      <c r="I40" s="2845"/>
      <c r="J40" s="2845"/>
      <c r="K40" s="2845"/>
      <c r="L40" s="2845"/>
      <c r="M40" s="2845"/>
      <c r="N40" s="2845"/>
      <c r="O40" s="2845"/>
      <c r="P40" s="2845"/>
      <c r="Q40" s="2845"/>
      <c r="R40" s="2845"/>
      <c r="S40" s="2845"/>
      <c r="T40" s="2845"/>
      <c r="U40" s="2845"/>
      <c r="V40" s="2845"/>
      <c r="W40" s="2845"/>
      <c r="X40" s="2845"/>
      <c r="Y40" s="2845"/>
      <c r="Z40" s="2845"/>
      <c r="AA40" s="2845"/>
      <c r="AB40" s="2851" t="s">
        <v>280</v>
      </c>
      <c r="AC40" s="2851"/>
      <c r="AD40" s="2851"/>
      <c r="AE40" s="2851"/>
      <c r="AF40" s="2851"/>
      <c r="AG40" s="2851"/>
      <c r="AH40" s="2851"/>
      <c r="AI40" s="2851"/>
      <c r="AJ40" s="2851"/>
      <c r="AK40" s="2851"/>
      <c r="AL40" s="2851"/>
      <c r="AM40" s="2869" t="s">
        <v>281</v>
      </c>
      <c r="AN40" s="2869"/>
      <c r="AO40" s="2870"/>
      <c r="AP40" s="824"/>
      <c r="AQ40" s="812"/>
      <c r="AR40" s="805"/>
      <c r="AS40" s="805"/>
      <c r="AT40" s="805"/>
      <c r="AU40" s="805"/>
      <c r="AV40" s="805"/>
      <c r="AW40" s="805"/>
      <c r="AX40" s="805"/>
      <c r="AY40" s="805"/>
      <c r="AZ40" s="805"/>
      <c r="BA40" s="805"/>
      <c r="BB40" s="805"/>
      <c r="BC40" s="805"/>
      <c r="BD40" s="805"/>
      <c r="BE40" s="805"/>
      <c r="BF40" s="805"/>
      <c r="BG40" s="805"/>
    </row>
    <row r="41" spans="2:59" x14ac:dyDescent="0.3">
      <c r="B41" s="812"/>
      <c r="C41" s="2839" t="s">
        <v>299</v>
      </c>
      <c r="D41" s="2840"/>
      <c r="E41" s="2833" t="s">
        <v>300</v>
      </c>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52" t="s">
        <v>285</v>
      </c>
      <c r="AC41" s="2852"/>
      <c r="AD41" s="2852"/>
      <c r="AE41" s="2852"/>
      <c r="AF41" s="2852"/>
      <c r="AG41" s="2852"/>
      <c r="AH41" s="2852"/>
      <c r="AI41" s="2852"/>
      <c r="AJ41" s="2852"/>
      <c r="AK41" s="2852"/>
      <c r="AL41" s="2852"/>
      <c r="AM41" s="2873"/>
      <c r="AN41" s="2873"/>
      <c r="AO41" s="2874"/>
      <c r="AP41" s="824"/>
      <c r="AQ41" s="812"/>
      <c r="AR41" s="805"/>
      <c r="AS41" s="805"/>
      <c r="AT41" s="805"/>
      <c r="AU41" s="805"/>
      <c r="AV41" s="805"/>
      <c r="AW41" s="805"/>
      <c r="AX41" s="805"/>
      <c r="AY41" s="805"/>
      <c r="AZ41" s="805"/>
      <c r="BA41" s="805"/>
      <c r="BB41" s="805"/>
      <c r="BC41" s="805"/>
      <c r="BD41" s="805"/>
      <c r="BE41" s="805"/>
      <c r="BF41" s="805"/>
      <c r="BG41" s="805"/>
    </row>
    <row r="42" spans="2:59" x14ac:dyDescent="0.3">
      <c r="B42" s="812"/>
      <c r="C42" s="2837" t="s">
        <v>301</v>
      </c>
      <c r="D42" s="2838"/>
      <c r="E42" s="2834" t="s">
        <v>302</v>
      </c>
      <c r="F42" s="2834"/>
      <c r="G42" s="2834"/>
      <c r="H42" s="2834"/>
      <c r="I42" s="2834"/>
      <c r="J42" s="2834"/>
      <c r="K42" s="2834"/>
      <c r="L42" s="2834"/>
      <c r="M42" s="2834"/>
      <c r="N42" s="2834"/>
      <c r="O42" s="2834"/>
      <c r="P42" s="2834"/>
      <c r="Q42" s="2834"/>
      <c r="R42" s="2834"/>
      <c r="S42" s="2834"/>
      <c r="T42" s="2834"/>
      <c r="U42" s="2834"/>
      <c r="V42" s="2834"/>
      <c r="W42" s="2834"/>
      <c r="X42" s="2834"/>
      <c r="Y42" s="2834"/>
      <c r="Z42" s="2834"/>
      <c r="AA42" s="2834"/>
      <c r="AB42" s="2854" t="s">
        <v>285</v>
      </c>
      <c r="AC42" s="2854"/>
      <c r="AD42" s="2854"/>
      <c r="AE42" s="2854"/>
      <c r="AF42" s="2854"/>
      <c r="AG42" s="2854"/>
      <c r="AH42" s="2854"/>
      <c r="AI42" s="2854"/>
      <c r="AJ42" s="2854"/>
      <c r="AK42" s="2854"/>
      <c r="AL42" s="2854"/>
      <c r="AM42" s="2873"/>
      <c r="AN42" s="2873"/>
      <c r="AO42" s="2874"/>
      <c r="AP42" s="824"/>
      <c r="AQ42" s="812"/>
      <c r="AR42" s="805"/>
      <c r="AS42" s="805"/>
      <c r="AT42" s="805"/>
      <c r="AU42" s="805"/>
      <c r="AV42" s="805"/>
      <c r="AW42" s="805"/>
      <c r="AX42" s="805"/>
      <c r="AY42" s="805"/>
      <c r="AZ42" s="805"/>
      <c r="BA42" s="805"/>
      <c r="BB42" s="805"/>
      <c r="BC42" s="805"/>
      <c r="BD42" s="805"/>
      <c r="BE42" s="805"/>
      <c r="BF42" s="805"/>
      <c r="BG42" s="805"/>
    </row>
    <row r="43" spans="2:59" ht="15" customHeight="1" x14ac:dyDescent="0.3">
      <c r="B43" s="812"/>
      <c r="C43" s="2837" t="s">
        <v>303</v>
      </c>
      <c r="D43" s="2838"/>
      <c r="E43" s="2843" t="s">
        <v>304</v>
      </c>
      <c r="F43" s="2843"/>
      <c r="G43" s="2843"/>
      <c r="H43" s="2843"/>
      <c r="I43" s="2843"/>
      <c r="J43" s="2843"/>
      <c r="K43" s="2843"/>
      <c r="L43" s="2843"/>
      <c r="M43" s="2843"/>
      <c r="N43" s="2843"/>
      <c r="O43" s="2843"/>
      <c r="P43" s="2843"/>
      <c r="Q43" s="2843"/>
      <c r="R43" s="2843"/>
      <c r="S43" s="2843"/>
      <c r="T43" s="2843"/>
      <c r="U43" s="2843"/>
      <c r="V43" s="2843"/>
      <c r="W43" s="2843"/>
      <c r="X43" s="2843"/>
      <c r="Y43" s="2843"/>
      <c r="Z43" s="2843"/>
      <c r="AA43" s="2843"/>
      <c r="AB43" s="2855" t="s">
        <v>305</v>
      </c>
      <c r="AC43" s="2855"/>
      <c r="AD43" s="2855"/>
      <c r="AE43" s="2855"/>
      <c r="AF43" s="2855"/>
      <c r="AG43" s="2855"/>
      <c r="AH43" s="2855"/>
      <c r="AI43" s="2855"/>
      <c r="AJ43" s="2855"/>
      <c r="AK43" s="2855"/>
      <c r="AL43" s="2855"/>
      <c r="AM43" s="2873"/>
      <c r="AN43" s="2873"/>
      <c r="AO43" s="2874"/>
      <c r="AP43" s="824"/>
      <c r="AQ43" s="812"/>
      <c r="AR43" s="805"/>
      <c r="AS43" s="805"/>
      <c r="AT43" s="805"/>
      <c r="AU43" s="805"/>
      <c r="AV43" s="805"/>
      <c r="AW43" s="805"/>
      <c r="AX43" s="805"/>
      <c r="AY43" s="805"/>
      <c r="AZ43" s="805"/>
      <c r="BA43" s="805"/>
      <c r="BB43" s="805"/>
      <c r="BC43" s="805"/>
      <c r="BD43" s="805"/>
      <c r="BE43" s="805"/>
      <c r="BF43" s="805"/>
      <c r="BG43" s="805"/>
    </row>
    <row r="44" spans="2:59" x14ac:dyDescent="0.3">
      <c r="B44" s="812"/>
      <c r="C44" s="2837" t="s">
        <v>306</v>
      </c>
      <c r="D44" s="2838"/>
      <c r="E44" s="2834" t="s">
        <v>304</v>
      </c>
      <c r="F44" s="2834"/>
      <c r="G44" s="2834"/>
      <c r="H44" s="2834"/>
      <c r="I44" s="2834"/>
      <c r="J44" s="2834"/>
      <c r="K44" s="2834"/>
      <c r="L44" s="2834"/>
      <c r="M44" s="2834"/>
      <c r="N44" s="2834"/>
      <c r="O44" s="2834"/>
      <c r="P44" s="2834"/>
      <c r="Q44" s="2834"/>
      <c r="R44" s="2834"/>
      <c r="S44" s="2834"/>
      <c r="T44" s="2834"/>
      <c r="U44" s="2834"/>
      <c r="V44" s="2834"/>
      <c r="W44" s="2834"/>
      <c r="X44" s="2834"/>
      <c r="Y44" s="2834"/>
      <c r="Z44" s="2834"/>
      <c r="AA44" s="2834"/>
      <c r="AB44" s="2854" t="s">
        <v>929</v>
      </c>
      <c r="AC44" s="2854"/>
      <c r="AD44" s="2854"/>
      <c r="AE44" s="2854"/>
      <c r="AF44" s="2854"/>
      <c r="AG44" s="2854"/>
      <c r="AH44" s="2854"/>
      <c r="AI44" s="2854"/>
      <c r="AJ44" s="2854"/>
      <c r="AK44" s="2854"/>
      <c r="AL44" s="2854"/>
      <c r="AM44" s="2875"/>
      <c r="AN44" s="2875"/>
      <c r="AO44" s="2876"/>
      <c r="AP44" s="824"/>
      <c r="AQ44" s="812"/>
      <c r="AR44" s="805"/>
      <c r="AS44" s="805"/>
      <c r="AT44" s="805"/>
      <c r="AU44" s="805"/>
      <c r="AV44" s="805"/>
      <c r="AW44" s="805"/>
      <c r="AX44" s="805"/>
      <c r="AY44" s="805"/>
      <c r="AZ44" s="805"/>
      <c r="BA44" s="805"/>
      <c r="BB44" s="805"/>
      <c r="BC44" s="805"/>
      <c r="BD44" s="805"/>
      <c r="BE44" s="805"/>
      <c r="BF44" s="805"/>
      <c r="BG44" s="805"/>
    </row>
    <row r="45" spans="2:59" x14ac:dyDescent="0.3">
      <c r="B45" s="812"/>
      <c r="C45" s="2837" t="s">
        <v>307</v>
      </c>
      <c r="D45" s="2838"/>
      <c r="E45" s="2843" t="s">
        <v>308</v>
      </c>
      <c r="F45" s="2843"/>
      <c r="G45" s="2843"/>
      <c r="H45" s="2843"/>
      <c r="I45" s="2843"/>
      <c r="J45" s="2843"/>
      <c r="K45" s="2843"/>
      <c r="L45" s="2843"/>
      <c r="M45" s="2843"/>
      <c r="N45" s="2843"/>
      <c r="O45" s="2843"/>
      <c r="P45" s="2843"/>
      <c r="Q45" s="2843"/>
      <c r="R45" s="2843"/>
      <c r="S45" s="2843"/>
      <c r="T45" s="2843"/>
      <c r="U45" s="2843"/>
      <c r="V45" s="2843"/>
      <c r="W45" s="2843"/>
      <c r="X45" s="2843"/>
      <c r="Y45" s="2843"/>
      <c r="Z45" s="2843"/>
      <c r="AA45" s="2843"/>
      <c r="AB45" s="2853" t="s">
        <v>929</v>
      </c>
      <c r="AC45" s="2853"/>
      <c r="AD45" s="2853"/>
      <c r="AE45" s="2853"/>
      <c r="AF45" s="2853"/>
      <c r="AG45" s="2853"/>
      <c r="AH45" s="2853"/>
      <c r="AI45" s="2853"/>
      <c r="AJ45" s="2853"/>
      <c r="AK45" s="2853"/>
      <c r="AL45" s="2853"/>
      <c r="AM45" s="2873"/>
      <c r="AN45" s="2873"/>
      <c r="AO45" s="2874"/>
      <c r="AP45" s="824"/>
      <c r="AQ45" s="812"/>
      <c r="AR45" s="805"/>
      <c r="AS45" s="805"/>
      <c r="AT45" s="805"/>
      <c r="AU45" s="805"/>
      <c r="AV45" s="805"/>
      <c r="AW45" s="805"/>
      <c r="AX45" s="805"/>
      <c r="AY45" s="805"/>
      <c r="AZ45" s="805"/>
      <c r="BA45" s="805"/>
      <c r="BB45" s="805"/>
      <c r="BC45" s="805"/>
      <c r="BD45" s="805"/>
      <c r="BE45" s="805"/>
      <c r="BF45" s="805"/>
      <c r="BG45" s="805"/>
    </row>
    <row r="46" spans="2:59" ht="15" customHeight="1" x14ac:dyDescent="0.3">
      <c r="B46" s="812"/>
      <c r="C46" s="2837" t="s">
        <v>309</v>
      </c>
      <c r="D46" s="2838"/>
      <c r="E46" s="2834" t="s">
        <v>310</v>
      </c>
      <c r="F46" s="2834"/>
      <c r="G46" s="2834"/>
      <c r="H46" s="2834"/>
      <c r="I46" s="2834"/>
      <c r="J46" s="2834"/>
      <c r="K46" s="2834"/>
      <c r="L46" s="2834"/>
      <c r="M46" s="2834"/>
      <c r="N46" s="2834"/>
      <c r="O46" s="2834"/>
      <c r="P46" s="2834"/>
      <c r="Q46" s="2834"/>
      <c r="R46" s="2834"/>
      <c r="S46" s="2834"/>
      <c r="T46" s="2834"/>
      <c r="U46" s="2834"/>
      <c r="V46" s="2834"/>
      <c r="W46" s="2834"/>
      <c r="X46" s="2834"/>
      <c r="Y46" s="2834"/>
      <c r="Z46" s="2834"/>
      <c r="AA46" s="2834"/>
      <c r="AB46" s="2854" t="s">
        <v>311</v>
      </c>
      <c r="AC46" s="2854"/>
      <c r="AD46" s="2854"/>
      <c r="AE46" s="2854"/>
      <c r="AF46" s="2854"/>
      <c r="AG46" s="2854"/>
      <c r="AH46" s="2854"/>
      <c r="AI46" s="2854"/>
      <c r="AJ46" s="2854"/>
      <c r="AK46" s="2854"/>
      <c r="AL46" s="2854"/>
      <c r="AM46" s="2873"/>
      <c r="AN46" s="2873"/>
      <c r="AO46" s="2874"/>
      <c r="AP46" s="824"/>
      <c r="AQ46" s="812"/>
      <c r="AR46" s="805"/>
      <c r="AS46" s="805"/>
      <c r="AT46" s="805"/>
      <c r="AU46" s="805"/>
      <c r="AV46" s="805"/>
      <c r="AW46" s="805"/>
      <c r="AX46" s="805"/>
      <c r="AY46" s="805"/>
      <c r="AZ46" s="805"/>
      <c r="BA46" s="805"/>
      <c r="BB46" s="805"/>
      <c r="BC46" s="805"/>
      <c r="BD46" s="805"/>
      <c r="BE46" s="805"/>
      <c r="BF46" s="805"/>
      <c r="BG46" s="805"/>
    </row>
    <row r="47" spans="2:59" x14ac:dyDescent="0.3">
      <c r="B47" s="812"/>
      <c r="C47" s="2837" t="s">
        <v>312</v>
      </c>
      <c r="D47" s="2838"/>
      <c r="E47" s="2843" t="s">
        <v>313</v>
      </c>
      <c r="F47" s="2843"/>
      <c r="G47" s="2843"/>
      <c r="H47" s="2843"/>
      <c r="I47" s="2843"/>
      <c r="J47" s="2843"/>
      <c r="K47" s="2843"/>
      <c r="L47" s="2843"/>
      <c r="M47" s="2843"/>
      <c r="N47" s="2843"/>
      <c r="O47" s="2843"/>
      <c r="P47" s="2843"/>
      <c r="Q47" s="2843"/>
      <c r="R47" s="2843"/>
      <c r="S47" s="2843"/>
      <c r="T47" s="2843"/>
      <c r="U47" s="2843"/>
      <c r="V47" s="2843"/>
      <c r="W47" s="2843"/>
      <c r="X47" s="2843"/>
      <c r="Y47" s="2843"/>
      <c r="Z47" s="2843"/>
      <c r="AA47" s="2843"/>
      <c r="AB47" s="2853" t="s">
        <v>929</v>
      </c>
      <c r="AC47" s="2853"/>
      <c r="AD47" s="2853"/>
      <c r="AE47" s="2853"/>
      <c r="AF47" s="2853"/>
      <c r="AG47" s="2853"/>
      <c r="AH47" s="2853"/>
      <c r="AI47" s="2853"/>
      <c r="AJ47" s="2853"/>
      <c r="AK47" s="2853"/>
      <c r="AL47" s="2853"/>
      <c r="AM47" s="2873"/>
      <c r="AN47" s="2873"/>
      <c r="AO47" s="2874"/>
      <c r="AP47" s="824"/>
      <c r="AQ47" s="812"/>
      <c r="AR47" s="805"/>
      <c r="AS47" s="805"/>
      <c r="AT47" s="805"/>
      <c r="AU47" s="805"/>
      <c r="AV47" s="805"/>
      <c r="AW47" s="805"/>
      <c r="AX47" s="805"/>
      <c r="AY47" s="805"/>
      <c r="AZ47" s="805"/>
      <c r="BA47" s="805"/>
      <c r="BB47" s="805"/>
      <c r="BC47" s="805"/>
      <c r="BD47" s="805"/>
      <c r="BE47" s="805"/>
      <c r="BF47" s="805"/>
      <c r="BG47" s="805"/>
    </row>
    <row r="48" spans="2:59" ht="15" thickBot="1" x14ac:dyDescent="0.35">
      <c r="B48" s="812"/>
      <c r="C48" s="2841" t="s">
        <v>314</v>
      </c>
      <c r="D48" s="2842"/>
      <c r="E48" s="2844" t="s">
        <v>315</v>
      </c>
      <c r="F48" s="2844"/>
      <c r="G48" s="2844"/>
      <c r="H48" s="2844"/>
      <c r="I48" s="2844"/>
      <c r="J48" s="2844"/>
      <c r="K48" s="2844"/>
      <c r="L48" s="2844"/>
      <c r="M48" s="2844"/>
      <c r="N48" s="2844"/>
      <c r="O48" s="2844"/>
      <c r="P48" s="2844"/>
      <c r="Q48" s="2844"/>
      <c r="R48" s="2844"/>
      <c r="S48" s="2844"/>
      <c r="T48" s="2844"/>
      <c r="U48" s="2844"/>
      <c r="V48" s="2844"/>
      <c r="W48" s="2844"/>
      <c r="X48" s="2844"/>
      <c r="Y48" s="2844"/>
      <c r="Z48" s="2844"/>
      <c r="AA48" s="2844"/>
      <c r="AB48" s="2857" t="s">
        <v>285</v>
      </c>
      <c r="AC48" s="2857"/>
      <c r="AD48" s="2857"/>
      <c r="AE48" s="2857"/>
      <c r="AF48" s="2857"/>
      <c r="AG48" s="2857"/>
      <c r="AH48" s="2857"/>
      <c r="AI48" s="2857"/>
      <c r="AJ48" s="2857"/>
      <c r="AK48" s="2857"/>
      <c r="AL48" s="2857"/>
      <c r="AM48" s="2873"/>
      <c r="AN48" s="2873"/>
      <c r="AO48" s="2874"/>
      <c r="AP48" s="824"/>
      <c r="AQ48" s="812"/>
      <c r="AR48" s="805"/>
      <c r="AS48" s="805"/>
      <c r="AT48" s="805"/>
      <c r="AU48" s="805"/>
      <c r="AV48" s="805"/>
      <c r="AW48" s="805"/>
      <c r="AX48" s="805"/>
      <c r="AY48" s="805"/>
      <c r="AZ48" s="805"/>
      <c r="BA48" s="805"/>
      <c r="BB48" s="805"/>
      <c r="BC48" s="805"/>
      <c r="BD48" s="805"/>
      <c r="BE48" s="805"/>
      <c r="BF48" s="805"/>
      <c r="BG48" s="805"/>
    </row>
    <row r="49" spans="1:59" ht="15" thickBot="1" x14ac:dyDescent="0.35">
      <c r="A49" s="805"/>
      <c r="B49" s="812"/>
      <c r="C49" s="2847" t="s">
        <v>287</v>
      </c>
      <c r="D49" s="2848"/>
      <c r="E49" s="2848"/>
      <c r="F49" s="2848"/>
      <c r="G49" s="2848"/>
      <c r="H49" s="2848"/>
      <c r="I49" s="2848"/>
      <c r="J49" s="2848"/>
      <c r="K49" s="2848"/>
      <c r="L49" s="2848"/>
      <c r="M49" s="2848"/>
      <c r="N49" s="2848"/>
      <c r="O49" s="2848"/>
      <c r="P49" s="2848"/>
      <c r="Q49" s="2848"/>
      <c r="R49" s="2848"/>
      <c r="S49" s="2848"/>
      <c r="T49" s="2848"/>
      <c r="U49" s="2848"/>
      <c r="V49" s="2848"/>
      <c r="W49" s="2848"/>
      <c r="X49" s="2848"/>
      <c r="Y49" s="2848"/>
      <c r="Z49" s="2848"/>
      <c r="AA49" s="2848"/>
      <c r="AB49" s="2858" t="s">
        <v>316</v>
      </c>
      <c r="AC49" s="2858"/>
      <c r="AD49" s="2858"/>
      <c r="AE49" s="2858"/>
      <c r="AF49" s="2858"/>
      <c r="AG49" s="2858"/>
      <c r="AH49" s="2858"/>
      <c r="AI49" s="2858"/>
      <c r="AJ49" s="2858"/>
      <c r="AK49" s="2858"/>
      <c r="AL49" s="2858"/>
      <c r="AM49" s="2866">
        <f>AM44+AM45+AM47</f>
        <v>0</v>
      </c>
      <c r="AN49" s="2867"/>
      <c r="AO49" s="2868"/>
      <c r="AP49" s="824"/>
      <c r="AQ49" s="812"/>
      <c r="AR49" s="805"/>
      <c r="AS49" s="805"/>
      <c r="AT49" s="805"/>
      <c r="AU49" s="805"/>
      <c r="AV49" s="805"/>
      <c r="AW49" s="805"/>
      <c r="AX49" s="805"/>
      <c r="AY49" s="805"/>
      <c r="AZ49" s="805"/>
      <c r="BA49" s="805"/>
      <c r="BB49" s="805"/>
      <c r="BC49" s="805"/>
      <c r="BD49" s="805"/>
      <c r="BE49" s="805"/>
      <c r="BF49" s="805"/>
      <c r="BG49" s="805"/>
    </row>
    <row r="50" spans="1:59" ht="3.75" customHeight="1" x14ac:dyDescent="0.3">
      <c r="A50" s="805"/>
      <c r="B50" s="812"/>
      <c r="C50" s="570"/>
      <c r="D50" s="569"/>
      <c r="E50" s="805"/>
      <c r="F50" s="569"/>
      <c r="G50" s="569"/>
      <c r="AB50" s="570"/>
      <c r="AO50" s="569"/>
      <c r="AP50" s="824"/>
      <c r="AQ50" s="812"/>
      <c r="AR50" s="805"/>
      <c r="AS50" s="805"/>
      <c r="AT50" s="805"/>
      <c r="AU50" s="805"/>
      <c r="AV50" s="805"/>
      <c r="AW50" s="805"/>
      <c r="AX50" s="805"/>
      <c r="AY50" s="805"/>
      <c r="AZ50" s="805"/>
      <c r="BA50" s="805"/>
      <c r="BB50" s="805"/>
      <c r="BC50" s="805"/>
      <c r="BD50" s="805"/>
      <c r="BE50" s="805"/>
      <c r="BF50" s="805"/>
      <c r="BG50" s="805"/>
    </row>
    <row r="51" spans="1:59" x14ac:dyDescent="0.3">
      <c r="A51" s="805"/>
      <c r="B51" s="812"/>
      <c r="C51" s="2836" t="s">
        <v>917</v>
      </c>
      <c r="D51" s="2836"/>
      <c r="E51" s="2836"/>
      <c r="F51" s="2836"/>
      <c r="G51" s="2836"/>
      <c r="H51" s="2836"/>
      <c r="I51" s="2836"/>
      <c r="J51" s="2836"/>
      <c r="K51" s="2836"/>
      <c r="L51" s="2836"/>
      <c r="M51" s="2836"/>
      <c r="N51" s="2836"/>
      <c r="O51" s="2836"/>
      <c r="P51" s="2836"/>
      <c r="Q51" s="2836"/>
      <c r="R51" s="2836"/>
      <c r="S51" s="2836"/>
      <c r="T51" s="2836"/>
      <c r="U51" s="2836"/>
      <c r="V51" s="2836"/>
      <c r="W51" s="2836"/>
      <c r="X51" s="2836"/>
      <c r="Y51" s="2836"/>
      <c r="Z51" s="2836"/>
      <c r="AA51" s="2836"/>
      <c r="AB51" s="570"/>
      <c r="AO51" s="569"/>
      <c r="AP51" s="824"/>
      <c r="AQ51" s="812"/>
      <c r="AR51" s="805"/>
      <c r="AS51" s="805"/>
      <c r="AT51" s="805"/>
      <c r="AU51" s="805"/>
      <c r="AV51" s="805"/>
      <c r="AW51" s="805"/>
      <c r="AX51" s="805"/>
      <c r="AY51" s="805"/>
      <c r="AZ51" s="805"/>
      <c r="BA51" s="805"/>
      <c r="BB51" s="805"/>
      <c r="BC51" s="805"/>
      <c r="BD51" s="805"/>
      <c r="BE51" s="805"/>
      <c r="BF51" s="805"/>
      <c r="BG51" s="805"/>
    </row>
    <row r="52" spans="1:59" x14ac:dyDescent="0.3">
      <c r="A52" s="805"/>
      <c r="B52" s="812"/>
      <c r="C52" s="2831" t="s">
        <v>282</v>
      </c>
      <c r="D52" s="2832"/>
      <c r="E52" s="2845" t="s">
        <v>283</v>
      </c>
      <c r="F52" s="2845"/>
      <c r="G52" s="2845"/>
      <c r="H52" s="2845"/>
      <c r="I52" s="2845"/>
      <c r="J52" s="2845"/>
      <c r="K52" s="2845"/>
      <c r="L52" s="2845"/>
      <c r="M52" s="2845"/>
      <c r="N52" s="2845"/>
      <c r="O52" s="2845"/>
      <c r="P52" s="2845"/>
      <c r="Q52" s="2845"/>
      <c r="R52" s="2845"/>
      <c r="S52" s="2845"/>
      <c r="T52" s="2845"/>
      <c r="U52" s="2845"/>
      <c r="V52" s="2845"/>
      <c r="W52" s="2845"/>
      <c r="X52" s="2845"/>
      <c r="Y52" s="2845"/>
      <c r="Z52" s="2845"/>
      <c r="AA52" s="2845"/>
      <c r="AB52" s="2851" t="s">
        <v>280</v>
      </c>
      <c r="AC52" s="2851"/>
      <c r="AD52" s="2851"/>
      <c r="AE52" s="2851"/>
      <c r="AF52" s="2851"/>
      <c r="AG52" s="2851"/>
      <c r="AH52" s="2851"/>
      <c r="AI52" s="2851"/>
      <c r="AJ52" s="2851"/>
      <c r="AK52" s="2851"/>
      <c r="AL52" s="2851"/>
      <c r="AM52" s="2869" t="s">
        <v>281</v>
      </c>
      <c r="AN52" s="2869"/>
      <c r="AO52" s="2870"/>
      <c r="AP52" s="824"/>
      <c r="AQ52" s="812"/>
      <c r="AR52" s="805"/>
      <c r="AS52" s="805"/>
      <c r="AT52" s="805"/>
      <c r="AU52" s="805"/>
      <c r="AV52" s="805"/>
      <c r="AW52" s="805"/>
      <c r="AX52" s="805"/>
      <c r="AY52" s="805"/>
      <c r="AZ52" s="805"/>
      <c r="BA52" s="805"/>
      <c r="BB52" s="805"/>
      <c r="BC52" s="805"/>
      <c r="BD52" s="805"/>
      <c r="BE52" s="805"/>
      <c r="BF52" s="805"/>
      <c r="BG52" s="805"/>
    </row>
    <row r="53" spans="1:59" x14ac:dyDescent="0.3">
      <c r="A53" s="805"/>
      <c r="B53" s="812"/>
      <c r="C53" s="2839" t="s">
        <v>317</v>
      </c>
      <c r="D53" s="2840"/>
      <c r="E53" s="2833" t="s">
        <v>426</v>
      </c>
      <c r="F53" s="2833"/>
      <c r="G53" s="2833"/>
      <c r="H53" s="2833"/>
      <c r="I53" s="2833"/>
      <c r="J53" s="2833"/>
      <c r="K53" s="2833"/>
      <c r="L53" s="2833"/>
      <c r="M53" s="2833"/>
      <c r="N53" s="2833"/>
      <c r="O53" s="2833"/>
      <c r="P53" s="2833"/>
      <c r="Q53" s="2833"/>
      <c r="R53" s="2833"/>
      <c r="S53" s="2833"/>
      <c r="T53" s="2833"/>
      <c r="U53" s="2833"/>
      <c r="V53" s="2833"/>
      <c r="W53" s="2833"/>
      <c r="X53" s="2833"/>
      <c r="Y53" s="2833"/>
      <c r="Z53" s="2833"/>
      <c r="AA53" s="2833"/>
      <c r="AB53" s="2852" t="s">
        <v>285</v>
      </c>
      <c r="AC53" s="2852"/>
      <c r="AD53" s="2852"/>
      <c r="AE53" s="2852"/>
      <c r="AF53" s="2852"/>
      <c r="AG53" s="2852"/>
      <c r="AH53" s="2852"/>
      <c r="AI53" s="2852"/>
      <c r="AJ53" s="2852"/>
      <c r="AK53" s="2852"/>
      <c r="AL53" s="2852"/>
      <c r="AM53" s="2873"/>
      <c r="AN53" s="2873"/>
      <c r="AO53" s="2874"/>
      <c r="AP53" s="824"/>
      <c r="AQ53" s="812"/>
      <c r="AR53" s="805"/>
      <c r="AS53" s="805"/>
      <c r="AT53" s="805"/>
      <c r="AU53" s="805"/>
      <c r="AV53" s="805"/>
      <c r="AW53" s="805"/>
      <c r="AX53" s="805"/>
      <c r="AY53" s="805"/>
      <c r="AZ53" s="805"/>
      <c r="BA53" s="805"/>
      <c r="BB53" s="805"/>
      <c r="BC53" s="805"/>
      <c r="BD53" s="805"/>
      <c r="BE53" s="805"/>
      <c r="BF53" s="805"/>
      <c r="BG53" s="805"/>
    </row>
    <row r="54" spans="1:59" x14ac:dyDescent="0.3">
      <c r="A54" s="805"/>
      <c r="B54" s="812"/>
      <c r="C54" s="2837" t="s">
        <v>318</v>
      </c>
      <c r="D54" s="2838"/>
      <c r="E54" s="2834" t="s">
        <v>427</v>
      </c>
      <c r="F54" s="2834"/>
      <c r="G54" s="2834"/>
      <c r="H54" s="2834"/>
      <c r="I54" s="2834"/>
      <c r="J54" s="2834"/>
      <c r="K54" s="2834"/>
      <c r="L54" s="2834"/>
      <c r="M54" s="2834"/>
      <c r="N54" s="2834"/>
      <c r="O54" s="2834"/>
      <c r="P54" s="2834"/>
      <c r="Q54" s="2834"/>
      <c r="R54" s="2834"/>
      <c r="S54" s="2834"/>
      <c r="T54" s="2834"/>
      <c r="U54" s="2834"/>
      <c r="V54" s="2834"/>
      <c r="W54" s="2834"/>
      <c r="X54" s="2834"/>
      <c r="Y54" s="2834"/>
      <c r="Z54" s="2834"/>
      <c r="AA54" s="2834"/>
      <c r="AB54" s="2854" t="s">
        <v>929</v>
      </c>
      <c r="AC54" s="2854"/>
      <c r="AD54" s="2854"/>
      <c r="AE54" s="2854"/>
      <c r="AF54" s="2854"/>
      <c r="AG54" s="2854"/>
      <c r="AH54" s="2854"/>
      <c r="AI54" s="2854"/>
      <c r="AJ54" s="2854"/>
      <c r="AK54" s="2854"/>
      <c r="AL54" s="2854"/>
      <c r="AM54" s="2875"/>
      <c r="AN54" s="2875"/>
      <c r="AO54" s="2876"/>
      <c r="AP54" s="824"/>
      <c r="AQ54" s="812"/>
      <c r="AR54" s="805"/>
      <c r="AS54" s="805"/>
      <c r="AT54" s="805"/>
      <c r="AU54" s="805"/>
      <c r="AV54" s="805"/>
      <c r="AW54" s="805"/>
      <c r="AX54" s="805"/>
      <c r="AY54" s="805"/>
      <c r="AZ54" s="805"/>
      <c r="BA54" s="805"/>
      <c r="BB54" s="805"/>
      <c r="BC54" s="805"/>
      <c r="BD54" s="805"/>
      <c r="BE54" s="805"/>
      <c r="BF54" s="805"/>
      <c r="BG54" s="805"/>
    </row>
    <row r="55" spans="1:59" ht="15" thickBot="1" x14ac:dyDescent="0.35">
      <c r="A55" s="805"/>
      <c r="B55" s="812"/>
      <c r="C55" s="2841" t="s">
        <v>319</v>
      </c>
      <c r="D55" s="2842"/>
      <c r="E55" s="2835" t="s">
        <v>320</v>
      </c>
      <c r="F55" s="2835"/>
      <c r="G55" s="2835"/>
      <c r="H55" s="2835"/>
      <c r="I55" s="2835"/>
      <c r="J55" s="2835"/>
      <c r="K55" s="2835"/>
      <c r="L55" s="2835"/>
      <c r="M55" s="2835"/>
      <c r="N55" s="2835"/>
      <c r="O55" s="2835"/>
      <c r="P55" s="2835"/>
      <c r="Q55" s="2835"/>
      <c r="R55" s="2835"/>
      <c r="S55" s="2835"/>
      <c r="T55" s="2835"/>
      <c r="U55" s="2835"/>
      <c r="V55" s="2835"/>
      <c r="W55" s="2835"/>
      <c r="X55" s="2835"/>
      <c r="Y55" s="2835"/>
      <c r="Z55" s="2835"/>
      <c r="AA55" s="2835"/>
      <c r="AB55" s="2856" t="s">
        <v>929</v>
      </c>
      <c r="AC55" s="2856"/>
      <c r="AD55" s="2856"/>
      <c r="AE55" s="2856"/>
      <c r="AF55" s="2856"/>
      <c r="AG55" s="2856"/>
      <c r="AH55" s="2856"/>
      <c r="AI55" s="2856"/>
      <c r="AJ55" s="2856"/>
      <c r="AK55" s="2856"/>
      <c r="AL55" s="2856"/>
      <c r="AM55" s="2879"/>
      <c r="AN55" s="2879"/>
      <c r="AO55" s="2880"/>
      <c r="AP55" s="824"/>
      <c r="AQ55" s="812"/>
      <c r="AR55" s="805"/>
      <c r="AS55" s="805"/>
      <c r="AT55" s="805"/>
      <c r="AU55" s="805"/>
      <c r="AV55" s="805"/>
      <c r="AW55" s="805"/>
      <c r="AX55" s="805"/>
      <c r="AY55" s="805"/>
      <c r="AZ55" s="805"/>
      <c r="BA55" s="805"/>
      <c r="BB55" s="805"/>
      <c r="BC55" s="805"/>
      <c r="BD55" s="805"/>
      <c r="BE55" s="805"/>
      <c r="BF55" s="805"/>
      <c r="BG55" s="805"/>
    </row>
    <row r="56" spans="1:59" ht="15" thickBot="1" x14ac:dyDescent="0.35">
      <c r="A56" s="805"/>
      <c r="B56" s="818"/>
      <c r="C56" s="2847" t="s">
        <v>287</v>
      </c>
      <c r="D56" s="2848"/>
      <c r="E56" s="2848"/>
      <c r="F56" s="2848"/>
      <c r="G56" s="2848"/>
      <c r="H56" s="2848"/>
      <c r="I56" s="2848"/>
      <c r="J56" s="2848"/>
      <c r="K56" s="2848"/>
      <c r="L56" s="2848"/>
      <c r="M56" s="2848"/>
      <c r="N56" s="2848"/>
      <c r="O56" s="2848"/>
      <c r="P56" s="2848"/>
      <c r="Q56" s="2848"/>
      <c r="R56" s="2848"/>
      <c r="S56" s="2848"/>
      <c r="T56" s="2848"/>
      <c r="U56" s="2848"/>
      <c r="V56" s="2848"/>
      <c r="W56" s="2848"/>
      <c r="X56" s="2848"/>
      <c r="Y56" s="2848"/>
      <c r="Z56" s="2848"/>
      <c r="AA56" s="2848"/>
      <c r="AB56" s="2858" t="s">
        <v>321</v>
      </c>
      <c r="AC56" s="2858"/>
      <c r="AD56" s="2858"/>
      <c r="AE56" s="2858"/>
      <c r="AF56" s="2858"/>
      <c r="AG56" s="2858"/>
      <c r="AH56" s="2858"/>
      <c r="AI56" s="2858"/>
      <c r="AJ56" s="2858"/>
      <c r="AK56" s="2858"/>
      <c r="AL56" s="2858"/>
      <c r="AM56" s="2866">
        <f>AM54+AM55</f>
        <v>0</v>
      </c>
      <c r="AN56" s="2867"/>
      <c r="AO56" s="2868"/>
      <c r="AP56" s="824"/>
      <c r="AQ56" s="812"/>
      <c r="AR56" s="805"/>
      <c r="AS56" s="805"/>
      <c r="AT56" s="805"/>
      <c r="AU56" s="805"/>
      <c r="AV56" s="805"/>
      <c r="AW56" s="805"/>
      <c r="AX56" s="805"/>
      <c r="AY56" s="805"/>
      <c r="AZ56" s="805"/>
      <c r="BA56" s="805"/>
      <c r="BB56" s="805"/>
      <c r="BC56" s="805"/>
      <c r="BD56" s="805"/>
      <c r="BE56" s="805"/>
      <c r="BF56" s="805"/>
      <c r="BG56" s="805"/>
    </row>
    <row r="57" spans="1:59" ht="3.75" customHeight="1" x14ac:dyDescent="0.3">
      <c r="A57" s="805"/>
      <c r="B57" s="818"/>
      <c r="C57" s="570"/>
      <c r="D57" s="569"/>
      <c r="E57" s="805"/>
      <c r="F57" s="569"/>
      <c r="G57" s="569"/>
      <c r="H57" s="805"/>
      <c r="I57" s="805"/>
      <c r="J57" s="805"/>
      <c r="K57" s="805"/>
      <c r="L57" s="805"/>
      <c r="M57" s="805"/>
      <c r="N57" s="805"/>
      <c r="O57" s="805"/>
      <c r="P57" s="805"/>
      <c r="Q57" s="805"/>
      <c r="R57" s="805"/>
      <c r="S57" s="805"/>
      <c r="T57" s="805"/>
      <c r="U57" s="805"/>
      <c r="V57" s="805"/>
      <c r="W57" s="805"/>
      <c r="X57" s="805"/>
      <c r="Y57" s="805"/>
      <c r="Z57" s="805"/>
      <c r="AA57" s="805"/>
      <c r="AB57" s="570"/>
      <c r="AC57" s="805"/>
      <c r="AD57" s="805"/>
      <c r="AE57" s="805"/>
      <c r="AF57" s="805"/>
      <c r="AG57" s="805"/>
      <c r="AH57" s="805"/>
      <c r="AI57" s="805"/>
      <c r="AO57" s="569"/>
      <c r="AP57" s="824"/>
      <c r="AQ57" s="812"/>
      <c r="AR57" s="805"/>
      <c r="AS57" s="805"/>
      <c r="AT57" s="805"/>
      <c r="AU57" s="805"/>
      <c r="AV57" s="805"/>
      <c r="AW57" s="805"/>
      <c r="AX57" s="805"/>
      <c r="AY57" s="805"/>
      <c r="AZ57" s="805"/>
      <c r="BA57" s="805"/>
      <c r="BB57" s="805"/>
      <c r="BC57" s="805"/>
      <c r="BD57" s="805"/>
      <c r="BE57" s="805"/>
      <c r="BF57" s="805"/>
      <c r="BG57" s="805"/>
    </row>
    <row r="58" spans="1:59" x14ac:dyDescent="0.3">
      <c r="A58" s="805"/>
      <c r="B58" s="818"/>
      <c r="C58" s="2836" t="s">
        <v>918</v>
      </c>
      <c r="D58" s="2836"/>
      <c r="E58" s="2836"/>
      <c r="F58" s="2836"/>
      <c r="G58" s="2836"/>
      <c r="H58" s="2836"/>
      <c r="I58" s="2836"/>
      <c r="J58" s="2836"/>
      <c r="K58" s="2836"/>
      <c r="L58" s="2836"/>
      <c r="M58" s="2836"/>
      <c r="N58" s="2836"/>
      <c r="O58" s="2836"/>
      <c r="P58" s="2836"/>
      <c r="Q58" s="2836"/>
      <c r="R58" s="2836"/>
      <c r="S58" s="2836"/>
      <c r="T58" s="2836"/>
      <c r="U58" s="2836"/>
      <c r="V58" s="2836"/>
      <c r="W58" s="2836"/>
      <c r="X58" s="2836"/>
      <c r="Y58" s="2836"/>
      <c r="Z58" s="2836"/>
      <c r="AA58" s="2836"/>
      <c r="AB58" s="570"/>
      <c r="AO58" s="569"/>
      <c r="AP58" s="824"/>
      <c r="AQ58" s="812"/>
      <c r="AR58" s="805"/>
      <c r="AS58" s="805"/>
      <c r="AT58" s="805"/>
      <c r="AU58" s="805"/>
      <c r="AV58" s="805"/>
      <c r="AW58" s="805"/>
      <c r="AX58" s="805"/>
      <c r="AY58" s="805"/>
      <c r="AZ58" s="805"/>
      <c r="BA58" s="805"/>
      <c r="BB58" s="805"/>
      <c r="BC58" s="805"/>
      <c r="BD58" s="805"/>
      <c r="BE58" s="805"/>
      <c r="BF58" s="805"/>
      <c r="BG58" s="805"/>
    </row>
    <row r="59" spans="1:59" x14ac:dyDescent="0.3">
      <c r="A59" s="805"/>
      <c r="B59" s="812"/>
      <c r="C59" s="2831" t="s">
        <v>282</v>
      </c>
      <c r="D59" s="2832"/>
      <c r="E59" s="2845" t="s">
        <v>283</v>
      </c>
      <c r="F59" s="2845"/>
      <c r="G59" s="2845"/>
      <c r="H59" s="2845"/>
      <c r="I59" s="2845"/>
      <c r="J59" s="2845"/>
      <c r="K59" s="2845"/>
      <c r="L59" s="2845"/>
      <c r="M59" s="2845"/>
      <c r="N59" s="2845"/>
      <c r="O59" s="2845"/>
      <c r="P59" s="2845"/>
      <c r="Q59" s="2845"/>
      <c r="R59" s="2845"/>
      <c r="S59" s="2845"/>
      <c r="T59" s="2845"/>
      <c r="U59" s="2845"/>
      <c r="V59" s="2845"/>
      <c r="W59" s="2845"/>
      <c r="X59" s="2845"/>
      <c r="Y59" s="2845"/>
      <c r="Z59" s="2845"/>
      <c r="AA59" s="2845"/>
      <c r="AB59" s="2851" t="s">
        <v>280</v>
      </c>
      <c r="AC59" s="2851"/>
      <c r="AD59" s="2851"/>
      <c r="AE59" s="2851"/>
      <c r="AF59" s="2851"/>
      <c r="AG59" s="2851"/>
      <c r="AH59" s="2851"/>
      <c r="AI59" s="2851"/>
      <c r="AJ59" s="2851"/>
      <c r="AK59" s="2851"/>
      <c r="AL59" s="2851"/>
      <c r="AM59" s="2869" t="s">
        <v>281</v>
      </c>
      <c r="AN59" s="2869"/>
      <c r="AO59" s="2870"/>
      <c r="AP59" s="824"/>
      <c r="AQ59" s="812"/>
      <c r="AR59" s="805"/>
      <c r="AS59" s="805"/>
      <c r="AT59" s="805"/>
      <c r="AU59" s="805"/>
      <c r="AV59" s="805"/>
      <c r="AW59" s="805"/>
      <c r="AX59" s="805"/>
      <c r="AY59" s="805"/>
      <c r="AZ59" s="805"/>
      <c r="BA59" s="805"/>
      <c r="BB59" s="805"/>
      <c r="BC59" s="805"/>
      <c r="BD59" s="805"/>
      <c r="BE59" s="805"/>
      <c r="BF59" s="805"/>
      <c r="BG59" s="805"/>
    </row>
    <row r="60" spans="1:59" x14ac:dyDescent="0.3">
      <c r="A60" s="805"/>
      <c r="B60" s="812"/>
      <c r="C60" s="2839" t="s">
        <v>322</v>
      </c>
      <c r="D60" s="2840"/>
      <c r="E60" s="2833" t="s">
        <v>922</v>
      </c>
      <c r="F60" s="2833"/>
      <c r="G60" s="2833"/>
      <c r="H60" s="2833"/>
      <c r="I60" s="2833"/>
      <c r="J60" s="2833"/>
      <c r="K60" s="2833"/>
      <c r="L60" s="2833"/>
      <c r="M60" s="2833"/>
      <c r="N60" s="2833"/>
      <c r="O60" s="2833"/>
      <c r="P60" s="2833"/>
      <c r="Q60" s="2833"/>
      <c r="R60" s="2833"/>
      <c r="S60" s="2833"/>
      <c r="T60" s="2833"/>
      <c r="U60" s="2833"/>
      <c r="V60" s="2833"/>
      <c r="W60" s="2833"/>
      <c r="X60" s="2833"/>
      <c r="Y60" s="2833"/>
      <c r="Z60" s="2833"/>
      <c r="AA60" s="2833"/>
      <c r="AB60" s="2852" t="s">
        <v>285</v>
      </c>
      <c r="AC60" s="2852"/>
      <c r="AD60" s="2852"/>
      <c r="AE60" s="2852"/>
      <c r="AF60" s="2852"/>
      <c r="AG60" s="2852"/>
      <c r="AH60" s="2852"/>
      <c r="AI60" s="2852"/>
      <c r="AJ60" s="2852"/>
      <c r="AK60" s="2852"/>
      <c r="AL60" s="2852"/>
      <c r="AM60" s="2873"/>
      <c r="AN60" s="2873"/>
      <c r="AO60" s="2874"/>
      <c r="AP60" s="824"/>
      <c r="AQ60" s="812"/>
      <c r="AR60" s="805"/>
      <c r="AS60" s="805"/>
      <c r="AT60" s="805"/>
      <c r="AU60" s="805"/>
      <c r="AV60" s="805"/>
      <c r="AW60" s="805"/>
      <c r="AX60" s="805"/>
      <c r="AY60" s="805"/>
      <c r="AZ60" s="805"/>
      <c r="BA60" s="805"/>
      <c r="BB60" s="805"/>
      <c r="BC60" s="805"/>
      <c r="BD60" s="805"/>
      <c r="BE60" s="805"/>
      <c r="BF60" s="805"/>
      <c r="BG60" s="805"/>
    </row>
    <row r="61" spans="1:59" ht="15" customHeight="1" x14ac:dyDescent="0.3">
      <c r="B61" s="812"/>
      <c r="C61" s="2837" t="s">
        <v>326</v>
      </c>
      <c r="D61" s="2838"/>
      <c r="E61" s="2846" t="s">
        <v>1422</v>
      </c>
      <c r="F61" s="2834"/>
      <c r="G61" s="2834"/>
      <c r="H61" s="2834"/>
      <c r="I61" s="2834"/>
      <c r="J61" s="2834"/>
      <c r="K61" s="2834"/>
      <c r="L61" s="2834"/>
      <c r="M61" s="2834"/>
      <c r="N61" s="2834"/>
      <c r="O61" s="2834"/>
      <c r="P61" s="2834"/>
      <c r="Q61" s="2834"/>
      <c r="R61" s="2834"/>
      <c r="S61" s="2834"/>
      <c r="T61" s="2834"/>
      <c r="U61" s="2834"/>
      <c r="V61" s="2834"/>
      <c r="W61" s="2834"/>
      <c r="X61" s="2834"/>
      <c r="Y61" s="2834"/>
      <c r="Z61" s="2834"/>
      <c r="AA61" s="2834"/>
      <c r="AB61" s="2854" t="s">
        <v>929</v>
      </c>
      <c r="AC61" s="2854"/>
      <c r="AD61" s="2854"/>
      <c r="AE61" s="2854"/>
      <c r="AF61" s="2854"/>
      <c r="AG61" s="2854"/>
      <c r="AH61" s="2854"/>
      <c r="AI61" s="2854"/>
      <c r="AJ61" s="2854"/>
      <c r="AK61" s="2854"/>
      <c r="AL61" s="2854"/>
      <c r="AM61" s="2875"/>
      <c r="AN61" s="2875"/>
      <c r="AO61" s="2876"/>
      <c r="AP61" s="824"/>
      <c r="AQ61" s="812"/>
      <c r="AR61" s="805"/>
      <c r="AS61" s="805"/>
      <c r="AT61" s="805"/>
      <c r="AU61" s="805"/>
      <c r="AV61" s="805"/>
      <c r="AW61" s="805"/>
      <c r="AX61" s="805"/>
      <c r="AY61" s="805"/>
      <c r="AZ61" s="805"/>
      <c r="BA61" s="805"/>
      <c r="BB61" s="805"/>
      <c r="BC61" s="805"/>
      <c r="BD61" s="805"/>
      <c r="BE61" s="805"/>
      <c r="BF61" s="805"/>
      <c r="BG61" s="805"/>
    </row>
    <row r="62" spans="1:59" x14ac:dyDescent="0.3">
      <c r="B62" s="812"/>
      <c r="C62" s="2837" t="s">
        <v>328</v>
      </c>
      <c r="D62" s="2838"/>
      <c r="E62" s="2843" t="s">
        <v>329</v>
      </c>
      <c r="F62" s="2843"/>
      <c r="G62" s="2843"/>
      <c r="H62" s="2843"/>
      <c r="I62" s="2843"/>
      <c r="J62" s="2843"/>
      <c r="K62" s="2843"/>
      <c r="L62" s="2843"/>
      <c r="M62" s="2843"/>
      <c r="N62" s="2843"/>
      <c r="O62" s="2843"/>
      <c r="P62" s="2843"/>
      <c r="Q62" s="2843"/>
      <c r="R62" s="2843"/>
      <c r="S62" s="2843"/>
      <c r="T62" s="2843"/>
      <c r="U62" s="2843"/>
      <c r="V62" s="2843"/>
      <c r="W62" s="2843"/>
      <c r="X62" s="2843"/>
      <c r="Y62" s="2843"/>
      <c r="Z62" s="2843"/>
      <c r="AA62" s="2843"/>
      <c r="AB62" s="2853" t="s">
        <v>285</v>
      </c>
      <c r="AC62" s="2853"/>
      <c r="AD62" s="2853"/>
      <c r="AE62" s="2853"/>
      <c r="AF62" s="2853"/>
      <c r="AG62" s="2853"/>
      <c r="AH62" s="2853"/>
      <c r="AI62" s="2853"/>
      <c r="AJ62" s="2853"/>
      <c r="AK62" s="2853"/>
      <c r="AL62" s="2853"/>
      <c r="AM62" s="2873"/>
      <c r="AN62" s="2873"/>
      <c r="AO62" s="2874"/>
      <c r="AP62" s="824"/>
      <c r="AQ62" s="812"/>
      <c r="AR62" s="805"/>
      <c r="AS62" s="805"/>
      <c r="AT62" s="805"/>
      <c r="AU62" s="805"/>
      <c r="AV62" s="805"/>
      <c r="AW62" s="805"/>
      <c r="AX62" s="805"/>
      <c r="AY62" s="805"/>
      <c r="AZ62" s="805"/>
      <c r="BA62" s="805"/>
      <c r="BB62" s="805"/>
      <c r="BC62" s="805"/>
      <c r="BD62" s="805"/>
      <c r="BE62" s="805"/>
      <c r="BF62" s="805"/>
      <c r="BG62" s="805"/>
    </row>
    <row r="63" spans="1:59" ht="15" customHeight="1" x14ac:dyDescent="0.3">
      <c r="B63" s="812"/>
      <c r="C63" s="2837" t="s">
        <v>330</v>
      </c>
      <c r="D63" s="2838"/>
      <c r="E63" s="2834" t="s">
        <v>331</v>
      </c>
      <c r="F63" s="2834"/>
      <c r="G63" s="2834"/>
      <c r="H63" s="2834"/>
      <c r="I63" s="2834"/>
      <c r="J63" s="2834"/>
      <c r="K63" s="2834"/>
      <c r="L63" s="2834"/>
      <c r="M63" s="2834"/>
      <c r="N63" s="2834"/>
      <c r="O63" s="2834"/>
      <c r="P63" s="2834"/>
      <c r="Q63" s="2834"/>
      <c r="R63" s="2834"/>
      <c r="S63" s="2834"/>
      <c r="T63" s="2834"/>
      <c r="U63" s="2834"/>
      <c r="V63" s="2834"/>
      <c r="W63" s="2834"/>
      <c r="X63" s="2834"/>
      <c r="Y63" s="2834"/>
      <c r="Z63" s="2834"/>
      <c r="AA63" s="2834"/>
      <c r="AB63" s="2854" t="s">
        <v>913</v>
      </c>
      <c r="AC63" s="2854"/>
      <c r="AD63" s="2854"/>
      <c r="AE63" s="2854"/>
      <c r="AF63" s="2854"/>
      <c r="AG63" s="2854"/>
      <c r="AH63" s="2854"/>
      <c r="AI63" s="2854"/>
      <c r="AJ63" s="2854"/>
      <c r="AK63" s="2854"/>
      <c r="AL63" s="2854"/>
      <c r="AM63" s="2873"/>
      <c r="AN63" s="2873"/>
      <c r="AO63" s="2874"/>
      <c r="AP63" s="824"/>
      <c r="AQ63" s="812"/>
      <c r="AR63" s="805"/>
      <c r="AS63" s="805"/>
      <c r="AT63" s="805"/>
      <c r="AU63" s="805"/>
      <c r="AV63" s="805"/>
      <c r="AW63" s="805"/>
      <c r="AX63" s="805"/>
      <c r="AY63" s="805"/>
      <c r="AZ63" s="805"/>
      <c r="BA63" s="805"/>
      <c r="BB63" s="805"/>
      <c r="BC63" s="805"/>
      <c r="BD63" s="805"/>
      <c r="BE63" s="805"/>
      <c r="BF63" s="805"/>
      <c r="BG63" s="805"/>
    </row>
    <row r="64" spans="1:59" x14ac:dyDescent="0.3">
      <c r="B64" s="812"/>
      <c r="C64" s="2837" t="s">
        <v>332</v>
      </c>
      <c r="D64" s="2838"/>
      <c r="E64" s="2843" t="s">
        <v>333</v>
      </c>
      <c r="F64" s="2843"/>
      <c r="G64" s="2843"/>
      <c r="H64" s="2843"/>
      <c r="I64" s="2843"/>
      <c r="J64" s="2843"/>
      <c r="K64" s="2843"/>
      <c r="L64" s="2843"/>
      <c r="M64" s="2843"/>
      <c r="N64" s="2843"/>
      <c r="O64" s="2843"/>
      <c r="P64" s="2843"/>
      <c r="Q64" s="2843"/>
      <c r="R64" s="2843"/>
      <c r="S64" s="2843"/>
      <c r="T64" s="2843"/>
      <c r="U64" s="2843"/>
      <c r="V64" s="2843"/>
      <c r="W64" s="2843"/>
      <c r="X64" s="2843"/>
      <c r="Y64" s="2843"/>
      <c r="Z64" s="2843"/>
      <c r="AA64" s="2843"/>
      <c r="AB64" s="2853" t="s">
        <v>929</v>
      </c>
      <c r="AC64" s="2853"/>
      <c r="AD64" s="2853"/>
      <c r="AE64" s="2853"/>
      <c r="AF64" s="2853"/>
      <c r="AG64" s="2853"/>
      <c r="AH64" s="2853"/>
      <c r="AI64" s="2853"/>
      <c r="AJ64" s="2853"/>
      <c r="AK64" s="2853"/>
      <c r="AL64" s="2853"/>
      <c r="AM64" s="2873"/>
      <c r="AN64" s="2873"/>
      <c r="AO64" s="2874"/>
      <c r="AP64" s="824"/>
      <c r="AQ64" s="812"/>
      <c r="AR64" s="805"/>
      <c r="AS64" s="805"/>
      <c r="AT64" s="805"/>
      <c r="AU64" s="805"/>
      <c r="AV64" s="805"/>
      <c r="AW64" s="805"/>
      <c r="AX64" s="805"/>
      <c r="AY64" s="805"/>
      <c r="AZ64" s="805"/>
      <c r="BA64" s="805"/>
      <c r="BB64" s="805"/>
      <c r="BC64" s="805"/>
      <c r="BD64" s="805"/>
      <c r="BE64" s="805"/>
      <c r="BF64" s="805"/>
      <c r="BG64" s="805"/>
    </row>
    <row r="65" spans="2:59" x14ac:dyDescent="0.3">
      <c r="B65" s="812"/>
      <c r="C65" s="2837" t="s">
        <v>334</v>
      </c>
      <c r="D65" s="2838"/>
      <c r="E65" s="2834" t="s">
        <v>963</v>
      </c>
      <c r="F65" s="2834"/>
      <c r="G65" s="2834"/>
      <c r="H65" s="2834"/>
      <c r="I65" s="2834"/>
      <c r="J65" s="2834"/>
      <c r="K65" s="2834"/>
      <c r="L65" s="2834"/>
      <c r="M65" s="2834"/>
      <c r="N65" s="2834"/>
      <c r="O65" s="2834"/>
      <c r="P65" s="2834"/>
      <c r="Q65" s="2834"/>
      <c r="R65" s="2834"/>
      <c r="S65" s="2834"/>
      <c r="T65" s="2834"/>
      <c r="U65" s="2834"/>
      <c r="V65" s="2834"/>
      <c r="W65" s="2834"/>
      <c r="X65" s="2834"/>
      <c r="Y65" s="2834"/>
      <c r="Z65" s="2834"/>
      <c r="AA65" s="2834"/>
      <c r="AB65" s="2854" t="s">
        <v>285</v>
      </c>
      <c r="AC65" s="2854"/>
      <c r="AD65" s="2854"/>
      <c r="AE65" s="2854"/>
      <c r="AF65" s="2854"/>
      <c r="AG65" s="2854"/>
      <c r="AH65" s="2854"/>
      <c r="AI65" s="2854"/>
      <c r="AJ65" s="2854"/>
      <c r="AK65" s="2854"/>
      <c r="AL65" s="2854"/>
      <c r="AM65" s="2873"/>
      <c r="AN65" s="2873"/>
      <c r="AO65" s="2874"/>
      <c r="AP65" s="824"/>
      <c r="AQ65" s="812"/>
      <c r="AR65" s="805"/>
      <c r="AS65" s="805"/>
      <c r="AT65" s="805"/>
      <c r="AU65" s="805"/>
      <c r="AV65" s="805"/>
      <c r="AW65" s="805"/>
      <c r="AX65" s="805"/>
      <c r="AY65" s="805"/>
      <c r="AZ65" s="805"/>
      <c r="BA65" s="805"/>
      <c r="BB65" s="805"/>
      <c r="BC65" s="805"/>
      <c r="BD65" s="805"/>
      <c r="BE65" s="805"/>
      <c r="BF65" s="805"/>
      <c r="BG65" s="805"/>
    </row>
    <row r="66" spans="2:59" x14ac:dyDescent="0.3">
      <c r="B66" s="812"/>
      <c r="C66" s="2837" t="s">
        <v>335</v>
      </c>
      <c r="D66" s="2838"/>
      <c r="E66" s="2843" t="s">
        <v>336</v>
      </c>
      <c r="F66" s="2843"/>
      <c r="G66" s="2843"/>
      <c r="H66" s="2843"/>
      <c r="I66" s="2843"/>
      <c r="J66" s="2843"/>
      <c r="K66" s="2843"/>
      <c r="L66" s="2843"/>
      <c r="M66" s="2843"/>
      <c r="N66" s="2843"/>
      <c r="O66" s="2843"/>
      <c r="P66" s="2843"/>
      <c r="Q66" s="2843"/>
      <c r="R66" s="2843"/>
      <c r="S66" s="2843"/>
      <c r="T66" s="2843"/>
      <c r="U66" s="2843"/>
      <c r="V66" s="2843"/>
      <c r="W66" s="2843"/>
      <c r="X66" s="2843"/>
      <c r="Y66" s="2843"/>
      <c r="Z66" s="2843"/>
      <c r="AA66" s="2843"/>
      <c r="AB66" s="2853" t="s">
        <v>285</v>
      </c>
      <c r="AC66" s="2853"/>
      <c r="AD66" s="2853"/>
      <c r="AE66" s="2853"/>
      <c r="AF66" s="2853"/>
      <c r="AG66" s="2853"/>
      <c r="AH66" s="2853"/>
      <c r="AI66" s="2853"/>
      <c r="AJ66" s="2853"/>
      <c r="AK66" s="2853"/>
      <c r="AL66" s="2853"/>
      <c r="AM66" s="2873"/>
      <c r="AN66" s="2873"/>
      <c r="AO66" s="2874"/>
      <c r="AP66" s="824"/>
      <c r="AQ66" s="812"/>
      <c r="AR66" s="805"/>
      <c r="AS66" s="805"/>
      <c r="AT66" s="805"/>
      <c r="AU66" s="805"/>
      <c r="AV66" s="805"/>
      <c r="AW66" s="805"/>
      <c r="AX66" s="805"/>
      <c r="AY66" s="805"/>
      <c r="AZ66" s="805"/>
      <c r="BA66" s="805"/>
      <c r="BB66" s="805"/>
      <c r="BC66" s="805"/>
      <c r="BD66" s="805"/>
      <c r="BE66" s="805"/>
      <c r="BF66" s="805"/>
      <c r="BG66" s="805"/>
    </row>
    <row r="67" spans="2:59" x14ac:dyDescent="0.3">
      <c r="B67" s="812"/>
      <c r="C67" s="2837" t="s">
        <v>338</v>
      </c>
      <c r="D67" s="2838"/>
      <c r="E67" s="2846" t="s">
        <v>1423</v>
      </c>
      <c r="F67" s="2834"/>
      <c r="G67" s="2834"/>
      <c r="H67" s="2834"/>
      <c r="I67" s="2834"/>
      <c r="J67" s="2834"/>
      <c r="K67" s="2834"/>
      <c r="L67" s="2834"/>
      <c r="M67" s="2834"/>
      <c r="N67" s="2834"/>
      <c r="O67" s="2834"/>
      <c r="P67" s="2834"/>
      <c r="Q67" s="2834"/>
      <c r="R67" s="2834"/>
      <c r="S67" s="2834"/>
      <c r="T67" s="2834"/>
      <c r="U67" s="2834"/>
      <c r="V67" s="2834"/>
      <c r="W67" s="2834"/>
      <c r="X67" s="2834"/>
      <c r="Y67" s="2834"/>
      <c r="Z67" s="2834"/>
      <c r="AA67" s="2834"/>
      <c r="AB67" s="2854" t="s">
        <v>929</v>
      </c>
      <c r="AC67" s="2854"/>
      <c r="AD67" s="2854"/>
      <c r="AE67" s="2854"/>
      <c r="AF67" s="2854"/>
      <c r="AG67" s="2854"/>
      <c r="AH67" s="2854"/>
      <c r="AI67" s="2854"/>
      <c r="AJ67" s="2854"/>
      <c r="AK67" s="2854"/>
      <c r="AL67" s="2854"/>
      <c r="AM67" s="2875"/>
      <c r="AN67" s="2875"/>
      <c r="AO67" s="2876"/>
      <c r="AP67" s="824"/>
      <c r="AQ67" s="812"/>
      <c r="AR67" s="805"/>
      <c r="AS67" s="805"/>
      <c r="AT67" s="805"/>
      <c r="AU67" s="805"/>
      <c r="AV67" s="805"/>
      <c r="AW67" s="805"/>
      <c r="AX67" s="805"/>
      <c r="AY67" s="805"/>
      <c r="AZ67" s="805"/>
      <c r="BA67" s="805"/>
      <c r="BB67" s="805"/>
      <c r="BC67" s="805"/>
      <c r="BD67" s="805"/>
      <c r="BE67" s="805"/>
      <c r="BF67" s="805"/>
      <c r="BG67" s="805"/>
    </row>
    <row r="68" spans="2:59" x14ac:dyDescent="0.3">
      <c r="B68" s="812"/>
      <c r="C68" s="2837" t="s">
        <v>340</v>
      </c>
      <c r="D68" s="2838"/>
      <c r="E68" s="2843" t="s">
        <v>341</v>
      </c>
      <c r="F68" s="2843"/>
      <c r="G68" s="2843"/>
      <c r="H68" s="2843"/>
      <c r="I68" s="2843"/>
      <c r="J68" s="2843"/>
      <c r="K68" s="2843"/>
      <c r="L68" s="2843"/>
      <c r="M68" s="2843"/>
      <c r="N68" s="2843"/>
      <c r="O68" s="2843"/>
      <c r="P68" s="2843"/>
      <c r="Q68" s="2843"/>
      <c r="R68" s="2843"/>
      <c r="S68" s="2843"/>
      <c r="T68" s="2843"/>
      <c r="U68" s="2843"/>
      <c r="V68" s="2843"/>
      <c r="W68" s="2843"/>
      <c r="X68" s="2843"/>
      <c r="Y68" s="2843"/>
      <c r="Z68" s="2843"/>
      <c r="AA68" s="2843"/>
      <c r="AB68" s="2853" t="s">
        <v>929</v>
      </c>
      <c r="AC68" s="2853"/>
      <c r="AD68" s="2853"/>
      <c r="AE68" s="2853"/>
      <c r="AF68" s="2853"/>
      <c r="AG68" s="2853"/>
      <c r="AH68" s="2853"/>
      <c r="AI68" s="2853"/>
      <c r="AJ68" s="2853"/>
      <c r="AK68" s="2853"/>
      <c r="AL68" s="2853"/>
      <c r="AM68" s="2873"/>
      <c r="AN68" s="2873"/>
      <c r="AO68" s="2874"/>
      <c r="AP68" s="824"/>
      <c r="AQ68" s="812"/>
      <c r="AR68" s="805"/>
      <c r="AS68" s="805"/>
      <c r="AT68" s="805"/>
      <c r="AU68" s="805"/>
      <c r="AV68" s="805"/>
      <c r="AW68" s="805"/>
      <c r="AX68" s="805"/>
      <c r="AY68" s="805"/>
      <c r="AZ68" s="805"/>
      <c r="BA68" s="805"/>
      <c r="BB68" s="805"/>
      <c r="BC68" s="805"/>
      <c r="BD68" s="805"/>
      <c r="BE68" s="805"/>
      <c r="BF68" s="805"/>
      <c r="BG68" s="805"/>
    </row>
    <row r="69" spans="2:59" x14ac:dyDescent="0.3">
      <c r="B69" s="812"/>
      <c r="C69" s="2837" t="s">
        <v>342</v>
      </c>
      <c r="D69" s="2838"/>
      <c r="E69" s="2846" t="s">
        <v>1424</v>
      </c>
      <c r="F69" s="2834"/>
      <c r="G69" s="2834"/>
      <c r="H69" s="2834"/>
      <c r="I69" s="2834"/>
      <c r="J69" s="2834"/>
      <c r="K69" s="2834"/>
      <c r="L69" s="2834"/>
      <c r="M69" s="2834"/>
      <c r="N69" s="2834"/>
      <c r="O69" s="2834"/>
      <c r="P69" s="2834"/>
      <c r="Q69" s="2834"/>
      <c r="R69" s="2834"/>
      <c r="S69" s="2834"/>
      <c r="T69" s="2834"/>
      <c r="U69" s="2834"/>
      <c r="V69" s="2834"/>
      <c r="W69" s="2834"/>
      <c r="X69" s="2834"/>
      <c r="Y69" s="2834"/>
      <c r="Z69" s="2834"/>
      <c r="AA69" s="2834"/>
      <c r="AB69" s="2854" t="s">
        <v>929</v>
      </c>
      <c r="AC69" s="2854"/>
      <c r="AD69" s="2854"/>
      <c r="AE69" s="2854"/>
      <c r="AF69" s="2854"/>
      <c r="AG69" s="2854"/>
      <c r="AH69" s="2854"/>
      <c r="AI69" s="2854"/>
      <c r="AJ69" s="2854"/>
      <c r="AK69" s="2854"/>
      <c r="AL69" s="2854"/>
      <c r="AM69" s="2875"/>
      <c r="AN69" s="2875"/>
      <c r="AO69" s="2876"/>
      <c r="AP69" s="824"/>
      <c r="AQ69" s="812"/>
      <c r="AR69" s="805"/>
      <c r="AS69" s="805"/>
      <c r="AT69" s="805"/>
      <c r="AU69" s="805"/>
      <c r="AV69" s="805"/>
      <c r="AW69" s="805"/>
      <c r="AX69" s="805"/>
      <c r="AY69" s="805"/>
      <c r="AZ69" s="805"/>
      <c r="BA69" s="805"/>
      <c r="BB69" s="805"/>
      <c r="BC69" s="805"/>
      <c r="BD69" s="805"/>
      <c r="BE69" s="805"/>
      <c r="BF69" s="805"/>
      <c r="BG69" s="805"/>
    </row>
    <row r="70" spans="2:59" x14ac:dyDescent="0.3">
      <c r="B70" s="812"/>
      <c r="C70" s="2837" t="s">
        <v>344</v>
      </c>
      <c r="D70" s="2838"/>
      <c r="E70" s="2843" t="s">
        <v>345</v>
      </c>
      <c r="F70" s="2843"/>
      <c r="G70" s="2843"/>
      <c r="H70" s="2843"/>
      <c r="I70" s="2843"/>
      <c r="J70" s="2843"/>
      <c r="K70" s="2843"/>
      <c r="L70" s="2843"/>
      <c r="M70" s="2843"/>
      <c r="N70" s="2843"/>
      <c r="O70" s="2843"/>
      <c r="P70" s="2843"/>
      <c r="Q70" s="2843"/>
      <c r="R70" s="2843"/>
      <c r="S70" s="2843"/>
      <c r="T70" s="2843"/>
      <c r="U70" s="2843"/>
      <c r="V70" s="2843"/>
      <c r="W70" s="2843"/>
      <c r="X70" s="2843"/>
      <c r="Y70" s="2843"/>
      <c r="Z70" s="2843"/>
      <c r="AA70" s="2843"/>
      <c r="AB70" s="2853" t="s">
        <v>285</v>
      </c>
      <c r="AC70" s="2853"/>
      <c r="AD70" s="2853"/>
      <c r="AE70" s="2853"/>
      <c r="AF70" s="2853"/>
      <c r="AG70" s="2853"/>
      <c r="AH70" s="2853"/>
      <c r="AI70" s="2853"/>
      <c r="AJ70" s="2853"/>
      <c r="AK70" s="2853"/>
      <c r="AL70" s="2853"/>
      <c r="AM70" s="2873"/>
      <c r="AN70" s="2873"/>
      <c r="AO70" s="2874"/>
      <c r="AP70" s="824"/>
      <c r="AQ70" s="812"/>
      <c r="AR70" s="805"/>
      <c r="AS70" s="805"/>
      <c r="AT70" s="805"/>
      <c r="AU70" s="805"/>
      <c r="AV70" s="805"/>
      <c r="AW70" s="805"/>
      <c r="AX70" s="805"/>
      <c r="AY70" s="805"/>
      <c r="AZ70" s="805"/>
      <c r="BA70" s="805"/>
      <c r="BB70" s="805"/>
      <c r="BC70" s="805"/>
      <c r="BD70" s="805"/>
      <c r="BE70" s="805"/>
      <c r="BF70" s="805"/>
      <c r="BG70" s="805"/>
    </row>
    <row r="71" spans="2:59" ht="15" thickBot="1" x14ac:dyDescent="0.35">
      <c r="B71" s="812"/>
      <c r="C71" s="2841" t="s">
        <v>346</v>
      </c>
      <c r="D71" s="2842"/>
      <c r="E71" s="2849" t="s">
        <v>1425</v>
      </c>
      <c r="F71" s="2844"/>
      <c r="G71" s="2844"/>
      <c r="H71" s="2844"/>
      <c r="I71" s="2844"/>
      <c r="J71" s="2844"/>
      <c r="K71" s="2844"/>
      <c r="L71" s="2844"/>
      <c r="M71" s="2844"/>
      <c r="N71" s="2844"/>
      <c r="O71" s="2844"/>
      <c r="P71" s="2844"/>
      <c r="Q71" s="2844"/>
      <c r="R71" s="2844"/>
      <c r="S71" s="2844"/>
      <c r="T71" s="2844"/>
      <c r="U71" s="2844"/>
      <c r="V71" s="2844"/>
      <c r="W71" s="2844"/>
      <c r="X71" s="2844"/>
      <c r="Y71" s="2844"/>
      <c r="Z71" s="2844"/>
      <c r="AA71" s="2844"/>
      <c r="AB71" s="2857" t="s">
        <v>929</v>
      </c>
      <c r="AC71" s="2857"/>
      <c r="AD71" s="2857"/>
      <c r="AE71" s="2857"/>
      <c r="AF71" s="2857"/>
      <c r="AG71" s="2857"/>
      <c r="AH71" s="2857"/>
      <c r="AI71" s="2857"/>
      <c r="AJ71" s="2857"/>
      <c r="AK71" s="2857"/>
      <c r="AL71" s="2857"/>
      <c r="AM71" s="2877"/>
      <c r="AN71" s="2877"/>
      <c r="AO71" s="2878"/>
      <c r="AP71" s="824"/>
      <c r="AQ71" s="812"/>
      <c r="AR71" s="805"/>
      <c r="AS71" s="805"/>
      <c r="AT71" s="805"/>
      <c r="AU71" s="805"/>
      <c r="AV71" s="805"/>
      <c r="AW71" s="805"/>
      <c r="AX71" s="805"/>
      <c r="AY71" s="805"/>
      <c r="AZ71" s="805"/>
      <c r="BA71" s="805"/>
      <c r="BB71" s="805"/>
      <c r="BC71" s="805"/>
      <c r="BD71" s="805"/>
      <c r="BE71" s="805"/>
      <c r="BF71" s="805"/>
      <c r="BG71" s="805"/>
    </row>
    <row r="72" spans="2:59" ht="15" thickBot="1" x14ac:dyDescent="0.35">
      <c r="B72" s="812"/>
      <c r="C72" s="2847" t="s">
        <v>287</v>
      </c>
      <c r="D72" s="2848"/>
      <c r="E72" s="2848"/>
      <c r="F72" s="2848"/>
      <c r="G72" s="2848"/>
      <c r="H72" s="2848"/>
      <c r="I72" s="2848"/>
      <c r="J72" s="2848"/>
      <c r="K72" s="2848"/>
      <c r="L72" s="2848"/>
      <c r="M72" s="2848"/>
      <c r="N72" s="2848"/>
      <c r="O72" s="2848"/>
      <c r="P72" s="2848"/>
      <c r="Q72" s="2848"/>
      <c r="R72" s="2848"/>
      <c r="S72" s="2848"/>
      <c r="T72" s="2848"/>
      <c r="U72" s="2848"/>
      <c r="V72" s="2848"/>
      <c r="W72" s="2848"/>
      <c r="X72" s="2848"/>
      <c r="Y72" s="2848"/>
      <c r="Z72" s="2848"/>
      <c r="AA72" s="2848"/>
      <c r="AB72" s="2858" t="s">
        <v>350</v>
      </c>
      <c r="AC72" s="2858"/>
      <c r="AD72" s="2858"/>
      <c r="AE72" s="2858"/>
      <c r="AF72" s="2858"/>
      <c r="AG72" s="2858"/>
      <c r="AH72" s="2858"/>
      <c r="AI72" s="2858"/>
      <c r="AJ72" s="2858"/>
      <c r="AK72" s="2858"/>
      <c r="AL72" s="2858"/>
      <c r="AM72" s="2866">
        <f>AM61+AM64+AM67+AM68+AM69+AM71</f>
        <v>0</v>
      </c>
      <c r="AN72" s="2867"/>
      <c r="AO72" s="2868"/>
      <c r="AP72" s="824"/>
      <c r="AQ72" s="812"/>
      <c r="AR72" s="805"/>
      <c r="AS72" s="805"/>
      <c r="AT72" s="805"/>
      <c r="AU72" s="805"/>
      <c r="AV72" s="805"/>
      <c r="AW72" s="805"/>
      <c r="AX72" s="805"/>
      <c r="AY72" s="805"/>
      <c r="AZ72" s="805"/>
      <c r="BA72" s="805"/>
      <c r="BB72" s="805"/>
      <c r="BC72" s="805"/>
      <c r="BD72" s="805"/>
      <c r="BE72" s="805"/>
      <c r="BF72" s="805"/>
      <c r="BG72" s="805"/>
    </row>
    <row r="73" spans="2:59" s="805" customFormat="1" ht="7.5" customHeight="1" thickBot="1" x14ac:dyDescent="0.35">
      <c r="B73" s="819"/>
      <c r="C73" s="2403"/>
      <c r="D73" s="826"/>
      <c r="E73" s="826"/>
      <c r="F73" s="826"/>
      <c r="G73" s="826"/>
      <c r="H73" s="826"/>
      <c r="I73" s="826"/>
      <c r="J73" s="826"/>
      <c r="K73" s="826"/>
      <c r="L73" s="826"/>
      <c r="M73" s="826"/>
      <c r="N73" s="826"/>
      <c r="O73" s="826"/>
      <c r="P73" s="826"/>
      <c r="Q73" s="826"/>
      <c r="R73" s="826"/>
      <c r="S73" s="826"/>
      <c r="T73" s="826"/>
      <c r="U73" s="826"/>
      <c r="V73" s="826"/>
      <c r="W73" s="826"/>
      <c r="X73" s="826"/>
      <c r="Y73" s="826"/>
      <c r="Z73" s="826"/>
      <c r="AA73" s="826"/>
      <c r="AB73" s="2403"/>
      <c r="AC73" s="826"/>
      <c r="AD73" s="826"/>
      <c r="AE73" s="826"/>
      <c r="AF73" s="826"/>
      <c r="AG73" s="826"/>
      <c r="AH73" s="826"/>
      <c r="AI73" s="826"/>
      <c r="AJ73" s="826"/>
      <c r="AK73" s="826"/>
      <c r="AL73" s="826"/>
      <c r="AM73" s="826"/>
      <c r="AN73" s="826"/>
      <c r="AO73" s="826"/>
      <c r="AP73" s="827"/>
      <c r="AQ73" s="812"/>
    </row>
    <row r="74" spans="2:59" s="805" customFormat="1" ht="7.5" customHeight="1" x14ac:dyDescent="0.3">
      <c r="B74" s="820"/>
      <c r="C74" s="2404"/>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816"/>
      <c r="AB74" s="2404"/>
      <c r="AC74" s="816"/>
      <c r="AD74" s="816"/>
      <c r="AE74" s="816"/>
      <c r="AF74" s="816"/>
      <c r="AG74" s="816"/>
      <c r="AH74" s="816"/>
      <c r="AI74" s="816"/>
      <c r="AJ74" s="816"/>
      <c r="AK74" s="816"/>
      <c r="AL74" s="816"/>
      <c r="AM74" s="816"/>
      <c r="AN74" s="816"/>
      <c r="AO74" s="816"/>
      <c r="AP74" s="821"/>
      <c r="AQ74" s="812"/>
    </row>
    <row r="75" spans="2:59" s="805" customFormat="1" ht="15" customHeight="1" x14ac:dyDescent="0.3">
      <c r="B75" s="812"/>
      <c r="C75" s="2836" t="s">
        <v>919</v>
      </c>
      <c r="D75" s="2836"/>
      <c r="E75" s="2836"/>
      <c r="F75" s="2836"/>
      <c r="G75" s="2836"/>
      <c r="H75" s="2836"/>
      <c r="I75" s="2836"/>
      <c r="J75" s="2836"/>
      <c r="K75" s="2836"/>
      <c r="L75" s="2836"/>
      <c r="M75" s="2836"/>
      <c r="N75" s="2836"/>
      <c r="O75" s="2836"/>
      <c r="P75" s="2836"/>
      <c r="Q75" s="2836"/>
      <c r="R75" s="2836"/>
      <c r="S75" s="2836"/>
      <c r="T75" s="2836"/>
      <c r="U75" s="2836"/>
      <c r="V75" s="2836"/>
      <c r="W75" s="2836"/>
      <c r="X75" s="2836"/>
      <c r="Y75" s="2836"/>
      <c r="Z75" s="2836"/>
      <c r="AA75" s="2836"/>
      <c r="AB75" s="570"/>
      <c r="AP75" s="824"/>
      <c r="AQ75" s="812"/>
    </row>
    <row r="76" spans="2:59" x14ac:dyDescent="0.3">
      <c r="B76" s="812"/>
      <c r="C76" s="2831" t="s">
        <v>282</v>
      </c>
      <c r="D76" s="2832"/>
      <c r="E76" s="2845" t="s">
        <v>283</v>
      </c>
      <c r="F76" s="2845"/>
      <c r="G76" s="2845"/>
      <c r="H76" s="2845"/>
      <c r="I76" s="2845"/>
      <c r="J76" s="2845"/>
      <c r="K76" s="2845"/>
      <c r="L76" s="2845"/>
      <c r="M76" s="2845"/>
      <c r="N76" s="2845"/>
      <c r="O76" s="2845"/>
      <c r="P76" s="2845"/>
      <c r="Q76" s="2845"/>
      <c r="R76" s="2845"/>
      <c r="S76" s="2845"/>
      <c r="T76" s="2845"/>
      <c r="U76" s="2845"/>
      <c r="V76" s="2845"/>
      <c r="W76" s="2845"/>
      <c r="X76" s="2845"/>
      <c r="Y76" s="2845"/>
      <c r="Z76" s="2845"/>
      <c r="AA76" s="2845"/>
      <c r="AB76" s="2851" t="s">
        <v>280</v>
      </c>
      <c r="AC76" s="2851"/>
      <c r="AD76" s="2851"/>
      <c r="AE76" s="2851"/>
      <c r="AF76" s="2851"/>
      <c r="AG76" s="2851"/>
      <c r="AH76" s="2851"/>
      <c r="AI76" s="2851"/>
      <c r="AJ76" s="2851"/>
      <c r="AK76" s="2851"/>
      <c r="AL76" s="2851"/>
      <c r="AM76" s="2869" t="s">
        <v>281</v>
      </c>
      <c r="AN76" s="2869"/>
      <c r="AO76" s="2870"/>
      <c r="AP76" s="824"/>
      <c r="AQ76" s="812"/>
      <c r="AR76" s="805"/>
      <c r="AS76" s="805"/>
      <c r="AT76" s="805"/>
      <c r="AU76" s="805"/>
      <c r="AV76" s="805"/>
      <c r="AW76" s="805"/>
      <c r="AX76" s="805"/>
      <c r="AY76" s="805"/>
      <c r="AZ76" s="805"/>
      <c r="BA76" s="805"/>
      <c r="BB76" s="805"/>
      <c r="BC76" s="805"/>
      <c r="BD76" s="805"/>
      <c r="BE76" s="805"/>
      <c r="BF76" s="805"/>
      <c r="BG76" s="805"/>
    </row>
    <row r="77" spans="2:59" x14ac:dyDescent="0.3">
      <c r="B77" s="812"/>
      <c r="C77" s="2839" t="s">
        <v>351</v>
      </c>
      <c r="D77" s="2840"/>
      <c r="E77" s="2833" t="s">
        <v>352</v>
      </c>
      <c r="F77" s="2833"/>
      <c r="G77" s="2833"/>
      <c r="H77" s="2833"/>
      <c r="I77" s="2833"/>
      <c r="J77" s="2833"/>
      <c r="K77" s="2833"/>
      <c r="L77" s="2833"/>
      <c r="M77" s="2833"/>
      <c r="N77" s="2833"/>
      <c r="O77" s="2833"/>
      <c r="P77" s="2833"/>
      <c r="Q77" s="2833"/>
      <c r="R77" s="2833"/>
      <c r="S77" s="2833"/>
      <c r="T77" s="2833"/>
      <c r="U77" s="2833"/>
      <c r="V77" s="2833"/>
      <c r="W77" s="2833"/>
      <c r="X77" s="2833"/>
      <c r="Y77" s="2833"/>
      <c r="Z77" s="2833"/>
      <c r="AA77" s="2833"/>
      <c r="AB77" s="2852" t="s">
        <v>285</v>
      </c>
      <c r="AC77" s="2852"/>
      <c r="AD77" s="2852"/>
      <c r="AE77" s="2852"/>
      <c r="AF77" s="2852"/>
      <c r="AG77" s="2852"/>
      <c r="AH77" s="2852"/>
      <c r="AI77" s="2852"/>
      <c r="AJ77" s="2852"/>
      <c r="AK77" s="2852"/>
      <c r="AL77" s="2852"/>
      <c r="AM77" s="2873"/>
      <c r="AN77" s="2873"/>
      <c r="AO77" s="2874"/>
      <c r="AP77" s="824"/>
      <c r="AQ77" s="812"/>
      <c r="AR77" s="805"/>
      <c r="AS77" s="805"/>
      <c r="AT77" s="805"/>
      <c r="AU77" s="805"/>
      <c r="AV77" s="805"/>
      <c r="AW77" s="805"/>
      <c r="AX77" s="805"/>
      <c r="AY77" s="805"/>
      <c r="AZ77" s="805"/>
      <c r="BA77" s="805"/>
      <c r="BB77" s="805"/>
      <c r="BC77" s="805"/>
      <c r="BD77" s="805"/>
      <c r="BE77" s="805"/>
      <c r="BF77" s="805"/>
      <c r="BG77" s="805"/>
    </row>
    <row r="78" spans="2:59" x14ac:dyDescent="0.3">
      <c r="B78" s="812"/>
      <c r="C78" s="2837" t="s">
        <v>353</v>
      </c>
      <c r="D78" s="2838"/>
      <c r="E78" s="2834" t="s">
        <v>354</v>
      </c>
      <c r="F78" s="2834"/>
      <c r="G78" s="2834"/>
      <c r="H78" s="2834"/>
      <c r="I78" s="2834"/>
      <c r="J78" s="2834"/>
      <c r="K78" s="2834"/>
      <c r="L78" s="2834"/>
      <c r="M78" s="2834"/>
      <c r="N78" s="2834"/>
      <c r="O78" s="2834"/>
      <c r="P78" s="2834"/>
      <c r="Q78" s="2834"/>
      <c r="R78" s="2834"/>
      <c r="S78" s="2834"/>
      <c r="T78" s="2834"/>
      <c r="U78" s="2834"/>
      <c r="V78" s="2834"/>
      <c r="W78" s="2834"/>
      <c r="X78" s="2834"/>
      <c r="Y78" s="2834"/>
      <c r="Z78" s="2834"/>
      <c r="AA78" s="2834"/>
      <c r="AB78" s="2854" t="s">
        <v>285</v>
      </c>
      <c r="AC78" s="2854"/>
      <c r="AD78" s="2854"/>
      <c r="AE78" s="2854"/>
      <c r="AF78" s="2854"/>
      <c r="AG78" s="2854"/>
      <c r="AH78" s="2854"/>
      <c r="AI78" s="2854"/>
      <c r="AJ78" s="2854"/>
      <c r="AK78" s="2854"/>
      <c r="AL78" s="2854"/>
      <c r="AM78" s="2873"/>
      <c r="AN78" s="2873"/>
      <c r="AO78" s="2874"/>
      <c r="AP78" s="824"/>
      <c r="AQ78" s="812"/>
      <c r="AR78" s="805"/>
      <c r="AS78" s="805"/>
      <c r="AT78" s="805"/>
      <c r="AU78" s="805"/>
      <c r="AV78" s="805"/>
      <c r="AW78" s="805"/>
      <c r="AX78" s="805"/>
      <c r="AY78" s="805"/>
      <c r="AZ78" s="805"/>
      <c r="BA78" s="805"/>
      <c r="BB78" s="805"/>
      <c r="BC78" s="805"/>
      <c r="BD78" s="805"/>
      <c r="BE78" s="805"/>
      <c r="BF78" s="805"/>
      <c r="BG78" s="805"/>
    </row>
    <row r="79" spans="2:59" x14ac:dyDescent="0.3">
      <c r="B79" s="812"/>
      <c r="C79" s="2837" t="s">
        <v>355</v>
      </c>
      <c r="D79" s="2838"/>
      <c r="E79" s="2843" t="s">
        <v>356</v>
      </c>
      <c r="F79" s="2843"/>
      <c r="G79" s="2843"/>
      <c r="H79" s="2843"/>
      <c r="I79" s="2843"/>
      <c r="J79" s="2843"/>
      <c r="K79" s="2843"/>
      <c r="L79" s="2843"/>
      <c r="M79" s="2843"/>
      <c r="N79" s="2843"/>
      <c r="O79" s="2843"/>
      <c r="P79" s="2843"/>
      <c r="Q79" s="2843"/>
      <c r="R79" s="2843"/>
      <c r="S79" s="2843"/>
      <c r="T79" s="2843"/>
      <c r="U79" s="2843"/>
      <c r="V79" s="2843"/>
      <c r="W79" s="2843"/>
      <c r="X79" s="2843"/>
      <c r="Y79" s="2843"/>
      <c r="Z79" s="2843"/>
      <c r="AA79" s="2843"/>
      <c r="AB79" s="2853" t="s">
        <v>929</v>
      </c>
      <c r="AC79" s="2853"/>
      <c r="AD79" s="2853"/>
      <c r="AE79" s="2853"/>
      <c r="AF79" s="2853"/>
      <c r="AG79" s="2853"/>
      <c r="AH79" s="2853"/>
      <c r="AI79" s="2853"/>
      <c r="AJ79" s="2853"/>
      <c r="AK79" s="2853"/>
      <c r="AL79" s="2853"/>
      <c r="AM79" s="2873"/>
      <c r="AN79" s="2873"/>
      <c r="AO79" s="2874"/>
      <c r="AP79" s="824"/>
      <c r="AQ79" s="812"/>
      <c r="AR79" s="805"/>
      <c r="AS79" s="805"/>
      <c r="AT79" s="805"/>
      <c r="AU79" s="805"/>
      <c r="AV79" s="805"/>
      <c r="AW79" s="805"/>
      <c r="AX79" s="805"/>
      <c r="AY79" s="805"/>
      <c r="AZ79" s="805"/>
      <c r="BA79" s="805"/>
      <c r="BB79" s="805"/>
      <c r="BC79" s="805"/>
      <c r="BD79" s="805"/>
      <c r="BE79" s="805"/>
      <c r="BF79" s="805"/>
      <c r="BG79" s="805"/>
    </row>
    <row r="80" spans="2:59" x14ac:dyDescent="0.3">
      <c r="B80" s="812"/>
      <c r="C80" s="2837" t="s">
        <v>357</v>
      </c>
      <c r="D80" s="2838"/>
      <c r="E80" s="2834" t="s">
        <v>358</v>
      </c>
      <c r="F80" s="2834"/>
      <c r="G80" s="2834"/>
      <c r="H80" s="2834"/>
      <c r="I80" s="2834"/>
      <c r="J80" s="2834"/>
      <c r="K80" s="2834"/>
      <c r="L80" s="2834"/>
      <c r="M80" s="2834"/>
      <c r="N80" s="2834"/>
      <c r="O80" s="2834"/>
      <c r="P80" s="2834"/>
      <c r="Q80" s="2834"/>
      <c r="R80" s="2834"/>
      <c r="S80" s="2834"/>
      <c r="T80" s="2834"/>
      <c r="U80" s="2834"/>
      <c r="V80" s="2834"/>
      <c r="W80" s="2834"/>
      <c r="X80" s="2834"/>
      <c r="Y80" s="2834"/>
      <c r="Z80" s="2834"/>
      <c r="AA80" s="2834"/>
      <c r="AB80" s="2854" t="s">
        <v>929</v>
      </c>
      <c r="AC80" s="2854"/>
      <c r="AD80" s="2854"/>
      <c r="AE80" s="2854"/>
      <c r="AF80" s="2854"/>
      <c r="AG80" s="2854"/>
      <c r="AH80" s="2854"/>
      <c r="AI80" s="2854"/>
      <c r="AJ80" s="2854"/>
      <c r="AK80" s="2854"/>
      <c r="AL80" s="2854"/>
      <c r="AM80" s="2875"/>
      <c r="AN80" s="2875"/>
      <c r="AO80" s="2876"/>
      <c r="AP80" s="824"/>
      <c r="AQ80" s="812"/>
      <c r="AR80" s="805"/>
      <c r="AS80" s="805"/>
      <c r="AT80" s="805"/>
      <c r="AU80" s="805"/>
      <c r="AV80" s="805"/>
      <c r="AW80" s="805"/>
      <c r="AX80" s="805"/>
      <c r="AY80" s="805"/>
      <c r="AZ80" s="805"/>
      <c r="BA80" s="805"/>
      <c r="BB80" s="805"/>
      <c r="BC80" s="805"/>
      <c r="BD80" s="805"/>
      <c r="BE80" s="805"/>
      <c r="BF80" s="805"/>
      <c r="BG80" s="805"/>
    </row>
    <row r="81" spans="2:59" x14ac:dyDescent="0.3">
      <c r="B81" s="812"/>
      <c r="C81" s="2837" t="s">
        <v>359</v>
      </c>
      <c r="D81" s="2838"/>
      <c r="E81" s="2843" t="s">
        <v>360</v>
      </c>
      <c r="F81" s="2843"/>
      <c r="G81" s="2843"/>
      <c r="H81" s="2843"/>
      <c r="I81" s="2843"/>
      <c r="J81" s="2843"/>
      <c r="K81" s="2843"/>
      <c r="L81" s="2843"/>
      <c r="M81" s="2843"/>
      <c r="N81" s="2843"/>
      <c r="O81" s="2843"/>
      <c r="P81" s="2843"/>
      <c r="Q81" s="2843"/>
      <c r="R81" s="2843"/>
      <c r="S81" s="2843"/>
      <c r="T81" s="2843"/>
      <c r="U81" s="2843"/>
      <c r="V81" s="2843"/>
      <c r="W81" s="2843"/>
      <c r="X81" s="2843"/>
      <c r="Y81" s="2843"/>
      <c r="Z81" s="2843"/>
      <c r="AA81" s="2843"/>
      <c r="AB81" s="2853" t="s">
        <v>929</v>
      </c>
      <c r="AC81" s="2853"/>
      <c r="AD81" s="2853"/>
      <c r="AE81" s="2853"/>
      <c r="AF81" s="2853"/>
      <c r="AG81" s="2853"/>
      <c r="AH81" s="2853"/>
      <c r="AI81" s="2853"/>
      <c r="AJ81" s="2853"/>
      <c r="AK81" s="2853"/>
      <c r="AL81" s="2853"/>
      <c r="AM81" s="2873"/>
      <c r="AN81" s="2873"/>
      <c r="AO81" s="2874"/>
      <c r="AP81" s="824"/>
      <c r="AQ81" s="812"/>
      <c r="AR81" s="805"/>
      <c r="AS81" s="805"/>
      <c r="AT81" s="805"/>
      <c r="AU81" s="805"/>
      <c r="AV81" s="805"/>
      <c r="AW81" s="805"/>
      <c r="AX81" s="805"/>
      <c r="AY81" s="805"/>
      <c r="AZ81" s="805"/>
      <c r="BA81" s="805"/>
      <c r="BB81" s="805"/>
      <c r="BC81" s="805"/>
      <c r="BD81" s="805"/>
      <c r="BE81" s="805"/>
      <c r="BF81" s="805"/>
      <c r="BG81" s="805"/>
    </row>
    <row r="82" spans="2:59" x14ac:dyDescent="0.3">
      <c r="B82" s="812"/>
      <c r="C82" s="2837" t="s">
        <v>361</v>
      </c>
      <c r="D82" s="2838"/>
      <c r="E82" s="2834" t="s">
        <v>362</v>
      </c>
      <c r="F82" s="2834"/>
      <c r="G82" s="2834"/>
      <c r="H82" s="2834"/>
      <c r="I82" s="2834"/>
      <c r="J82" s="2834"/>
      <c r="K82" s="2834"/>
      <c r="L82" s="2834"/>
      <c r="M82" s="2834"/>
      <c r="N82" s="2834"/>
      <c r="O82" s="2834"/>
      <c r="P82" s="2834"/>
      <c r="Q82" s="2834"/>
      <c r="R82" s="2834"/>
      <c r="S82" s="2834"/>
      <c r="T82" s="2834"/>
      <c r="U82" s="2834"/>
      <c r="V82" s="2834"/>
      <c r="W82" s="2834"/>
      <c r="X82" s="2834"/>
      <c r="Y82" s="2834"/>
      <c r="Z82" s="2834"/>
      <c r="AA82" s="2834"/>
      <c r="AB82" s="2854" t="s">
        <v>929</v>
      </c>
      <c r="AC82" s="2854"/>
      <c r="AD82" s="2854"/>
      <c r="AE82" s="2854"/>
      <c r="AF82" s="2854"/>
      <c r="AG82" s="2854"/>
      <c r="AH82" s="2854"/>
      <c r="AI82" s="2854"/>
      <c r="AJ82" s="2854"/>
      <c r="AK82" s="2854"/>
      <c r="AL82" s="2854"/>
      <c r="AM82" s="2875"/>
      <c r="AN82" s="2875"/>
      <c r="AO82" s="2876"/>
      <c r="AP82" s="824"/>
      <c r="AQ82" s="812"/>
      <c r="AR82" s="805"/>
      <c r="AS82" s="805"/>
      <c r="AT82" s="805"/>
      <c r="AU82" s="805"/>
      <c r="AV82" s="805"/>
      <c r="AW82" s="805"/>
      <c r="AX82" s="805"/>
      <c r="AY82" s="805"/>
      <c r="AZ82" s="805"/>
      <c r="BA82" s="805"/>
      <c r="BB82" s="805"/>
      <c r="BC82" s="805"/>
      <c r="BD82" s="805"/>
      <c r="BE82" s="805"/>
      <c r="BF82" s="805"/>
      <c r="BG82" s="805"/>
    </row>
    <row r="83" spans="2:59" x14ac:dyDescent="0.3">
      <c r="B83" s="812"/>
      <c r="C83" s="2837" t="s">
        <v>363</v>
      </c>
      <c r="D83" s="2838"/>
      <c r="E83" s="2843" t="s">
        <v>364</v>
      </c>
      <c r="F83" s="2843"/>
      <c r="G83" s="2843"/>
      <c r="H83" s="2843"/>
      <c r="I83" s="2843"/>
      <c r="J83" s="2843"/>
      <c r="K83" s="2843"/>
      <c r="L83" s="2843"/>
      <c r="M83" s="2843"/>
      <c r="N83" s="2843"/>
      <c r="O83" s="2843"/>
      <c r="P83" s="2843"/>
      <c r="Q83" s="2843"/>
      <c r="R83" s="2843"/>
      <c r="S83" s="2843"/>
      <c r="T83" s="2843"/>
      <c r="U83" s="2843"/>
      <c r="V83" s="2843"/>
      <c r="W83" s="2843"/>
      <c r="X83" s="2843"/>
      <c r="Y83" s="2843"/>
      <c r="Z83" s="2843"/>
      <c r="AA83" s="2843"/>
      <c r="AB83" s="2853" t="s">
        <v>929</v>
      </c>
      <c r="AC83" s="2853"/>
      <c r="AD83" s="2853"/>
      <c r="AE83" s="2853"/>
      <c r="AF83" s="2853"/>
      <c r="AG83" s="2853"/>
      <c r="AH83" s="2853"/>
      <c r="AI83" s="2853"/>
      <c r="AJ83" s="2853"/>
      <c r="AK83" s="2853"/>
      <c r="AL83" s="2853"/>
      <c r="AM83" s="2873"/>
      <c r="AN83" s="2873"/>
      <c r="AO83" s="2874"/>
      <c r="AP83" s="824"/>
      <c r="AQ83" s="812"/>
      <c r="AR83" s="805"/>
      <c r="AS83" s="805"/>
      <c r="AT83" s="805"/>
      <c r="AU83" s="805"/>
      <c r="AV83" s="805"/>
      <c r="AW83" s="805"/>
      <c r="AX83" s="805"/>
      <c r="AY83" s="805"/>
      <c r="AZ83" s="805"/>
      <c r="BA83" s="805"/>
      <c r="BB83" s="805"/>
      <c r="BC83" s="805"/>
      <c r="BD83" s="805"/>
      <c r="BE83" s="805"/>
      <c r="BF83" s="805"/>
      <c r="BG83" s="805"/>
    </row>
    <row r="84" spans="2:59" x14ac:dyDescent="0.3">
      <c r="B84" s="812"/>
      <c r="C84" s="2837" t="s">
        <v>365</v>
      </c>
      <c r="D84" s="2838"/>
      <c r="E84" s="2834" t="s">
        <v>366</v>
      </c>
      <c r="F84" s="2834"/>
      <c r="G84" s="2834"/>
      <c r="H84" s="2834"/>
      <c r="I84" s="2834"/>
      <c r="J84" s="2834"/>
      <c r="K84" s="2834"/>
      <c r="L84" s="2834"/>
      <c r="M84" s="2834"/>
      <c r="N84" s="2834"/>
      <c r="O84" s="2834"/>
      <c r="P84" s="2834"/>
      <c r="Q84" s="2834"/>
      <c r="R84" s="2834"/>
      <c r="S84" s="2834"/>
      <c r="T84" s="2834"/>
      <c r="U84" s="2834"/>
      <c r="V84" s="2834"/>
      <c r="W84" s="2834"/>
      <c r="X84" s="2834"/>
      <c r="Y84" s="2834"/>
      <c r="Z84" s="2834"/>
      <c r="AA84" s="2834"/>
      <c r="AB84" s="2854" t="s">
        <v>929</v>
      </c>
      <c r="AC84" s="2854"/>
      <c r="AD84" s="2854"/>
      <c r="AE84" s="2854"/>
      <c r="AF84" s="2854"/>
      <c r="AG84" s="2854"/>
      <c r="AH84" s="2854"/>
      <c r="AI84" s="2854"/>
      <c r="AJ84" s="2854"/>
      <c r="AK84" s="2854"/>
      <c r="AL84" s="2854"/>
      <c r="AM84" s="2875"/>
      <c r="AN84" s="2875"/>
      <c r="AO84" s="2876"/>
      <c r="AP84" s="824"/>
      <c r="AQ84" s="812"/>
      <c r="AR84" s="805"/>
      <c r="AS84" s="805"/>
      <c r="AT84" s="805"/>
      <c r="AU84" s="805"/>
      <c r="AV84" s="805"/>
      <c r="AW84" s="805"/>
      <c r="AX84" s="805"/>
      <c r="AY84" s="805"/>
      <c r="AZ84" s="805"/>
      <c r="BA84" s="805"/>
      <c r="BB84" s="805"/>
      <c r="BC84" s="805"/>
      <c r="BD84" s="805"/>
      <c r="BE84" s="805"/>
      <c r="BF84" s="805"/>
      <c r="BG84" s="805"/>
    </row>
    <row r="85" spans="2:59" ht="15" thickBot="1" x14ac:dyDescent="0.35">
      <c r="B85" s="812"/>
      <c r="C85" s="2841" t="s">
        <v>367</v>
      </c>
      <c r="D85" s="2842"/>
      <c r="E85" s="2835" t="s">
        <v>368</v>
      </c>
      <c r="F85" s="2835"/>
      <c r="G85" s="2835"/>
      <c r="H85" s="2835"/>
      <c r="I85" s="2835"/>
      <c r="J85" s="2835"/>
      <c r="K85" s="2835"/>
      <c r="L85" s="2835"/>
      <c r="M85" s="2835"/>
      <c r="N85" s="2835"/>
      <c r="O85" s="2835"/>
      <c r="P85" s="2835"/>
      <c r="Q85" s="2835"/>
      <c r="R85" s="2835"/>
      <c r="S85" s="2835"/>
      <c r="T85" s="2835"/>
      <c r="U85" s="2835"/>
      <c r="V85" s="2835"/>
      <c r="W85" s="2835"/>
      <c r="X85" s="2835"/>
      <c r="Y85" s="2835"/>
      <c r="Z85" s="2835"/>
      <c r="AA85" s="2835"/>
      <c r="AB85" s="2856" t="s">
        <v>929</v>
      </c>
      <c r="AC85" s="2856"/>
      <c r="AD85" s="2856"/>
      <c r="AE85" s="2856"/>
      <c r="AF85" s="2856"/>
      <c r="AG85" s="2856"/>
      <c r="AH85" s="2856"/>
      <c r="AI85" s="2856"/>
      <c r="AJ85" s="2856"/>
      <c r="AK85" s="2856"/>
      <c r="AL85" s="2856"/>
      <c r="AM85" s="2879"/>
      <c r="AN85" s="2879"/>
      <c r="AO85" s="2880"/>
      <c r="AP85" s="824"/>
      <c r="AQ85" s="812"/>
      <c r="AR85" s="805"/>
      <c r="AS85" s="805"/>
      <c r="AT85" s="805"/>
      <c r="AU85" s="805"/>
      <c r="AV85" s="805"/>
      <c r="AW85" s="805"/>
      <c r="AX85" s="805"/>
      <c r="AY85" s="805"/>
      <c r="AZ85" s="805"/>
      <c r="BA85" s="805"/>
      <c r="BB85" s="805"/>
      <c r="BC85" s="805"/>
      <c r="BD85" s="805"/>
      <c r="BE85" s="805"/>
      <c r="BF85" s="805"/>
      <c r="BG85" s="805"/>
    </row>
    <row r="86" spans="2:59" ht="15" thickBot="1" x14ac:dyDescent="0.35">
      <c r="B86" s="812"/>
      <c r="C86" s="2847" t="s">
        <v>287</v>
      </c>
      <c r="D86" s="2848"/>
      <c r="E86" s="2848"/>
      <c r="F86" s="2848"/>
      <c r="G86" s="2848"/>
      <c r="H86" s="2848"/>
      <c r="I86" s="2848"/>
      <c r="J86" s="2848"/>
      <c r="K86" s="2848"/>
      <c r="L86" s="2848"/>
      <c r="M86" s="2848"/>
      <c r="N86" s="2848"/>
      <c r="O86" s="2848"/>
      <c r="P86" s="2848"/>
      <c r="Q86" s="2848"/>
      <c r="R86" s="2848"/>
      <c r="S86" s="2848"/>
      <c r="T86" s="2848"/>
      <c r="U86" s="2848"/>
      <c r="V86" s="2848"/>
      <c r="W86" s="2848"/>
      <c r="X86" s="2848"/>
      <c r="Y86" s="2848"/>
      <c r="Z86" s="2848"/>
      <c r="AA86" s="2848"/>
      <c r="AB86" s="2858" t="s">
        <v>369</v>
      </c>
      <c r="AC86" s="2858"/>
      <c r="AD86" s="2858"/>
      <c r="AE86" s="2858"/>
      <c r="AF86" s="2858"/>
      <c r="AG86" s="2858"/>
      <c r="AH86" s="2858"/>
      <c r="AI86" s="2858"/>
      <c r="AJ86" s="2858"/>
      <c r="AK86" s="2858"/>
      <c r="AL86" s="2858"/>
      <c r="AM86" s="2866">
        <f>SUM(AM79:AM85)</f>
        <v>0</v>
      </c>
      <c r="AN86" s="2867"/>
      <c r="AO86" s="2868"/>
      <c r="AP86" s="824"/>
      <c r="AQ86" s="812"/>
      <c r="AR86" s="805"/>
      <c r="AS86" s="805"/>
      <c r="AT86" s="805"/>
      <c r="AU86" s="805"/>
      <c r="AV86" s="805"/>
      <c r="AW86" s="805"/>
      <c r="AX86" s="805"/>
      <c r="AY86" s="805"/>
      <c r="AZ86" s="805"/>
      <c r="BA86" s="805"/>
      <c r="BB86" s="805"/>
      <c r="BC86" s="805"/>
      <c r="BD86" s="805"/>
      <c r="BE86" s="805"/>
      <c r="BF86" s="805"/>
      <c r="BG86" s="805"/>
    </row>
    <row r="87" spans="2:59" s="805" customFormat="1" ht="7.5" customHeight="1" x14ac:dyDescent="0.3">
      <c r="B87" s="812"/>
      <c r="C87" s="570"/>
      <c r="AB87" s="570"/>
      <c r="AP87" s="824"/>
      <c r="AQ87" s="812"/>
    </row>
    <row r="88" spans="2:59" s="805" customFormat="1" ht="7.5" customHeight="1" x14ac:dyDescent="0.3">
      <c r="B88" s="812"/>
      <c r="C88" s="570"/>
      <c r="AB88" s="570"/>
      <c r="AP88" s="824"/>
      <c r="AQ88" s="812"/>
    </row>
    <row r="89" spans="2:59" s="805" customFormat="1" x14ac:dyDescent="0.3">
      <c r="B89" s="812"/>
      <c r="C89" s="2836" t="s">
        <v>920</v>
      </c>
      <c r="D89" s="2836"/>
      <c r="E89" s="2836"/>
      <c r="F89" s="2836"/>
      <c r="G89" s="2836"/>
      <c r="H89" s="2836"/>
      <c r="I89" s="2836"/>
      <c r="J89" s="2836"/>
      <c r="K89" s="2836"/>
      <c r="L89" s="2836"/>
      <c r="M89" s="2836"/>
      <c r="N89" s="2836"/>
      <c r="O89" s="2836"/>
      <c r="P89" s="2836"/>
      <c r="Q89" s="2836"/>
      <c r="R89" s="2836"/>
      <c r="S89" s="2836"/>
      <c r="T89" s="2836"/>
      <c r="U89" s="2836"/>
      <c r="V89" s="2836"/>
      <c r="W89" s="2836"/>
      <c r="X89" s="2836"/>
      <c r="Y89" s="2836"/>
      <c r="Z89" s="2836"/>
      <c r="AA89" s="2836"/>
      <c r="AB89" s="570"/>
      <c r="AP89" s="824"/>
      <c r="AQ89" s="812"/>
    </row>
    <row r="90" spans="2:59" x14ac:dyDescent="0.3">
      <c r="B90" s="812"/>
      <c r="C90" s="2831" t="s">
        <v>282</v>
      </c>
      <c r="D90" s="2832"/>
      <c r="E90" s="2845" t="s">
        <v>283</v>
      </c>
      <c r="F90" s="2845"/>
      <c r="G90" s="2845"/>
      <c r="H90" s="2845"/>
      <c r="I90" s="2845"/>
      <c r="J90" s="2845"/>
      <c r="K90" s="2845"/>
      <c r="L90" s="2845"/>
      <c r="M90" s="2845"/>
      <c r="N90" s="2845"/>
      <c r="O90" s="2845"/>
      <c r="P90" s="2845"/>
      <c r="Q90" s="2845"/>
      <c r="R90" s="2845"/>
      <c r="S90" s="2845"/>
      <c r="T90" s="2845"/>
      <c r="U90" s="2845"/>
      <c r="V90" s="2845"/>
      <c r="W90" s="2845"/>
      <c r="X90" s="2845"/>
      <c r="Y90" s="2845"/>
      <c r="Z90" s="2845"/>
      <c r="AA90" s="2845"/>
      <c r="AB90" s="2851" t="s">
        <v>280</v>
      </c>
      <c r="AC90" s="2851"/>
      <c r="AD90" s="2851"/>
      <c r="AE90" s="2851"/>
      <c r="AF90" s="2851"/>
      <c r="AG90" s="2851"/>
      <c r="AH90" s="2851"/>
      <c r="AI90" s="2851"/>
      <c r="AJ90" s="2851"/>
      <c r="AK90" s="2851"/>
      <c r="AL90" s="2851"/>
      <c r="AM90" s="2869" t="s">
        <v>281</v>
      </c>
      <c r="AN90" s="2869"/>
      <c r="AO90" s="2870"/>
      <c r="AP90" s="824"/>
      <c r="AQ90" s="812"/>
      <c r="AR90" s="805"/>
      <c r="AS90" s="805"/>
      <c r="AT90" s="805"/>
      <c r="AU90" s="805"/>
      <c r="AV90" s="805"/>
      <c r="AW90" s="805"/>
      <c r="AX90" s="805"/>
      <c r="AY90" s="805"/>
      <c r="AZ90" s="805"/>
      <c r="BA90" s="805"/>
      <c r="BB90" s="805"/>
      <c r="BC90" s="805"/>
      <c r="BD90" s="805"/>
      <c r="BE90" s="805"/>
      <c r="BF90" s="805"/>
      <c r="BG90" s="805"/>
    </row>
    <row r="91" spans="2:59" x14ac:dyDescent="0.3">
      <c r="B91" s="812"/>
      <c r="C91" s="2839" t="s">
        <v>370</v>
      </c>
      <c r="D91" s="2840"/>
      <c r="E91" s="2833" t="s">
        <v>371</v>
      </c>
      <c r="F91" s="2833"/>
      <c r="G91" s="2833"/>
      <c r="H91" s="2833"/>
      <c r="I91" s="2833"/>
      <c r="J91" s="2833"/>
      <c r="K91" s="2833"/>
      <c r="L91" s="2833"/>
      <c r="M91" s="2833"/>
      <c r="N91" s="2833"/>
      <c r="O91" s="2833"/>
      <c r="P91" s="2833"/>
      <c r="Q91" s="2833"/>
      <c r="R91" s="2833"/>
      <c r="S91" s="2833"/>
      <c r="T91" s="2833"/>
      <c r="U91" s="2833"/>
      <c r="V91" s="2833"/>
      <c r="W91" s="2833"/>
      <c r="X91" s="2833"/>
      <c r="Y91" s="2833"/>
      <c r="Z91" s="2833"/>
      <c r="AA91" s="2833"/>
      <c r="AB91" s="2852" t="s">
        <v>285</v>
      </c>
      <c r="AC91" s="2852"/>
      <c r="AD91" s="2852"/>
      <c r="AE91" s="2852"/>
      <c r="AF91" s="2852"/>
      <c r="AG91" s="2852"/>
      <c r="AH91" s="2852"/>
      <c r="AI91" s="2852"/>
      <c r="AJ91" s="2852"/>
      <c r="AK91" s="2852"/>
      <c r="AL91" s="2852"/>
      <c r="AM91" s="2873"/>
      <c r="AN91" s="2873"/>
      <c r="AO91" s="2874"/>
      <c r="AP91" s="824"/>
      <c r="AQ91" s="812"/>
      <c r="AR91" s="805"/>
      <c r="AS91" s="805"/>
      <c r="AT91" s="805"/>
      <c r="AU91" s="805"/>
      <c r="AV91" s="805"/>
      <c r="AW91" s="805"/>
      <c r="AX91" s="805"/>
      <c r="AY91" s="805"/>
      <c r="AZ91" s="805"/>
      <c r="BA91" s="805"/>
      <c r="BB91" s="805"/>
      <c r="BC91" s="805"/>
      <c r="BD91" s="805"/>
      <c r="BE91" s="805"/>
      <c r="BF91" s="805"/>
      <c r="BG91" s="805"/>
    </row>
    <row r="92" spans="2:59" ht="15" customHeight="1" x14ac:dyDescent="0.3">
      <c r="B92" s="812"/>
      <c r="C92" s="2837" t="s">
        <v>372</v>
      </c>
      <c r="D92" s="2838"/>
      <c r="E92" s="2834" t="s">
        <v>373</v>
      </c>
      <c r="F92" s="2834"/>
      <c r="G92" s="2834"/>
      <c r="H92" s="2834"/>
      <c r="I92" s="2834"/>
      <c r="J92" s="2834"/>
      <c r="K92" s="2834"/>
      <c r="L92" s="2834"/>
      <c r="M92" s="2834"/>
      <c r="N92" s="2834"/>
      <c r="O92" s="2834"/>
      <c r="P92" s="2834"/>
      <c r="Q92" s="2834"/>
      <c r="R92" s="2834"/>
      <c r="S92" s="2834"/>
      <c r="T92" s="2834"/>
      <c r="U92" s="2834"/>
      <c r="V92" s="2834"/>
      <c r="W92" s="2834"/>
      <c r="X92" s="2834"/>
      <c r="Y92" s="2834"/>
      <c r="Z92" s="2834"/>
      <c r="AA92" s="2834"/>
      <c r="AB92" s="2859" t="s">
        <v>374</v>
      </c>
      <c r="AC92" s="2859"/>
      <c r="AD92" s="2859"/>
      <c r="AE92" s="2859"/>
      <c r="AF92" s="2859"/>
      <c r="AG92" s="2859"/>
      <c r="AH92" s="2859"/>
      <c r="AI92" s="2859"/>
      <c r="AJ92" s="2859"/>
      <c r="AK92" s="2859"/>
      <c r="AL92" s="2859"/>
      <c r="AM92" s="2873"/>
      <c r="AN92" s="2873"/>
      <c r="AO92" s="2874"/>
      <c r="AP92" s="824"/>
      <c r="AQ92" s="812"/>
      <c r="AR92" s="805"/>
      <c r="AS92" s="805"/>
      <c r="AT92" s="805"/>
      <c r="AU92" s="805"/>
      <c r="AV92" s="805"/>
      <c r="AW92" s="805"/>
      <c r="AX92" s="805"/>
      <c r="AY92" s="805"/>
      <c r="AZ92" s="805"/>
      <c r="BA92" s="805"/>
      <c r="BB92" s="805"/>
      <c r="BC92" s="805"/>
      <c r="BD92" s="805"/>
      <c r="BE92" s="805"/>
      <c r="BF92" s="805"/>
      <c r="BG92" s="805"/>
    </row>
    <row r="93" spans="2:59" x14ac:dyDescent="0.3">
      <c r="B93" s="812"/>
      <c r="C93" s="2837" t="s">
        <v>375</v>
      </c>
      <c r="D93" s="2838"/>
      <c r="E93" s="2843" t="s">
        <v>373</v>
      </c>
      <c r="F93" s="2843"/>
      <c r="G93" s="2843"/>
      <c r="H93" s="2843"/>
      <c r="I93" s="2843"/>
      <c r="J93" s="2843"/>
      <c r="K93" s="2843"/>
      <c r="L93" s="2843"/>
      <c r="M93" s="2843"/>
      <c r="N93" s="2843"/>
      <c r="O93" s="2843"/>
      <c r="P93" s="2843"/>
      <c r="Q93" s="2843"/>
      <c r="R93" s="2843"/>
      <c r="S93" s="2843"/>
      <c r="T93" s="2843"/>
      <c r="U93" s="2843"/>
      <c r="V93" s="2843"/>
      <c r="W93" s="2843"/>
      <c r="X93" s="2843"/>
      <c r="Y93" s="2843"/>
      <c r="Z93" s="2843"/>
      <c r="AA93" s="2843"/>
      <c r="AB93" s="2853" t="s">
        <v>929</v>
      </c>
      <c r="AC93" s="2853"/>
      <c r="AD93" s="2853"/>
      <c r="AE93" s="2853"/>
      <c r="AF93" s="2853"/>
      <c r="AG93" s="2853"/>
      <c r="AH93" s="2853"/>
      <c r="AI93" s="2853"/>
      <c r="AJ93" s="2853"/>
      <c r="AK93" s="2853"/>
      <c r="AL93" s="2853"/>
      <c r="AM93" s="2873"/>
      <c r="AN93" s="2873"/>
      <c r="AO93" s="2874"/>
      <c r="AP93" s="824"/>
      <c r="AQ93" s="812"/>
      <c r="AR93" s="805"/>
      <c r="AS93" s="805"/>
      <c r="AT93" s="805"/>
      <c r="AU93" s="805"/>
      <c r="AV93" s="805"/>
      <c r="AW93" s="805"/>
      <c r="AX93" s="805"/>
      <c r="AY93" s="805"/>
      <c r="AZ93" s="805"/>
      <c r="BA93" s="805"/>
      <c r="BB93" s="805"/>
      <c r="BC93" s="805"/>
      <c r="BD93" s="805"/>
      <c r="BE93" s="805"/>
      <c r="BF93" s="805"/>
      <c r="BG93" s="805"/>
    </row>
    <row r="94" spans="2:59" x14ac:dyDescent="0.3">
      <c r="B94" s="812"/>
      <c r="C94" s="2837" t="s">
        <v>376</v>
      </c>
      <c r="D94" s="2838"/>
      <c r="E94" s="2834" t="s">
        <v>377</v>
      </c>
      <c r="F94" s="2834"/>
      <c r="G94" s="2834"/>
      <c r="H94" s="2834"/>
      <c r="I94" s="2834"/>
      <c r="J94" s="2834"/>
      <c r="K94" s="2834"/>
      <c r="L94" s="2834"/>
      <c r="M94" s="2834"/>
      <c r="N94" s="2834"/>
      <c r="O94" s="2834"/>
      <c r="P94" s="2834"/>
      <c r="Q94" s="2834"/>
      <c r="R94" s="2834"/>
      <c r="S94" s="2834"/>
      <c r="T94" s="2834"/>
      <c r="U94" s="2834"/>
      <c r="V94" s="2834"/>
      <c r="W94" s="2834"/>
      <c r="X94" s="2834"/>
      <c r="Y94" s="2834"/>
      <c r="Z94" s="2834"/>
      <c r="AA94" s="2834"/>
      <c r="AB94" s="2854" t="s">
        <v>285</v>
      </c>
      <c r="AC94" s="2854"/>
      <c r="AD94" s="2854"/>
      <c r="AE94" s="2854"/>
      <c r="AF94" s="2854"/>
      <c r="AG94" s="2854"/>
      <c r="AH94" s="2854"/>
      <c r="AI94" s="2854"/>
      <c r="AJ94" s="2854"/>
      <c r="AK94" s="2854"/>
      <c r="AL94" s="2854"/>
      <c r="AM94" s="2873"/>
      <c r="AN94" s="2873"/>
      <c r="AO94" s="2874"/>
      <c r="AP94" s="824"/>
      <c r="AQ94" s="812"/>
      <c r="AR94" s="805"/>
      <c r="AS94" s="805"/>
      <c r="AT94" s="805"/>
      <c r="AU94" s="805"/>
      <c r="AV94" s="805"/>
      <c r="AW94" s="805"/>
      <c r="AX94" s="805"/>
      <c r="AY94" s="805"/>
      <c r="AZ94" s="805"/>
      <c r="BA94" s="805"/>
      <c r="BB94" s="805"/>
      <c r="BC94" s="805"/>
      <c r="BD94" s="805"/>
      <c r="BE94" s="805"/>
      <c r="BF94" s="805"/>
      <c r="BG94" s="805"/>
    </row>
    <row r="95" spans="2:59" x14ac:dyDescent="0.3">
      <c r="B95" s="812"/>
      <c r="C95" s="2837" t="s">
        <v>379</v>
      </c>
      <c r="D95" s="2838"/>
      <c r="E95" s="2843" t="s">
        <v>380</v>
      </c>
      <c r="F95" s="2843"/>
      <c r="G95" s="2843"/>
      <c r="H95" s="2843"/>
      <c r="I95" s="2843"/>
      <c r="J95" s="2843"/>
      <c r="K95" s="2843"/>
      <c r="L95" s="2843"/>
      <c r="M95" s="2843"/>
      <c r="N95" s="2843"/>
      <c r="O95" s="2843"/>
      <c r="P95" s="2843"/>
      <c r="Q95" s="2843"/>
      <c r="R95" s="2843"/>
      <c r="S95" s="2843"/>
      <c r="T95" s="2843"/>
      <c r="U95" s="2843"/>
      <c r="V95" s="2843"/>
      <c r="W95" s="2843"/>
      <c r="X95" s="2843"/>
      <c r="Y95" s="2843"/>
      <c r="Z95" s="2843"/>
      <c r="AA95" s="2843"/>
      <c r="AB95" s="2853" t="s">
        <v>285</v>
      </c>
      <c r="AC95" s="2853"/>
      <c r="AD95" s="2853"/>
      <c r="AE95" s="2853"/>
      <c r="AF95" s="2853"/>
      <c r="AG95" s="2853"/>
      <c r="AH95" s="2853"/>
      <c r="AI95" s="2853"/>
      <c r="AJ95" s="2853"/>
      <c r="AK95" s="2853"/>
      <c r="AL95" s="2853"/>
      <c r="AM95" s="2873"/>
      <c r="AN95" s="2873"/>
      <c r="AO95" s="2874"/>
      <c r="AP95" s="824"/>
      <c r="AQ95" s="812"/>
      <c r="AR95" s="805"/>
      <c r="AS95" s="805"/>
      <c r="AT95" s="805"/>
      <c r="AU95" s="805"/>
      <c r="AV95" s="805"/>
      <c r="AW95" s="805"/>
      <c r="AX95" s="805"/>
      <c r="AY95" s="805"/>
      <c r="AZ95" s="805"/>
      <c r="BA95" s="805"/>
      <c r="BB95" s="805"/>
      <c r="BC95" s="805"/>
      <c r="BD95" s="805"/>
      <c r="BE95" s="805"/>
      <c r="BF95" s="805"/>
      <c r="BG95" s="805"/>
    </row>
    <row r="96" spans="2:59" x14ac:dyDescent="0.3">
      <c r="B96" s="812"/>
      <c r="C96" s="2837">
        <v>7.5</v>
      </c>
      <c r="D96" s="2838"/>
      <c r="E96" s="2834" t="s">
        <v>382</v>
      </c>
      <c r="F96" s="2834"/>
      <c r="G96" s="2834"/>
      <c r="H96" s="2834"/>
      <c r="I96" s="2834"/>
      <c r="J96" s="2834"/>
      <c r="K96" s="2834"/>
      <c r="L96" s="2834"/>
      <c r="M96" s="2834"/>
      <c r="N96" s="2834"/>
      <c r="O96" s="2834"/>
      <c r="P96" s="2834"/>
      <c r="Q96" s="2834"/>
      <c r="R96" s="2834"/>
      <c r="S96" s="2834"/>
      <c r="T96" s="2834"/>
      <c r="U96" s="2834"/>
      <c r="V96" s="2834"/>
      <c r="W96" s="2834"/>
      <c r="X96" s="2834"/>
      <c r="Y96" s="2834"/>
      <c r="Z96" s="2834"/>
      <c r="AA96" s="2834"/>
      <c r="AB96" s="2854" t="s">
        <v>285</v>
      </c>
      <c r="AC96" s="2854"/>
      <c r="AD96" s="2854"/>
      <c r="AE96" s="2854"/>
      <c r="AF96" s="2854"/>
      <c r="AG96" s="2854"/>
      <c r="AH96" s="2854"/>
      <c r="AI96" s="2854"/>
      <c r="AJ96" s="2854"/>
      <c r="AK96" s="2854"/>
      <c r="AL96" s="2854"/>
      <c r="AM96" s="2873"/>
      <c r="AN96" s="2873"/>
      <c r="AO96" s="2874"/>
      <c r="AP96" s="824"/>
      <c r="AQ96" s="812"/>
      <c r="AR96" s="805"/>
      <c r="AS96" s="805"/>
      <c r="AT96" s="805"/>
      <c r="AU96" s="805"/>
      <c r="AV96" s="805"/>
      <c r="AW96" s="805"/>
      <c r="AX96" s="805"/>
      <c r="AY96" s="805"/>
      <c r="AZ96" s="805"/>
      <c r="BA96" s="805"/>
      <c r="BB96" s="805"/>
      <c r="BC96" s="805"/>
      <c r="BD96" s="805"/>
      <c r="BE96" s="805"/>
      <c r="BF96" s="805"/>
      <c r="BG96" s="805"/>
    </row>
    <row r="97" spans="2:59" x14ac:dyDescent="0.3">
      <c r="B97" s="812"/>
      <c r="C97" s="2837">
        <v>7.6</v>
      </c>
      <c r="D97" s="2838"/>
      <c r="E97" s="2843" t="s">
        <v>383</v>
      </c>
      <c r="F97" s="2843"/>
      <c r="G97" s="2843"/>
      <c r="H97" s="2843"/>
      <c r="I97" s="2843"/>
      <c r="J97" s="2843"/>
      <c r="K97" s="2843"/>
      <c r="L97" s="2843"/>
      <c r="M97" s="2843"/>
      <c r="N97" s="2843"/>
      <c r="O97" s="2843"/>
      <c r="P97" s="2843"/>
      <c r="Q97" s="2843"/>
      <c r="R97" s="2843"/>
      <c r="S97" s="2843"/>
      <c r="T97" s="2843"/>
      <c r="U97" s="2843"/>
      <c r="V97" s="2843"/>
      <c r="W97" s="2843"/>
      <c r="X97" s="2843"/>
      <c r="Y97" s="2843"/>
      <c r="Z97" s="2843"/>
      <c r="AA97" s="2843"/>
      <c r="AB97" s="2853" t="s">
        <v>285</v>
      </c>
      <c r="AC97" s="2853"/>
      <c r="AD97" s="2853"/>
      <c r="AE97" s="2853"/>
      <c r="AF97" s="2853"/>
      <c r="AG97" s="2853"/>
      <c r="AH97" s="2853"/>
      <c r="AI97" s="2853"/>
      <c r="AJ97" s="2853"/>
      <c r="AK97" s="2853"/>
      <c r="AL97" s="2853"/>
      <c r="AM97" s="2873"/>
      <c r="AN97" s="2873"/>
      <c r="AO97" s="2874"/>
      <c r="AP97" s="824"/>
      <c r="AQ97" s="812"/>
      <c r="AR97" s="805"/>
      <c r="AS97" s="805"/>
      <c r="AT97" s="805"/>
      <c r="AU97" s="805"/>
      <c r="AV97" s="805"/>
      <c r="AW97" s="805"/>
      <c r="AX97" s="805"/>
      <c r="AY97" s="805"/>
      <c r="AZ97" s="805"/>
      <c r="BA97" s="805"/>
      <c r="BB97" s="805"/>
      <c r="BC97" s="805"/>
      <c r="BD97" s="805"/>
      <c r="BE97" s="805"/>
      <c r="BF97" s="805"/>
      <c r="BG97" s="805"/>
    </row>
    <row r="98" spans="2:59" x14ac:dyDescent="0.3">
      <c r="B98" s="812"/>
      <c r="C98" s="2837">
        <v>7.7</v>
      </c>
      <c r="D98" s="2838"/>
      <c r="E98" s="2834" t="s">
        <v>384</v>
      </c>
      <c r="F98" s="2834"/>
      <c r="G98" s="2834"/>
      <c r="H98" s="2834"/>
      <c r="I98" s="2834"/>
      <c r="J98" s="2834"/>
      <c r="K98" s="2834"/>
      <c r="L98" s="2834"/>
      <c r="M98" s="2834"/>
      <c r="N98" s="2834"/>
      <c r="O98" s="2834"/>
      <c r="P98" s="2834"/>
      <c r="Q98" s="2834"/>
      <c r="R98" s="2834"/>
      <c r="S98" s="2834"/>
      <c r="T98" s="2834"/>
      <c r="U98" s="2834"/>
      <c r="V98" s="2834"/>
      <c r="W98" s="2834"/>
      <c r="X98" s="2834"/>
      <c r="Y98" s="2834"/>
      <c r="Z98" s="2834"/>
      <c r="AA98" s="2834"/>
      <c r="AB98" s="2854" t="s">
        <v>285</v>
      </c>
      <c r="AC98" s="2854"/>
      <c r="AD98" s="2854"/>
      <c r="AE98" s="2854"/>
      <c r="AF98" s="2854"/>
      <c r="AG98" s="2854"/>
      <c r="AH98" s="2854"/>
      <c r="AI98" s="2854"/>
      <c r="AJ98" s="2854"/>
      <c r="AK98" s="2854"/>
      <c r="AL98" s="2854"/>
      <c r="AM98" s="2873"/>
      <c r="AN98" s="2873"/>
      <c r="AO98" s="2874"/>
      <c r="AP98" s="824"/>
      <c r="AQ98" s="812"/>
      <c r="AR98" s="805"/>
      <c r="AS98" s="805"/>
      <c r="AT98" s="805"/>
      <c r="AU98" s="805"/>
      <c r="AV98" s="805"/>
      <c r="AW98" s="805"/>
      <c r="AX98" s="805"/>
      <c r="AY98" s="805"/>
      <c r="AZ98" s="805"/>
      <c r="BA98" s="805"/>
      <c r="BB98" s="805"/>
      <c r="BC98" s="805"/>
      <c r="BD98" s="805"/>
      <c r="BE98" s="805"/>
      <c r="BF98" s="805"/>
      <c r="BG98" s="805"/>
    </row>
    <row r="99" spans="2:59" x14ac:dyDescent="0.3">
      <c r="B99" s="812"/>
      <c r="C99" s="2837">
        <v>7.8</v>
      </c>
      <c r="D99" s="2838"/>
      <c r="E99" s="2843" t="s">
        <v>385</v>
      </c>
      <c r="F99" s="2843"/>
      <c r="G99" s="2843"/>
      <c r="H99" s="2843"/>
      <c r="I99" s="2843"/>
      <c r="J99" s="2843"/>
      <c r="K99" s="2843"/>
      <c r="L99" s="2843"/>
      <c r="M99" s="2843"/>
      <c r="N99" s="2843"/>
      <c r="O99" s="2843"/>
      <c r="P99" s="2843"/>
      <c r="Q99" s="2843"/>
      <c r="R99" s="2843"/>
      <c r="S99" s="2843"/>
      <c r="T99" s="2843"/>
      <c r="U99" s="2843"/>
      <c r="V99" s="2843"/>
      <c r="W99" s="2843"/>
      <c r="X99" s="2843"/>
      <c r="Y99" s="2843"/>
      <c r="Z99" s="2843"/>
      <c r="AA99" s="2843"/>
      <c r="AB99" s="2853" t="s">
        <v>285</v>
      </c>
      <c r="AC99" s="2853"/>
      <c r="AD99" s="2853"/>
      <c r="AE99" s="2853"/>
      <c r="AF99" s="2853"/>
      <c r="AG99" s="2853"/>
      <c r="AH99" s="2853"/>
      <c r="AI99" s="2853"/>
      <c r="AJ99" s="2853"/>
      <c r="AK99" s="2853"/>
      <c r="AL99" s="2853"/>
      <c r="AM99" s="2873"/>
      <c r="AN99" s="2873"/>
      <c r="AO99" s="2874"/>
      <c r="AP99" s="824"/>
      <c r="AQ99" s="812"/>
      <c r="AR99" s="805"/>
      <c r="AS99" s="805"/>
      <c r="AT99" s="805"/>
      <c r="AU99" s="805"/>
      <c r="AV99" s="805"/>
      <c r="AW99" s="805"/>
      <c r="AX99" s="805"/>
      <c r="AY99" s="805"/>
      <c r="AZ99" s="805"/>
      <c r="BA99" s="805"/>
      <c r="BB99" s="805"/>
      <c r="BC99" s="805"/>
      <c r="BD99" s="805"/>
      <c r="BE99" s="805"/>
      <c r="BF99" s="805"/>
      <c r="BG99" s="805"/>
    </row>
    <row r="100" spans="2:59" s="571" customFormat="1" x14ac:dyDescent="0.3">
      <c r="B100" s="814"/>
      <c r="C100" s="2837" t="s">
        <v>386</v>
      </c>
      <c r="D100" s="2838"/>
      <c r="E100" s="2850" t="s">
        <v>387</v>
      </c>
      <c r="F100" s="2850"/>
      <c r="G100" s="2850"/>
      <c r="H100" s="2850"/>
      <c r="I100" s="2850"/>
      <c r="J100" s="2850"/>
      <c r="K100" s="2850"/>
      <c r="L100" s="2850"/>
      <c r="M100" s="2850"/>
      <c r="N100" s="2850"/>
      <c r="O100" s="2850"/>
      <c r="P100" s="2850"/>
      <c r="Q100" s="2850"/>
      <c r="R100" s="2850"/>
      <c r="S100" s="2850"/>
      <c r="T100" s="2850"/>
      <c r="U100" s="2850"/>
      <c r="V100" s="2850"/>
      <c r="W100" s="2850"/>
      <c r="X100" s="2850"/>
      <c r="Y100" s="2850"/>
      <c r="Z100" s="2850"/>
      <c r="AA100" s="2850"/>
      <c r="AB100" s="2854" t="s">
        <v>285</v>
      </c>
      <c r="AC100" s="2854"/>
      <c r="AD100" s="2854"/>
      <c r="AE100" s="2854"/>
      <c r="AF100" s="2854"/>
      <c r="AG100" s="2854"/>
      <c r="AH100" s="2854"/>
      <c r="AI100" s="2854"/>
      <c r="AJ100" s="2854"/>
      <c r="AK100" s="2854"/>
      <c r="AL100" s="2854"/>
      <c r="AM100" s="2873"/>
      <c r="AN100" s="2873"/>
      <c r="AO100" s="2874"/>
      <c r="AP100" s="2413"/>
      <c r="AQ100" s="814"/>
      <c r="AR100" s="815"/>
      <c r="AS100" s="815"/>
      <c r="AT100" s="815"/>
      <c r="AU100" s="815"/>
      <c r="AV100" s="815"/>
      <c r="AW100" s="815"/>
      <c r="AX100" s="815"/>
      <c r="AY100" s="815"/>
      <c r="AZ100" s="815"/>
      <c r="BA100" s="815"/>
      <c r="BB100" s="815"/>
      <c r="BC100" s="815"/>
      <c r="BD100" s="815"/>
      <c r="BE100" s="815"/>
      <c r="BF100" s="815"/>
      <c r="BG100" s="815"/>
    </row>
    <row r="101" spans="2:59" x14ac:dyDescent="0.3">
      <c r="B101" s="812"/>
      <c r="C101" s="2837" t="s">
        <v>388</v>
      </c>
      <c r="D101" s="2838"/>
      <c r="E101" s="2843" t="s">
        <v>389</v>
      </c>
      <c r="F101" s="2843"/>
      <c r="G101" s="2843"/>
      <c r="H101" s="2843"/>
      <c r="I101" s="2843"/>
      <c r="J101" s="2843"/>
      <c r="K101" s="2843"/>
      <c r="L101" s="2843"/>
      <c r="M101" s="2843"/>
      <c r="N101" s="2843"/>
      <c r="O101" s="2843"/>
      <c r="P101" s="2843"/>
      <c r="Q101" s="2843"/>
      <c r="R101" s="2843"/>
      <c r="S101" s="2843"/>
      <c r="T101" s="2843"/>
      <c r="U101" s="2843"/>
      <c r="V101" s="2843"/>
      <c r="W101" s="2843"/>
      <c r="X101" s="2843"/>
      <c r="Y101" s="2843"/>
      <c r="Z101" s="2843"/>
      <c r="AA101" s="2843"/>
      <c r="AB101" s="2853" t="s">
        <v>285</v>
      </c>
      <c r="AC101" s="2853"/>
      <c r="AD101" s="2853"/>
      <c r="AE101" s="2853"/>
      <c r="AF101" s="2853"/>
      <c r="AG101" s="2853"/>
      <c r="AH101" s="2853"/>
      <c r="AI101" s="2853"/>
      <c r="AJ101" s="2853"/>
      <c r="AK101" s="2853"/>
      <c r="AL101" s="2853"/>
      <c r="AM101" s="2873"/>
      <c r="AN101" s="2873"/>
      <c r="AO101" s="2874"/>
      <c r="AP101" s="824"/>
      <c r="AQ101" s="812"/>
      <c r="AR101" s="805"/>
      <c r="AS101" s="805"/>
      <c r="AT101" s="805"/>
      <c r="AU101" s="805"/>
      <c r="AV101" s="805"/>
      <c r="AW101" s="805"/>
      <c r="AX101" s="805"/>
      <c r="AY101" s="805"/>
      <c r="AZ101" s="805"/>
      <c r="BA101" s="805"/>
      <c r="BB101" s="805"/>
      <c r="BC101" s="805"/>
      <c r="BD101" s="805"/>
      <c r="BE101" s="805"/>
      <c r="BF101" s="805"/>
      <c r="BG101" s="805"/>
    </row>
    <row r="102" spans="2:59" x14ac:dyDescent="0.3">
      <c r="B102" s="812"/>
      <c r="C102" s="2837" t="s">
        <v>390</v>
      </c>
      <c r="D102" s="2838"/>
      <c r="E102" s="2834" t="s">
        <v>391</v>
      </c>
      <c r="F102" s="2834"/>
      <c r="G102" s="2834"/>
      <c r="H102" s="2834"/>
      <c r="I102" s="2834"/>
      <c r="J102" s="2834"/>
      <c r="K102" s="2834"/>
      <c r="L102" s="2834"/>
      <c r="M102" s="2834"/>
      <c r="N102" s="2834"/>
      <c r="O102" s="2834"/>
      <c r="P102" s="2834"/>
      <c r="Q102" s="2834"/>
      <c r="R102" s="2834"/>
      <c r="S102" s="2834"/>
      <c r="T102" s="2834"/>
      <c r="U102" s="2834"/>
      <c r="V102" s="2834"/>
      <c r="W102" s="2834"/>
      <c r="X102" s="2834"/>
      <c r="Y102" s="2834"/>
      <c r="Z102" s="2834"/>
      <c r="AA102" s="2834"/>
      <c r="AB102" s="2854" t="s">
        <v>285</v>
      </c>
      <c r="AC102" s="2854"/>
      <c r="AD102" s="2854"/>
      <c r="AE102" s="2854"/>
      <c r="AF102" s="2854"/>
      <c r="AG102" s="2854"/>
      <c r="AH102" s="2854"/>
      <c r="AI102" s="2854"/>
      <c r="AJ102" s="2854"/>
      <c r="AK102" s="2854"/>
      <c r="AL102" s="2854"/>
      <c r="AM102" s="2873"/>
      <c r="AN102" s="2873"/>
      <c r="AO102" s="2874"/>
      <c r="AP102" s="824"/>
      <c r="AQ102" s="812"/>
      <c r="AR102" s="805"/>
      <c r="AS102" s="805"/>
      <c r="AT102" s="805"/>
      <c r="AU102" s="805"/>
      <c r="AV102" s="805"/>
      <c r="AW102" s="805"/>
      <c r="AX102" s="805"/>
      <c r="AY102" s="805"/>
      <c r="AZ102" s="805"/>
      <c r="BA102" s="805"/>
      <c r="BB102" s="805"/>
      <c r="BC102" s="805"/>
      <c r="BD102" s="805"/>
      <c r="BE102" s="805"/>
      <c r="BF102" s="805"/>
      <c r="BG102" s="805"/>
    </row>
    <row r="103" spans="2:59" x14ac:dyDescent="0.3">
      <c r="B103" s="812"/>
      <c r="C103" s="2837" t="s">
        <v>392</v>
      </c>
      <c r="D103" s="2838"/>
      <c r="E103" s="2843" t="s">
        <v>393</v>
      </c>
      <c r="F103" s="2843"/>
      <c r="G103" s="2843"/>
      <c r="H103" s="2843"/>
      <c r="I103" s="2843"/>
      <c r="J103" s="2843"/>
      <c r="K103" s="2843"/>
      <c r="L103" s="2843"/>
      <c r="M103" s="2843"/>
      <c r="N103" s="2843"/>
      <c r="O103" s="2843"/>
      <c r="P103" s="2843"/>
      <c r="Q103" s="2843"/>
      <c r="R103" s="2843"/>
      <c r="S103" s="2843"/>
      <c r="T103" s="2843"/>
      <c r="U103" s="2843"/>
      <c r="V103" s="2843"/>
      <c r="W103" s="2843"/>
      <c r="X103" s="2843"/>
      <c r="Y103" s="2843"/>
      <c r="Z103" s="2843"/>
      <c r="AA103" s="2843"/>
      <c r="AB103" s="2853" t="s">
        <v>285</v>
      </c>
      <c r="AC103" s="2853"/>
      <c r="AD103" s="2853"/>
      <c r="AE103" s="2853"/>
      <c r="AF103" s="2853"/>
      <c r="AG103" s="2853"/>
      <c r="AH103" s="2853"/>
      <c r="AI103" s="2853"/>
      <c r="AJ103" s="2853"/>
      <c r="AK103" s="2853"/>
      <c r="AL103" s="2853"/>
      <c r="AM103" s="2873"/>
      <c r="AN103" s="2873"/>
      <c r="AO103" s="2874"/>
      <c r="AP103" s="824"/>
      <c r="AQ103" s="812"/>
      <c r="AR103" s="805"/>
      <c r="AS103" s="805"/>
      <c r="AT103" s="805"/>
      <c r="AU103" s="805"/>
      <c r="AV103" s="805"/>
      <c r="AW103" s="805"/>
      <c r="AX103" s="805"/>
      <c r="AY103" s="805"/>
      <c r="AZ103" s="805"/>
      <c r="BA103" s="805"/>
      <c r="BB103" s="805"/>
      <c r="BC103" s="805"/>
      <c r="BD103" s="805"/>
      <c r="BE103" s="805"/>
      <c r="BF103" s="805"/>
      <c r="BG103" s="805"/>
    </row>
    <row r="104" spans="2:59" x14ac:dyDescent="0.3">
      <c r="B104" s="812"/>
      <c r="C104" s="2837">
        <v>7.11</v>
      </c>
      <c r="D104" s="2838"/>
      <c r="E104" s="2834" t="s">
        <v>394</v>
      </c>
      <c r="F104" s="2834"/>
      <c r="G104" s="2834"/>
      <c r="H104" s="2834"/>
      <c r="I104" s="2834"/>
      <c r="J104" s="2834"/>
      <c r="K104" s="2834"/>
      <c r="L104" s="2834"/>
      <c r="M104" s="2834"/>
      <c r="N104" s="2834"/>
      <c r="O104" s="2834"/>
      <c r="P104" s="2834"/>
      <c r="Q104" s="2834"/>
      <c r="R104" s="2834"/>
      <c r="S104" s="2834"/>
      <c r="T104" s="2834"/>
      <c r="U104" s="2834"/>
      <c r="V104" s="2834"/>
      <c r="W104" s="2834"/>
      <c r="X104" s="2834"/>
      <c r="Y104" s="2834"/>
      <c r="Z104" s="2834"/>
      <c r="AA104" s="2834"/>
      <c r="AB104" s="2854" t="s">
        <v>285</v>
      </c>
      <c r="AC104" s="2854"/>
      <c r="AD104" s="2854"/>
      <c r="AE104" s="2854"/>
      <c r="AF104" s="2854"/>
      <c r="AG104" s="2854"/>
      <c r="AH104" s="2854"/>
      <c r="AI104" s="2854"/>
      <c r="AJ104" s="2854"/>
      <c r="AK104" s="2854"/>
      <c r="AL104" s="2854"/>
      <c r="AM104" s="2873"/>
      <c r="AN104" s="2873"/>
      <c r="AO104" s="2874"/>
      <c r="AP104" s="824"/>
      <c r="AQ104" s="812"/>
      <c r="AR104" s="805"/>
      <c r="AS104" s="805"/>
      <c r="AT104" s="805"/>
      <c r="AU104" s="805"/>
      <c r="AV104" s="805"/>
      <c r="AW104" s="805"/>
      <c r="AX104" s="805"/>
      <c r="AY104" s="805"/>
      <c r="AZ104" s="805"/>
      <c r="BA104" s="805"/>
      <c r="BB104" s="805"/>
      <c r="BC104" s="805"/>
      <c r="BD104" s="805"/>
      <c r="BE104" s="805"/>
      <c r="BF104" s="805"/>
      <c r="BG104" s="805"/>
    </row>
    <row r="105" spans="2:59" x14ac:dyDescent="0.3">
      <c r="B105" s="812"/>
      <c r="C105" s="2837">
        <v>7.12</v>
      </c>
      <c r="D105" s="2838"/>
      <c r="E105" s="2843" t="s">
        <v>395</v>
      </c>
      <c r="F105" s="2843"/>
      <c r="G105" s="2843"/>
      <c r="H105" s="2843"/>
      <c r="I105" s="2843"/>
      <c r="J105" s="2843"/>
      <c r="K105" s="2843"/>
      <c r="L105" s="2843"/>
      <c r="M105" s="2843"/>
      <c r="N105" s="2843"/>
      <c r="O105" s="2843"/>
      <c r="P105" s="2843"/>
      <c r="Q105" s="2843"/>
      <c r="R105" s="2843"/>
      <c r="S105" s="2843"/>
      <c r="T105" s="2843"/>
      <c r="U105" s="2843"/>
      <c r="V105" s="2843"/>
      <c r="W105" s="2843"/>
      <c r="X105" s="2843"/>
      <c r="Y105" s="2843"/>
      <c r="Z105" s="2843"/>
      <c r="AA105" s="2843"/>
      <c r="AB105" s="2853" t="s">
        <v>285</v>
      </c>
      <c r="AC105" s="2853"/>
      <c r="AD105" s="2853"/>
      <c r="AE105" s="2853"/>
      <c r="AF105" s="2853"/>
      <c r="AG105" s="2853"/>
      <c r="AH105" s="2853"/>
      <c r="AI105" s="2853"/>
      <c r="AJ105" s="2853"/>
      <c r="AK105" s="2853"/>
      <c r="AL105" s="2853"/>
      <c r="AM105" s="2873"/>
      <c r="AN105" s="2873"/>
      <c r="AO105" s="2874"/>
      <c r="AP105" s="824"/>
      <c r="AQ105" s="812"/>
      <c r="AR105" s="805"/>
      <c r="AS105" s="805"/>
      <c r="AT105" s="805"/>
      <c r="AU105" s="805"/>
      <c r="AV105" s="805"/>
      <c r="AW105" s="805"/>
      <c r="AX105" s="805"/>
      <c r="AY105" s="805"/>
      <c r="AZ105" s="805"/>
      <c r="BA105" s="805"/>
      <c r="BB105" s="805"/>
      <c r="BC105" s="805"/>
      <c r="BD105" s="805"/>
      <c r="BE105" s="805"/>
      <c r="BF105" s="805"/>
      <c r="BG105" s="805"/>
    </row>
    <row r="106" spans="2:59" x14ac:dyDescent="0.3">
      <c r="B106" s="812"/>
      <c r="C106" s="2837">
        <v>7.13</v>
      </c>
      <c r="D106" s="2838"/>
      <c r="E106" s="2834" t="s">
        <v>396</v>
      </c>
      <c r="F106" s="2834"/>
      <c r="G106" s="2834"/>
      <c r="H106" s="2834"/>
      <c r="I106" s="2834"/>
      <c r="J106" s="2834"/>
      <c r="K106" s="2834"/>
      <c r="L106" s="2834"/>
      <c r="M106" s="2834"/>
      <c r="N106" s="2834"/>
      <c r="O106" s="2834"/>
      <c r="P106" s="2834"/>
      <c r="Q106" s="2834"/>
      <c r="R106" s="2834"/>
      <c r="S106" s="2834"/>
      <c r="T106" s="2834"/>
      <c r="U106" s="2834"/>
      <c r="V106" s="2834"/>
      <c r="W106" s="2834"/>
      <c r="X106" s="2834"/>
      <c r="Y106" s="2834"/>
      <c r="Z106" s="2834"/>
      <c r="AA106" s="2834"/>
      <c r="AB106" s="2854" t="s">
        <v>929</v>
      </c>
      <c r="AC106" s="2854"/>
      <c r="AD106" s="2854"/>
      <c r="AE106" s="2854"/>
      <c r="AF106" s="2854"/>
      <c r="AG106" s="2854"/>
      <c r="AH106" s="2854"/>
      <c r="AI106" s="2854"/>
      <c r="AJ106" s="2854"/>
      <c r="AK106" s="2854"/>
      <c r="AL106" s="2854"/>
      <c r="AM106" s="2875"/>
      <c r="AN106" s="2875"/>
      <c r="AO106" s="2876"/>
      <c r="AP106" s="824"/>
      <c r="AQ106" s="812"/>
      <c r="AR106" s="805"/>
      <c r="AS106" s="805"/>
      <c r="AT106" s="805"/>
      <c r="AU106" s="805"/>
      <c r="AV106" s="805"/>
      <c r="AW106" s="805"/>
      <c r="AX106" s="805"/>
      <c r="AY106" s="805"/>
      <c r="AZ106" s="805"/>
      <c r="BA106" s="805"/>
      <c r="BB106" s="805"/>
      <c r="BC106" s="805"/>
      <c r="BD106" s="805"/>
      <c r="BE106" s="805"/>
      <c r="BF106" s="805"/>
      <c r="BG106" s="805"/>
    </row>
    <row r="107" spans="2:59" x14ac:dyDescent="0.3">
      <c r="B107" s="812"/>
      <c r="C107" s="2837">
        <v>7.14</v>
      </c>
      <c r="D107" s="2838"/>
      <c r="E107" s="2843" t="s">
        <v>397</v>
      </c>
      <c r="F107" s="2843"/>
      <c r="G107" s="2843"/>
      <c r="H107" s="2843"/>
      <c r="I107" s="2843"/>
      <c r="J107" s="2843"/>
      <c r="K107" s="2843"/>
      <c r="L107" s="2843"/>
      <c r="M107" s="2843"/>
      <c r="N107" s="2843"/>
      <c r="O107" s="2843"/>
      <c r="P107" s="2843"/>
      <c r="Q107" s="2843"/>
      <c r="R107" s="2843"/>
      <c r="S107" s="2843"/>
      <c r="T107" s="2843"/>
      <c r="U107" s="2843"/>
      <c r="V107" s="2843"/>
      <c r="W107" s="2843"/>
      <c r="X107" s="2843"/>
      <c r="Y107" s="2843"/>
      <c r="Z107" s="2843"/>
      <c r="AA107" s="2843"/>
      <c r="AB107" s="2853" t="s">
        <v>285</v>
      </c>
      <c r="AC107" s="2853"/>
      <c r="AD107" s="2853"/>
      <c r="AE107" s="2853"/>
      <c r="AF107" s="2853"/>
      <c r="AG107" s="2853"/>
      <c r="AH107" s="2853"/>
      <c r="AI107" s="2853"/>
      <c r="AJ107" s="2853"/>
      <c r="AK107" s="2853"/>
      <c r="AL107" s="2853"/>
      <c r="AM107" s="2873"/>
      <c r="AN107" s="2873"/>
      <c r="AO107" s="2874"/>
      <c r="AP107" s="824"/>
      <c r="AQ107" s="812"/>
      <c r="AR107" s="805"/>
      <c r="AS107" s="805"/>
      <c r="AT107" s="805"/>
      <c r="AU107" s="805"/>
      <c r="AV107" s="805"/>
      <c r="AW107" s="805"/>
      <c r="AX107" s="805"/>
      <c r="AY107" s="805"/>
      <c r="AZ107" s="805"/>
      <c r="BA107" s="805"/>
      <c r="BB107" s="805"/>
      <c r="BC107" s="805"/>
      <c r="BD107" s="805"/>
      <c r="BE107" s="805"/>
      <c r="BF107" s="805"/>
      <c r="BG107" s="805"/>
    </row>
    <row r="108" spans="2:59" x14ac:dyDescent="0.3">
      <c r="B108" s="812"/>
      <c r="C108" s="2837">
        <v>7.15</v>
      </c>
      <c r="D108" s="2838"/>
      <c r="E108" s="2834" t="s">
        <v>398</v>
      </c>
      <c r="F108" s="2834"/>
      <c r="G108" s="2834"/>
      <c r="H108" s="2834"/>
      <c r="I108" s="2834"/>
      <c r="J108" s="2834"/>
      <c r="K108" s="2834"/>
      <c r="L108" s="2834"/>
      <c r="M108" s="2834"/>
      <c r="N108" s="2834"/>
      <c r="O108" s="2834"/>
      <c r="P108" s="2834"/>
      <c r="Q108" s="2834"/>
      <c r="R108" s="2834"/>
      <c r="S108" s="2834"/>
      <c r="T108" s="2834"/>
      <c r="U108" s="2834"/>
      <c r="V108" s="2834"/>
      <c r="W108" s="2834"/>
      <c r="X108" s="2834"/>
      <c r="Y108" s="2834"/>
      <c r="Z108" s="2834"/>
      <c r="AA108" s="2834"/>
      <c r="AB108" s="2854" t="s">
        <v>285</v>
      </c>
      <c r="AC108" s="2854"/>
      <c r="AD108" s="2854"/>
      <c r="AE108" s="2854"/>
      <c r="AF108" s="2854"/>
      <c r="AG108" s="2854"/>
      <c r="AH108" s="2854"/>
      <c r="AI108" s="2854"/>
      <c r="AJ108" s="2854"/>
      <c r="AK108" s="2854"/>
      <c r="AL108" s="2854"/>
      <c r="AM108" s="2873"/>
      <c r="AN108" s="2873"/>
      <c r="AO108" s="2874"/>
      <c r="AP108" s="824"/>
      <c r="AQ108" s="812"/>
      <c r="AR108" s="805"/>
      <c r="AS108" s="805"/>
      <c r="AT108" s="805"/>
      <c r="AU108" s="805"/>
      <c r="AV108" s="805"/>
      <c r="AW108" s="805"/>
      <c r="AX108" s="805"/>
      <c r="AY108" s="805"/>
      <c r="AZ108" s="805"/>
      <c r="BA108" s="805"/>
      <c r="BB108" s="805"/>
      <c r="BC108" s="805"/>
      <c r="BD108" s="805"/>
      <c r="BE108" s="805"/>
      <c r="BF108" s="805"/>
      <c r="BG108" s="805"/>
    </row>
    <row r="109" spans="2:59" x14ac:dyDescent="0.3">
      <c r="B109" s="812"/>
      <c r="C109" s="2837">
        <v>7.16</v>
      </c>
      <c r="D109" s="2838"/>
      <c r="E109" s="2843" t="s">
        <v>399</v>
      </c>
      <c r="F109" s="2843"/>
      <c r="G109" s="2843"/>
      <c r="H109" s="2843"/>
      <c r="I109" s="2843"/>
      <c r="J109" s="2843"/>
      <c r="K109" s="2843"/>
      <c r="L109" s="2843"/>
      <c r="M109" s="2843"/>
      <c r="N109" s="2843"/>
      <c r="O109" s="2843"/>
      <c r="P109" s="2843"/>
      <c r="Q109" s="2843"/>
      <c r="R109" s="2843"/>
      <c r="S109" s="2843"/>
      <c r="T109" s="2843"/>
      <c r="U109" s="2843"/>
      <c r="V109" s="2843"/>
      <c r="W109" s="2843"/>
      <c r="X109" s="2843"/>
      <c r="Y109" s="2843"/>
      <c r="Z109" s="2843"/>
      <c r="AA109" s="2843"/>
      <c r="AB109" s="2853" t="s">
        <v>285</v>
      </c>
      <c r="AC109" s="2853"/>
      <c r="AD109" s="2853"/>
      <c r="AE109" s="2853"/>
      <c r="AF109" s="2853"/>
      <c r="AG109" s="2853"/>
      <c r="AH109" s="2853"/>
      <c r="AI109" s="2853"/>
      <c r="AJ109" s="2853"/>
      <c r="AK109" s="2853"/>
      <c r="AL109" s="2853"/>
      <c r="AM109" s="2873"/>
      <c r="AN109" s="2873"/>
      <c r="AO109" s="2874"/>
      <c r="AP109" s="824"/>
      <c r="AQ109" s="812"/>
      <c r="AR109" s="805"/>
      <c r="AS109" s="805"/>
      <c r="AT109" s="805"/>
      <c r="AU109" s="805"/>
      <c r="AV109" s="805"/>
      <c r="AW109" s="805"/>
      <c r="AX109" s="805"/>
      <c r="AY109" s="805"/>
      <c r="AZ109" s="805"/>
      <c r="BA109" s="805"/>
      <c r="BB109" s="805"/>
      <c r="BC109" s="805"/>
      <c r="BD109" s="805"/>
      <c r="BE109" s="805"/>
      <c r="BF109" s="805"/>
      <c r="BG109" s="805"/>
    </row>
    <row r="110" spans="2:59" ht="15" thickBot="1" x14ac:dyDescent="0.35">
      <c r="B110" s="812"/>
      <c r="C110" s="2841">
        <v>7.17</v>
      </c>
      <c r="D110" s="2842"/>
      <c r="E110" s="2844" t="s">
        <v>400</v>
      </c>
      <c r="F110" s="2844"/>
      <c r="G110" s="2844"/>
      <c r="H110" s="2844"/>
      <c r="I110" s="2844"/>
      <c r="J110" s="2844"/>
      <c r="K110" s="2844"/>
      <c r="L110" s="2844"/>
      <c r="M110" s="2844"/>
      <c r="N110" s="2844"/>
      <c r="O110" s="2844"/>
      <c r="P110" s="2844"/>
      <c r="Q110" s="2844"/>
      <c r="R110" s="2844"/>
      <c r="S110" s="2844"/>
      <c r="T110" s="2844"/>
      <c r="U110" s="2844"/>
      <c r="V110" s="2844"/>
      <c r="W110" s="2844"/>
      <c r="X110" s="2844"/>
      <c r="Y110" s="2844"/>
      <c r="Z110" s="2844"/>
      <c r="AA110" s="2844"/>
      <c r="AB110" s="2857" t="s">
        <v>929</v>
      </c>
      <c r="AC110" s="2857"/>
      <c r="AD110" s="2857"/>
      <c r="AE110" s="2857"/>
      <c r="AF110" s="2857"/>
      <c r="AG110" s="2857"/>
      <c r="AH110" s="2857"/>
      <c r="AI110" s="2857"/>
      <c r="AJ110" s="2857"/>
      <c r="AK110" s="2857"/>
      <c r="AL110" s="2857"/>
      <c r="AM110" s="2877"/>
      <c r="AN110" s="2877"/>
      <c r="AO110" s="2878"/>
      <c r="AP110" s="824"/>
      <c r="AQ110" s="812"/>
      <c r="AR110" s="805"/>
      <c r="AS110" s="805"/>
      <c r="AT110" s="805"/>
      <c r="AU110" s="805"/>
      <c r="AV110" s="805"/>
      <c r="AW110" s="805"/>
      <c r="AX110" s="805"/>
      <c r="AY110" s="805"/>
      <c r="AZ110" s="805"/>
      <c r="BA110" s="805"/>
      <c r="BB110" s="805"/>
      <c r="BC110" s="805"/>
      <c r="BD110" s="805"/>
      <c r="BE110" s="805"/>
      <c r="BF110" s="805"/>
      <c r="BG110" s="805"/>
    </row>
    <row r="111" spans="2:59" ht="15" thickBot="1" x14ac:dyDescent="0.35">
      <c r="B111" s="812"/>
      <c r="C111" s="2847"/>
      <c r="D111" s="2848"/>
      <c r="E111" s="2848"/>
      <c r="F111" s="2848"/>
      <c r="G111" s="2848"/>
      <c r="H111" s="2848"/>
      <c r="I111" s="2848"/>
      <c r="J111" s="2848"/>
      <c r="K111" s="2848"/>
      <c r="L111" s="2848"/>
      <c r="M111" s="2848"/>
      <c r="N111" s="2848"/>
      <c r="O111" s="2848"/>
      <c r="P111" s="2848"/>
      <c r="Q111" s="2848"/>
      <c r="R111" s="2848"/>
      <c r="S111" s="2848"/>
      <c r="T111" s="2848"/>
      <c r="U111" s="2848"/>
      <c r="V111" s="2848"/>
      <c r="W111" s="2848"/>
      <c r="X111" s="2848"/>
      <c r="Y111" s="2848"/>
      <c r="Z111" s="2848"/>
      <c r="AA111" s="2848"/>
      <c r="AB111" s="2858" t="s">
        <v>401</v>
      </c>
      <c r="AC111" s="2858"/>
      <c r="AD111" s="2858"/>
      <c r="AE111" s="2858"/>
      <c r="AF111" s="2858"/>
      <c r="AG111" s="2858"/>
      <c r="AH111" s="2858"/>
      <c r="AI111" s="2858"/>
      <c r="AJ111" s="2858"/>
      <c r="AK111" s="2858"/>
      <c r="AL111" s="2858"/>
      <c r="AM111" s="2866">
        <f>AM93+AM106+AM110</f>
        <v>0</v>
      </c>
      <c r="AN111" s="2867"/>
      <c r="AO111" s="2868"/>
      <c r="AP111" s="824"/>
      <c r="AQ111" s="812"/>
      <c r="AR111" s="805"/>
      <c r="AS111" s="805"/>
      <c r="AT111" s="805"/>
      <c r="AU111" s="805"/>
      <c r="AV111" s="805"/>
      <c r="AW111" s="805"/>
      <c r="AX111" s="805"/>
      <c r="AY111" s="805"/>
      <c r="AZ111" s="805"/>
      <c r="BA111" s="805"/>
      <c r="BB111" s="805"/>
      <c r="BC111" s="805"/>
      <c r="BD111" s="805"/>
      <c r="BE111" s="805"/>
      <c r="BF111" s="805"/>
      <c r="BG111" s="805"/>
    </row>
    <row r="112" spans="2:59" ht="7.5" customHeight="1" x14ac:dyDescent="0.3">
      <c r="B112" s="812"/>
      <c r="C112" s="570"/>
      <c r="D112" s="569"/>
      <c r="E112" s="805"/>
      <c r="F112" s="569"/>
      <c r="G112" s="569"/>
      <c r="AB112" s="570"/>
      <c r="AO112" s="569"/>
      <c r="AP112" s="824"/>
      <c r="AQ112" s="812"/>
      <c r="AR112" s="805"/>
      <c r="AS112" s="805"/>
      <c r="AT112" s="805"/>
      <c r="AU112" s="805"/>
      <c r="AV112" s="805"/>
      <c r="AW112" s="805"/>
      <c r="AX112" s="805"/>
      <c r="AY112" s="805"/>
      <c r="AZ112" s="805"/>
      <c r="BA112" s="805"/>
      <c r="BB112" s="805"/>
      <c r="BC112" s="805"/>
      <c r="BD112" s="805"/>
      <c r="BE112" s="805"/>
      <c r="BF112" s="805"/>
      <c r="BG112" s="805"/>
    </row>
    <row r="113" spans="2:59" x14ac:dyDescent="0.3">
      <c r="B113" s="812"/>
      <c r="C113" s="2836" t="s">
        <v>921</v>
      </c>
      <c r="D113" s="2836"/>
      <c r="E113" s="2836"/>
      <c r="F113" s="2836"/>
      <c r="G113" s="2836"/>
      <c r="H113" s="2836"/>
      <c r="I113" s="2836"/>
      <c r="J113" s="2836"/>
      <c r="K113" s="2836"/>
      <c r="L113" s="2836"/>
      <c r="M113" s="2836"/>
      <c r="N113" s="2836"/>
      <c r="O113" s="2836"/>
      <c r="P113" s="2836"/>
      <c r="Q113" s="2836"/>
      <c r="R113" s="2836"/>
      <c r="S113" s="2836"/>
      <c r="T113" s="2836"/>
      <c r="U113" s="2836"/>
      <c r="V113" s="2836"/>
      <c r="W113" s="2836"/>
      <c r="X113" s="2836"/>
      <c r="Y113" s="2836"/>
      <c r="Z113" s="2836"/>
      <c r="AA113" s="2836"/>
      <c r="AB113" s="570"/>
      <c r="AO113" s="569"/>
      <c r="AP113" s="824"/>
      <c r="AQ113" s="812"/>
      <c r="AR113" s="805"/>
      <c r="AS113" s="805"/>
      <c r="AT113" s="805"/>
      <c r="AU113" s="805"/>
      <c r="AV113" s="805"/>
      <c r="AW113" s="805"/>
      <c r="AX113" s="805"/>
      <c r="AY113" s="805"/>
      <c r="AZ113" s="805"/>
      <c r="BA113" s="805"/>
      <c r="BB113" s="805"/>
      <c r="BC113" s="805"/>
      <c r="BD113" s="805"/>
      <c r="BE113" s="805"/>
      <c r="BF113" s="805"/>
      <c r="BG113" s="805"/>
    </row>
    <row r="114" spans="2:59" x14ac:dyDescent="0.3">
      <c r="B114" s="812"/>
      <c r="C114" s="2831" t="s">
        <v>282</v>
      </c>
      <c r="D114" s="2832"/>
      <c r="E114" s="2845" t="s">
        <v>283</v>
      </c>
      <c r="F114" s="2845"/>
      <c r="G114" s="2845"/>
      <c r="H114" s="2845"/>
      <c r="I114" s="2845"/>
      <c r="J114" s="2845"/>
      <c r="K114" s="2845"/>
      <c r="L114" s="2845"/>
      <c r="M114" s="2845"/>
      <c r="N114" s="2845"/>
      <c r="O114" s="2845"/>
      <c r="P114" s="2845"/>
      <c r="Q114" s="2845"/>
      <c r="R114" s="2845"/>
      <c r="S114" s="2845"/>
      <c r="T114" s="2845"/>
      <c r="U114" s="2845"/>
      <c r="V114" s="2845"/>
      <c r="W114" s="2845"/>
      <c r="X114" s="2845"/>
      <c r="Y114" s="2845"/>
      <c r="Z114" s="2845"/>
      <c r="AA114" s="2845"/>
      <c r="AB114" s="2851" t="s">
        <v>280</v>
      </c>
      <c r="AC114" s="2851"/>
      <c r="AD114" s="2851"/>
      <c r="AE114" s="2851"/>
      <c r="AF114" s="2851"/>
      <c r="AG114" s="2851"/>
      <c r="AH114" s="2851"/>
      <c r="AI114" s="2851"/>
      <c r="AJ114" s="2851"/>
      <c r="AK114" s="2851"/>
      <c r="AL114" s="2851"/>
      <c r="AM114" s="2869" t="s">
        <v>281</v>
      </c>
      <c r="AN114" s="2869"/>
      <c r="AO114" s="2870"/>
      <c r="AP114" s="824"/>
      <c r="AQ114" s="812"/>
      <c r="AR114" s="805"/>
      <c r="AS114" s="805"/>
      <c r="AT114" s="805"/>
      <c r="AU114" s="805"/>
      <c r="AV114" s="805"/>
      <c r="AW114" s="805"/>
      <c r="AX114" s="805"/>
      <c r="AY114" s="805"/>
      <c r="AZ114" s="805"/>
      <c r="BA114" s="805"/>
      <c r="BB114" s="805"/>
      <c r="BC114" s="805"/>
      <c r="BD114" s="805"/>
      <c r="BE114" s="805"/>
      <c r="BF114" s="805"/>
      <c r="BG114" s="805"/>
    </row>
    <row r="115" spans="2:59" x14ac:dyDescent="0.3">
      <c r="B115" s="812"/>
      <c r="C115" s="2839" t="s">
        <v>402</v>
      </c>
      <c r="D115" s="2840"/>
      <c r="E115" s="2833" t="s">
        <v>403</v>
      </c>
      <c r="F115" s="2833"/>
      <c r="G115" s="2833"/>
      <c r="H115" s="2833"/>
      <c r="I115" s="2833"/>
      <c r="J115" s="2833"/>
      <c r="K115" s="2833"/>
      <c r="L115" s="2833"/>
      <c r="M115" s="2833"/>
      <c r="N115" s="2833"/>
      <c r="O115" s="2833"/>
      <c r="P115" s="2833"/>
      <c r="Q115" s="2833"/>
      <c r="R115" s="2833"/>
      <c r="S115" s="2833"/>
      <c r="T115" s="2833"/>
      <c r="U115" s="2833"/>
      <c r="V115" s="2833"/>
      <c r="W115" s="2833"/>
      <c r="X115" s="2833"/>
      <c r="Y115" s="2833"/>
      <c r="Z115" s="2833"/>
      <c r="AA115" s="2833"/>
      <c r="AB115" s="2852" t="s">
        <v>285</v>
      </c>
      <c r="AC115" s="2852"/>
      <c r="AD115" s="2852"/>
      <c r="AE115" s="2852"/>
      <c r="AF115" s="2852"/>
      <c r="AG115" s="2852"/>
      <c r="AH115" s="2852"/>
      <c r="AI115" s="2852"/>
      <c r="AJ115" s="2852"/>
      <c r="AK115" s="2852"/>
      <c r="AL115" s="2852"/>
      <c r="AM115" s="2873"/>
      <c r="AN115" s="2873"/>
      <c r="AO115" s="2874"/>
      <c r="AP115" s="824"/>
      <c r="AQ115" s="812"/>
      <c r="AR115" s="805"/>
      <c r="AS115" s="805"/>
      <c r="AT115" s="805"/>
      <c r="AU115" s="805"/>
      <c r="AV115" s="805"/>
      <c r="AW115" s="805"/>
      <c r="AX115" s="805"/>
      <c r="AY115" s="805"/>
      <c r="AZ115" s="805"/>
      <c r="BA115" s="805"/>
      <c r="BB115" s="805"/>
      <c r="BC115" s="805"/>
      <c r="BD115" s="805"/>
      <c r="BE115" s="805"/>
      <c r="BF115" s="805"/>
      <c r="BG115" s="805"/>
    </row>
    <row r="116" spans="2:59" x14ac:dyDescent="0.3">
      <c r="B116" s="812"/>
      <c r="C116" s="2837" t="s">
        <v>404</v>
      </c>
      <c r="D116" s="2838"/>
      <c r="E116" s="2834" t="s">
        <v>405</v>
      </c>
      <c r="F116" s="2834"/>
      <c r="G116" s="2834"/>
      <c r="H116" s="2834"/>
      <c r="I116" s="2834"/>
      <c r="J116" s="2834"/>
      <c r="K116" s="2834"/>
      <c r="L116" s="2834"/>
      <c r="M116" s="2834"/>
      <c r="N116" s="2834"/>
      <c r="O116" s="2834"/>
      <c r="P116" s="2834"/>
      <c r="Q116" s="2834"/>
      <c r="R116" s="2834"/>
      <c r="S116" s="2834"/>
      <c r="T116" s="2834"/>
      <c r="U116" s="2834"/>
      <c r="V116" s="2834"/>
      <c r="W116" s="2834"/>
      <c r="X116" s="2834"/>
      <c r="Y116" s="2834"/>
      <c r="Z116" s="2834"/>
      <c r="AA116" s="2834"/>
      <c r="AB116" s="2854" t="s">
        <v>285</v>
      </c>
      <c r="AC116" s="2854"/>
      <c r="AD116" s="2854"/>
      <c r="AE116" s="2854"/>
      <c r="AF116" s="2854"/>
      <c r="AG116" s="2854"/>
      <c r="AH116" s="2854"/>
      <c r="AI116" s="2854"/>
      <c r="AJ116" s="2854"/>
      <c r="AK116" s="2854"/>
      <c r="AL116" s="2854"/>
      <c r="AM116" s="2873"/>
      <c r="AN116" s="2873"/>
      <c r="AO116" s="2874"/>
      <c r="AP116" s="824"/>
      <c r="AQ116" s="812"/>
      <c r="AR116" s="805"/>
      <c r="AS116" s="805"/>
      <c r="AT116" s="805"/>
      <c r="AU116" s="805"/>
      <c r="AV116" s="805"/>
      <c r="AW116" s="805"/>
      <c r="AX116" s="805"/>
      <c r="AY116" s="805"/>
      <c r="AZ116" s="805"/>
      <c r="BA116" s="805"/>
      <c r="BB116" s="805"/>
      <c r="BC116" s="805"/>
      <c r="BD116" s="805"/>
      <c r="BE116" s="805"/>
      <c r="BF116" s="805"/>
      <c r="BG116" s="805"/>
    </row>
    <row r="117" spans="2:59" x14ac:dyDescent="0.3">
      <c r="B117" s="812"/>
      <c r="C117" s="2837" t="s">
        <v>406</v>
      </c>
      <c r="D117" s="2838"/>
      <c r="E117" s="2843" t="s">
        <v>407</v>
      </c>
      <c r="F117" s="2843"/>
      <c r="G117" s="2843"/>
      <c r="H117" s="2843"/>
      <c r="I117" s="2843"/>
      <c r="J117" s="2843"/>
      <c r="K117" s="2843"/>
      <c r="L117" s="2843"/>
      <c r="M117" s="2843"/>
      <c r="N117" s="2843"/>
      <c r="O117" s="2843"/>
      <c r="P117" s="2843"/>
      <c r="Q117" s="2843"/>
      <c r="R117" s="2843"/>
      <c r="S117" s="2843"/>
      <c r="T117" s="2843"/>
      <c r="U117" s="2843"/>
      <c r="V117" s="2843"/>
      <c r="W117" s="2843"/>
      <c r="X117" s="2843"/>
      <c r="Y117" s="2843"/>
      <c r="Z117" s="2843"/>
      <c r="AA117" s="2843"/>
      <c r="AB117" s="2853" t="s">
        <v>285</v>
      </c>
      <c r="AC117" s="2853"/>
      <c r="AD117" s="2853"/>
      <c r="AE117" s="2853"/>
      <c r="AF117" s="2853"/>
      <c r="AG117" s="2853"/>
      <c r="AH117" s="2853"/>
      <c r="AI117" s="2853"/>
      <c r="AJ117" s="2853"/>
      <c r="AK117" s="2853"/>
      <c r="AL117" s="2853"/>
      <c r="AM117" s="2873"/>
      <c r="AN117" s="2873"/>
      <c r="AO117" s="2874"/>
      <c r="AP117" s="824"/>
      <c r="AQ117" s="812"/>
      <c r="AR117" s="805"/>
      <c r="AS117" s="805"/>
      <c r="AT117" s="805"/>
      <c r="AU117" s="805"/>
      <c r="AV117" s="805"/>
      <c r="AW117" s="805"/>
      <c r="AX117" s="805"/>
      <c r="AY117" s="805"/>
      <c r="AZ117" s="805"/>
      <c r="BA117" s="805"/>
      <c r="BB117" s="805"/>
      <c r="BC117" s="805"/>
      <c r="BD117" s="805"/>
      <c r="BE117" s="805"/>
      <c r="BF117" s="805"/>
      <c r="BG117" s="805"/>
    </row>
    <row r="118" spans="2:59" x14ac:dyDescent="0.3">
      <c r="B118" s="812"/>
      <c r="C118" s="2837" t="s">
        <v>408</v>
      </c>
      <c r="D118" s="2838"/>
      <c r="E118" s="2834" t="s">
        <v>409</v>
      </c>
      <c r="F118" s="2834"/>
      <c r="G118" s="2834"/>
      <c r="H118" s="2834"/>
      <c r="I118" s="2834"/>
      <c r="J118" s="2834"/>
      <c r="K118" s="2834"/>
      <c r="L118" s="2834"/>
      <c r="M118" s="2834"/>
      <c r="N118" s="2834"/>
      <c r="O118" s="2834"/>
      <c r="P118" s="2834"/>
      <c r="Q118" s="2834"/>
      <c r="R118" s="2834"/>
      <c r="S118" s="2834"/>
      <c r="T118" s="2834"/>
      <c r="U118" s="2834"/>
      <c r="V118" s="2834"/>
      <c r="W118" s="2834"/>
      <c r="X118" s="2834"/>
      <c r="Y118" s="2834"/>
      <c r="Z118" s="2834"/>
      <c r="AA118" s="2834"/>
      <c r="AB118" s="2854" t="s">
        <v>929</v>
      </c>
      <c r="AC118" s="2854"/>
      <c r="AD118" s="2854"/>
      <c r="AE118" s="2854"/>
      <c r="AF118" s="2854"/>
      <c r="AG118" s="2854"/>
      <c r="AH118" s="2854"/>
      <c r="AI118" s="2854"/>
      <c r="AJ118" s="2854"/>
      <c r="AK118" s="2854"/>
      <c r="AL118" s="2854"/>
      <c r="AM118" s="2875"/>
      <c r="AN118" s="2875"/>
      <c r="AO118" s="2876"/>
      <c r="AP118" s="824"/>
      <c r="AQ118" s="812"/>
      <c r="AR118" s="805"/>
      <c r="AS118" s="805"/>
      <c r="AT118" s="805"/>
      <c r="AU118" s="805"/>
      <c r="AV118" s="805"/>
      <c r="AW118" s="805"/>
      <c r="AX118" s="805"/>
      <c r="AY118" s="805"/>
      <c r="AZ118" s="805"/>
      <c r="BA118" s="805"/>
      <c r="BB118" s="805"/>
      <c r="BC118" s="805"/>
      <c r="BD118" s="805"/>
      <c r="BE118" s="805"/>
      <c r="BF118" s="805"/>
      <c r="BG118" s="805"/>
    </row>
    <row r="119" spans="2:59" ht="15" thickBot="1" x14ac:dyDescent="0.35">
      <c r="B119" s="812"/>
      <c r="C119" s="2841" t="s">
        <v>410</v>
      </c>
      <c r="D119" s="2842"/>
      <c r="E119" s="2835" t="s">
        <v>411</v>
      </c>
      <c r="F119" s="2835"/>
      <c r="G119" s="2835"/>
      <c r="H119" s="2835"/>
      <c r="I119" s="2835"/>
      <c r="J119" s="2835"/>
      <c r="K119" s="2835"/>
      <c r="L119" s="2835"/>
      <c r="M119" s="2835"/>
      <c r="N119" s="2835"/>
      <c r="O119" s="2835"/>
      <c r="P119" s="2835"/>
      <c r="Q119" s="2835"/>
      <c r="R119" s="2835"/>
      <c r="S119" s="2835"/>
      <c r="T119" s="2835"/>
      <c r="U119" s="2835"/>
      <c r="V119" s="2835"/>
      <c r="W119" s="2835"/>
      <c r="X119" s="2835"/>
      <c r="Y119" s="2835"/>
      <c r="Z119" s="2835"/>
      <c r="AA119" s="2835"/>
      <c r="AB119" s="2856" t="s">
        <v>929</v>
      </c>
      <c r="AC119" s="2856"/>
      <c r="AD119" s="2856"/>
      <c r="AE119" s="2856"/>
      <c r="AF119" s="2856"/>
      <c r="AG119" s="2856"/>
      <c r="AH119" s="2856"/>
      <c r="AI119" s="2856"/>
      <c r="AJ119" s="2856"/>
      <c r="AK119" s="2856"/>
      <c r="AL119" s="2856"/>
      <c r="AM119" s="2881"/>
      <c r="AN119" s="2881"/>
      <c r="AO119" s="2882"/>
      <c r="AP119" s="824"/>
      <c r="AQ119" s="812"/>
      <c r="AR119" s="805"/>
      <c r="AS119" s="805"/>
      <c r="AT119" s="805"/>
      <c r="AU119" s="805"/>
      <c r="AV119" s="805"/>
      <c r="AW119" s="805"/>
      <c r="AX119" s="805"/>
      <c r="AY119" s="805"/>
      <c r="AZ119" s="805"/>
      <c r="BA119" s="805"/>
      <c r="BB119" s="805"/>
      <c r="BC119" s="805"/>
      <c r="BD119" s="805"/>
      <c r="BE119" s="805"/>
      <c r="BF119" s="805"/>
      <c r="BG119" s="805"/>
    </row>
    <row r="120" spans="2:59" ht="15" thickBot="1" x14ac:dyDescent="0.35">
      <c r="B120" s="812"/>
      <c r="C120" s="2847"/>
      <c r="D120" s="2848"/>
      <c r="E120" s="2848"/>
      <c r="F120" s="2848"/>
      <c r="G120" s="2848"/>
      <c r="H120" s="2848"/>
      <c r="I120" s="2848"/>
      <c r="J120" s="2848"/>
      <c r="K120" s="2848"/>
      <c r="L120" s="2848"/>
      <c r="M120" s="2848"/>
      <c r="N120" s="2848"/>
      <c r="O120" s="2848"/>
      <c r="P120" s="2848"/>
      <c r="Q120" s="2848"/>
      <c r="R120" s="2848"/>
      <c r="S120" s="2848"/>
      <c r="T120" s="2848"/>
      <c r="U120" s="2848"/>
      <c r="V120" s="2848"/>
      <c r="W120" s="2848"/>
      <c r="X120" s="2848"/>
      <c r="Y120" s="2848"/>
      <c r="Z120" s="2848"/>
      <c r="AA120" s="2848"/>
      <c r="AB120" s="2858" t="s">
        <v>412</v>
      </c>
      <c r="AC120" s="2858"/>
      <c r="AD120" s="2858"/>
      <c r="AE120" s="2858"/>
      <c r="AF120" s="2858"/>
      <c r="AG120" s="2858"/>
      <c r="AH120" s="2858"/>
      <c r="AI120" s="2858"/>
      <c r="AJ120" s="2858"/>
      <c r="AK120" s="2858"/>
      <c r="AL120" s="2858"/>
      <c r="AM120" s="2866">
        <f>AM119+AM118</f>
        <v>0</v>
      </c>
      <c r="AN120" s="2867"/>
      <c r="AO120" s="2868"/>
      <c r="AP120" s="824"/>
      <c r="AQ120" s="812"/>
      <c r="AR120" s="805"/>
      <c r="AS120" s="805"/>
      <c r="AT120" s="805"/>
      <c r="AU120" s="805"/>
      <c r="AV120" s="805"/>
      <c r="AW120" s="805"/>
      <c r="AX120" s="805"/>
      <c r="AY120" s="805"/>
      <c r="AZ120" s="805"/>
      <c r="BA120" s="805"/>
      <c r="BB120" s="805"/>
      <c r="BC120" s="805"/>
      <c r="BD120" s="805"/>
      <c r="BE120" s="805"/>
      <c r="BF120" s="805"/>
      <c r="BG120" s="805"/>
    </row>
    <row r="121" spans="2:59" ht="7.5" customHeight="1" thickBot="1" x14ac:dyDescent="0.35">
      <c r="B121" s="812"/>
      <c r="C121" s="805"/>
      <c r="D121" s="569"/>
      <c r="E121" s="805"/>
      <c r="F121" s="569"/>
      <c r="G121" s="569"/>
      <c r="AB121" s="570"/>
      <c r="AO121" s="569"/>
      <c r="AP121" s="824"/>
      <c r="AQ121" s="812"/>
      <c r="AR121" s="805"/>
      <c r="AS121" s="805"/>
      <c r="AT121" s="805"/>
      <c r="AU121" s="805"/>
      <c r="AV121" s="805"/>
      <c r="AW121" s="805"/>
      <c r="AX121" s="805"/>
      <c r="AY121" s="805"/>
      <c r="AZ121" s="805"/>
      <c r="BA121" s="805"/>
      <c r="BB121" s="805"/>
      <c r="BC121" s="805"/>
      <c r="BD121" s="805"/>
      <c r="BE121" s="805"/>
      <c r="BF121" s="805"/>
      <c r="BG121" s="805"/>
    </row>
    <row r="122" spans="2:59" x14ac:dyDescent="0.3">
      <c r="B122" s="812"/>
      <c r="C122" s="805"/>
      <c r="D122" s="569"/>
      <c r="E122" s="809"/>
      <c r="F122" s="569"/>
      <c r="G122" s="569"/>
      <c r="AB122" s="569"/>
      <c r="AE122" s="2895" t="s">
        <v>413</v>
      </c>
      <c r="AF122" s="2896"/>
      <c r="AG122" s="2896"/>
      <c r="AH122" s="2896"/>
      <c r="AI122" s="2896"/>
      <c r="AJ122" s="2896"/>
      <c r="AK122" s="2896"/>
      <c r="AL122" s="2896"/>
      <c r="AM122" s="2905">
        <f>AM23</f>
        <v>0</v>
      </c>
      <c r="AN122" s="2906"/>
      <c r="AO122" s="2907"/>
      <c r="AP122" s="824"/>
      <c r="AQ122" s="812"/>
      <c r="AR122" s="805"/>
      <c r="AS122" s="805"/>
      <c r="AT122" s="805"/>
      <c r="AU122" s="805"/>
      <c r="AV122" s="805"/>
      <c r="AW122" s="805"/>
      <c r="AX122" s="805"/>
      <c r="AY122" s="805"/>
      <c r="AZ122" s="805"/>
      <c r="BA122" s="805"/>
      <c r="BB122" s="805"/>
      <c r="BC122" s="805"/>
      <c r="BD122" s="805"/>
      <c r="BE122" s="805"/>
      <c r="BF122" s="805"/>
      <c r="BG122" s="805"/>
    </row>
    <row r="123" spans="2:59" x14ac:dyDescent="0.3">
      <c r="B123" s="812"/>
      <c r="C123" s="805"/>
      <c r="D123" s="569"/>
      <c r="E123" s="572"/>
      <c r="F123" s="569"/>
      <c r="G123" s="569"/>
      <c r="AB123" s="569"/>
      <c r="AE123" s="2897" t="s">
        <v>414</v>
      </c>
      <c r="AF123" s="2898"/>
      <c r="AG123" s="2898"/>
      <c r="AH123" s="2898"/>
      <c r="AI123" s="2898"/>
      <c r="AJ123" s="2898"/>
      <c r="AK123" s="2898"/>
      <c r="AL123" s="2898"/>
      <c r="AM123" s="2883">
        <f>AM37</f>
        <v>0</v>
      </c>
      <c r="AN123" s="2884"/>
      <c r="AO123" s="2885"/>
      <c r="AP123" s="824"/>
      <c r="AQ123" s="812"/>
      <c r="AR123" s="805"/>
      <c r="AS123" s="805"/>
      <c r="AT123" s="805"/>
      <c r="AU123" s="805"/>
      <c r="AV123" s="805"/>
      <c r="AW123" s="805"/>
      <c r="AX123" s="805"/>
      <c r="AY123" s="805"/>
      <c r="AZ123" s="805"/>
      <c r="BA123" s="805"/>
      <c r="BB123" s="805"/>
      <c r="BC123" s="805"/>
      <c r="BD123" s="805"/>
      <c r="BE123" s="805"/>
      <c r="BF123" s="805"/>
      <c r="BG123" s="805"/>
    </row>
    <row r="124" spans="2:59" x14ac:dyDescent="0.3">
      <c r="B124" s="812"/>
      <c r="C124" s="805"/>
      <c r="D124" s="569"/>
      <c r="E124" s="572"/>
      <c r="F124" s="569"/>
      <c r="G124" s="569"/>
      <c r="AB124" s="569"/>
      <c r="AE124" s="2899" t="s">
        <v>415</v>
      </c>
      <c r="AF124" s="2900"/>
      <c r="AG124" s="2900"/>
      <c r="AH124" s="2900"/>
      <c r="AI124" s="2900"/>
      <c r="AJ124" s="2900"/>
      <c r="AK124" s="2900"/>
      <c r="AL124" s="2900"/>
      <c r="AM124" s="2886">
        <f>AM49</f>
        <v>0</v>
      </c>
      <c r="AN124" s="2887"/>
      <c r="AO124" s="2888"/>
      <c r="AP124" s="824"/>
      <c r="AQ124" s="812"/>
      <c r="AR124" s="805"/>
      <c r="AS124" s="805"/>
      <c r="AT124" s="805"/>
      <c r="AU124" s="805"/>
      <c r="AV124" s="805"/>
      <c r="AW124" s="805"/>
      <c r="AX124" s="805"/>
      <c r="AY124" s="805"/>
      <c r="AZ124" s="805"/>
      <c r="BA124" s="805"/>
      <c r="BB124" s="805"/>
      <c r="BC124" s="805"/>
      <c r="BD124" s="805"/>
      <c r="BE124" s="805"/>
      <c r="BF124" s="805"/>
      <c r="BG124" s="805"/>
    </row>
    <row r="125" spans="2:59" x14ac:dyDescent="0.3">
      <c r="B125" s="812"/>
      <c r="C125" s="805"/>
      <c r="D125" s="569"/>
      <c r="E125" s="572"/>
      <c r="F125" s="569"/>
      <c r="G125" s="569"/>
      <c r="AB125" s="569"/>
      <c r="AE125" s="2897" t="s">
        <v>416</v>
      </c>
      <c r="AF125" s="2898"/>
      <c r="AG125" s="2898"/>
      <c r="AH125" s="2898"/>
      <c r="AI125" s="2898"/>
      <c r="AJ125" s="2898"/>
      <c r="AK125" s="2898"/>
      <c r="AL125" s="2898"/>
      <c r="AM125" s="2908">
        <f>AM56</f>
        <v>0</v>
      </c>
      <c r="AN125" s="2898"/>
      <c r="AO125" s="2909"/>
      <c r="AP125" s="824"/>
      <c r="AQ125" s="812"/>
      <c r="AR125" s="805"/>
      <c r="AS125" s="805"/>
      <c r="AT125" s="805"/>
      <c r="AU125" s="805"/>
      <c r="AV125" s="805"/>
      <c r="AW125" s="805"/>
      <c r="AX125" s="805"/>
      <c r="AY125" s="805"/>
      <c r="AZ125" s="805"/>
      <c r="BA125" s="805"/>
      <c r="BB125" s="805"/>
      <c r="BC125" s="805"/>
      <c r="BD125" s="805"/>
      <c r="BE125" s="805"/>
      <c r="BF125" s="805"/>
      <c r="BG125" s="805"/>
    </row>
    <row r="126" spans="2:59" x14ac:dyDescent="0.3">
      <c r="B126" s="812"/>
      <c r="C126" s="805"/>
      <c r="D126" s="569"/>
      <c r="E126" s="805"/>
      <c r="F126" s="569"/>
      <c r="G126" s="569"/>
      <c r="AB126" s="569"/>
      <c r="AE126" s="2899" t="s">
        <v>417</v>
      </c>
      <c r="AF126" s="2900"/>
      <c r="AG126" s="2900"/>
      <c r="AH126" s="2900"/>
      <c r="AI126" s="2900"/>
      <c r="AJ126" s="2900"/>
      <c r="AK126" s="2900"/>
      <c r="AL126" s="2900"/>
      <c r="AM126" s="2886">
        <f>AM72</f>
        <v>0</v>
      </c>
      <c r="AN126" s="2887"/>
      <c r="AO126" s="2888"/>
      <c r="AP126" s="824"/>
      <c r="AQ126" s="812"/>
      <c r="AR126" s="805"/>
      <c r="AS126" s="805"/>
      <c r="AT126" s="805"/>
      <c r="AU126" s="805"/>
      <c r="AV126" s="805"/>
      <c r="AW126" s="805"/>
      <c r="AX126" s="805"/>
      <c r="AY126" s="805"/>
      <c r="AZ126" s="805"/>
      <c r="BA126" s="805"/>
      <c r="BB126" s="805"/>
      <c r="BC126" s="805"/>
      <c r="BD126" s="805"/>
      <c r="BE126" s="805"/>
      <c r="BF126" s="805"/>
      <c r="BG126" s="805"/>
    </row>
    <row r="127" spans="2:59" x14ac:dyDescent="0.3">
      <c r="B127" s="812"/>
      <c r="C127" s="805"/>
      <c r="D127" s="569"/>
      <c r="E127" s="805"/>
      <c r="F127" s="569"/>
      <c r="G127" s="569"/>
      <c r="AB127" s="569"/>
      <c r="AE127" s="2897" t="s">
        <v>418</v>
      </c>
      <c r="AF127" s="2898"/>
      <c r="AG127" s="2898"/>
      <c r="AH127" s="2898"/>
      <c r="AI127" s="2898"/>
      <c r="AJ127" s="2898"/>
      <c r="AK127" s="2898"/>
      <c r="AL127" s="2898"/>
      <c r="AM127" s="2883">
        <f>AM86</f>
        <v>0</v>
      </c>
      <c r="AN127" s="2884"/>
      <c r="AO127" s="2885"/>
      <c r="AP127" s="824"/>
      <c r="AQ127" s="812"/>
      <c r="AR127" s="805"/>
      <c r="AS127" s="805"/>
      <c r="AT127" s="805"/>
      <c r="AU127" s="805"/>
      <c r="AV127" s="805"/>
      <c r="AW127" s="805"/>
      <c r="AX127" s="805"/>
      <c r="AY127" s="805"/>
      <c r="AZ127" s="805"/>
      <c r="BA127" s="805"/>
      <c r="BB127" s="805"/>
      <c r="BC127" s="805"/>
      <c r="BD127" s="805"/>
      <c r="BE127" s="805"/>
      <c r="BF127" s="805"/>
      <c r="BG127" s="805"/>
    </row>
    <row r="128" spans="2:59" x14ac:dyDescent="0.3">
      <c r="B128" s="812"/>
      <c r="C128" s="805"/>
      <c r="D128" s="569"/>
      <c r="E128" s="805"/>
      <c r="F128" s="569"/>
      <c r="G128" s="569"/>
      <c r="AB128" s="569"/>
      <c r="AE128" s="2899" t="s">
        <v>419</v>
      </c>
      <c r="AF128" s="2900"/>
      <c r="AG128" s="2900"/>
      <c r="AH128" s="2900"/>
      <c r="AI128" s="2900"/>
      <c r="AJ128" s="2900"/>
      <c r="AK128" s="2900"/>
      <c r="AL128" s="2900"/>
      <c r="AM128" s="2886">
        <f>AM111</f>
        <v>0</v>
      </c>
      <c r="AN128" s="2887"/>
      <c r="AO128" s="2888"/>
      <c r="AP128" s="824"/>
      <c r="AQ128" s="812"/>
      <c r="AR128" s="805"/>
      <c r="AS128" s="805"/>
      <c r="AT128" s="805"/>
      <c r="AU128" s="805"/>
      <c r="AV128" s="805"/>
      <c r="AW128" s="805"/>
      <c r="AX128" s="805"/>
      <c r="AY128" s="805"/>
      <c r="AZ128" s="805"/>
      <c r="BA128" s="805"/>
      <c r="BB128" s="805"/>
      <c r="BC128" s="805"/>
      <c r="BD128" s="805"/>
      <c r="BE128" s="805"/>
      <c r="BF128" s="805"/>
      <c r="BG128" s="805"/>
    </row>
    <row r="129" spans="2:60" ht="15" thickBot="1" x14ac:dyDescent="0.35">
      <c r="B129" s="812"/>
      <c r="C129" s="805"/>
      <c r="D129" s="569"/>
      <c r="E129" s="805"/>
      <c r="F129" s="569"/>
      <c r="G129" s="569"/>
      <c r="AB129" s="569"/>
      <c r="AE129" s="2901" t="s">
        <v>420</v>
      </c>
      <c r="AF129" s="2902"/>
      <c r="AG129" s="2902"/>
      <c r="AH129" s="2902"/>
      <c r="AI129" s="2902"/>
      <c r="AJ129" s="2902"/>
      <c r="AK129" s="2902"/>
      <c r="AL129" s="2902"/>
      <c r="AM129" s="2889">
        <f>AM120</f>
        <v>0</v>
      </c>
      <c r="AN129" s="2890"/>
      <c r="AO129" s="2891"/>
      <c r="AP129" s="824"/>
      <c r="AQ129" s="812"/>
      <c r="AR129" s="805"/>
      <c r="AS129" s="805"/>
      <c r="AT129" s="805"/>
      <c r="AU129" s="805"/>
      <c r="AV129" s="805"/>
      <c r="AW129" s="805"/>
      <c r="AX129" s="805"/>
      <c r="AY129" s="805"/>
      <c r="AZ129" s="805"/>
      <c r="BA129" s="805"/>
      <c r="BB129" s="805"/>
      <c r="BC129" s="805"/>
      <c r="BD129" s="805"/>
      <c r="BE129" s="805"/>
      <c r="BF129" s="805"/>
      <c r="BG129" s="805"/>
    </row>
    <row r="130" spans="2:60" ht="15.6" thickTop="1" thickBot="1" x14ac:dyDescent="0.35">
      <c r="B130" s="812"/>
      <c r="C130" s="805"/>
      <c r="D130" s="569"/>
      <c r="E130" s="805"/>
      <c r="F130" s="569"/>
      <c r="G130" s="569"/>
      <c r="AB130" s="569"/>
      <c r="AE130" s="2903" t="s">
        <v>421</v>
      </c>
      <c r="AF130" s="2904"/>
      <c r="AG130" s="2904"/>
      <c r="AH130" s="2904"/>
      <c r="AI130" s="2904"/>
      <c r="AJ130" s="2904"/>
      <c r="AK130" s="2904"/>
      <c r="AL130" s="2904"/>
      <c r="AM130" s="2892">
        <f>SUM(AM122:AM129)</f>
        <v>0</v>
      </c>
      <c r="AN130" s="2893"/>
      <c r="AO130" s="2894"/>
      <c r="AP130" s="824"/>
      <c r="AQ130" s="812"/>
      <c r="AR130" s="805"/>
      <c r="AS130" s="805"/>
      <c r="AT130" s="805"/>
      <c r="AU130" s="805"/>
      <c r="AV130" s="805"/>
      <c r="AW130" s="805"/>
      <c r="AX130" s="805"/>
      <c r="AY130" s="805"/>
      <c r="AZ130" s="805"/>
      <c r="BA130" s="805"/>
      <c r="BB130" s="805"/>
      <c r="BC130" s="805"/>
      <c r="BD130" s="805"/>
      <c r="BE130" s="805"/>
      <c r="BF130" s="805"/>
      <c r="BG130" s="805"/>
      <c r="BH130" s="805"/>
    </row>
    <row r="131" spans="2:60" ht="15" thickBot="1" x14ac:dyDescent="0.35">
      <c r="B131" s="819"/>
      <c r="C131" s="805"/>
      <c r="D131" s="569"/>
      <c r="E131" s="805"/>
      <c r="F131" s="569"/>
      <c r="G131" s="569"/>
      <c r="AB131" s="570"/>
      <c r="AO131" s="569"/>
      <c r="AP131" s="824"/>
      <c r="AQ131" s="812"/>
      <c r="AR131" s="805"/>
      <c r="AS131" s="805"/>
      <c r="AT131" s="805"/>
      <c r="AU131" s="805"/>
      <c r="AV131" s="805"/>
      <c r="AW131" s="805"/>
      <c r="AX131" s="805"/>
      <c r="AY131" s="805"/>
      <c r="AZ131" s="805"/>
      <c r="BA131" s="805"/>
      <c r="BB131" s="805"/>
      <c r="BC131" s="805"/>
      <c r="BD131" s="805"/>
      <c r="BE131" s="805"/>
      <c r="BF131" s="805"/>
      <c r="BG131" s="805"/>
      <c r="BH131" s="805"/>
    </row>
    <row r="132" spans="2:60" x14ac:dyDescent="0.3">
      <c r="B132" s="816"/>
      <c r="C132" s="816"/>
      <c r="D132" s="816"/>
      <c r="E132" s="816"/>
      <c r="F132" s="816"/>
      <c r="G132" s="816"/>
      <c r="H132" s="816"/>
      <c r="I132" s="816"/>
      <c r="J132" s="816"/>
      <c r="K132" s="816"/>
      <c r="L132" s="816"/>
      <c r="M132" s="816"/>
      <c r="N132" s="816"/>
      <c r="O132" s="816"/>
      <c r="P132" s="816"/>
      <c r="Q132" s="816"/>
      <c r="R132" s="816"/>
      <c r="S132" s="816"/>
      <c r="T132" s="816"/>
      <c r="U132" s="816"/>
      <c r="V132" s="816"/>
      <c r="W132" s="816"/>
      <c r="X132" s="816"/>
      <c r="Y132" s="816"/>
      <c r="Z132" s="816"/>
      <c r="AA132" s="816"/>
      <c r="AB132" s="817"/>
      <c r="AC132" s="816"/>
      <c r="AD132" s="816"/>
      <c r="AE132" s="816"/>
      <c r="AF132" s="816"/>
      <c r="AG132" s="816"/>
      <c r="AH132" s="816"/>
      <c r="AI132" s="816"/>
      <c r="AJ132" s="816"/>
      <c r="AK132" s="816"/>
      <c r="AL132" s="816"/>
      <c r="AM132" s="816"/>
      <c r="AN132" s="816"/>
      <c r="AO132" s="816"/>
      <c r="AP132" s="816"/>
      <c r="AS132" s="805"/>
      <c r="AT132" s="805"/>
      <c r="AU132" s="805"/>
      <c r="AV132" s="805"/>
      <c r="AW132" s="805"/>
      <c r="AX132" s="805"/>
      <c r="AY132" s="805"/>
      <c r="AZ132" s="805"/>
      <c r="BA132" s="805"/>
      <c r="BB132" s="805"/>
      <c r="BC132" s="805"/>
      <c r="BD132" s="805"/>
      <c r="BE132" s="805"/>
      <c r="BF132" s="805"/>
      <c r="BG132" s="805"/>
      <c r="BH132" s="805"/>
    </row>
    <row r="133" spans="2:60" x14ac:dyDescent="0.3">
      <c r="B133" s="805"/>
      <c r="C133" s="805"/>
      <c r="D133" s="805"/>
      <c r="E133" s="805"/>
      <c r="F133" s="805"/>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570"/>
      <c r="AC133" s="805"/>
      <c r="AD133" s="805"/>
      <c r="AE133" s="805"/>
      <c r="AF133" s="805"/>
      <c r="AG133" s="805"/>
      <c r="AH133" s="805"/>
      <c r="AI133" s="805"/>
      <c r="AJ133" s="805"/>
      <c r="AK133" s="805"/>
      <c r="AL133" s="805"/>
      <c r="AM133" s="805"/>
      <c r="AN133" s="805"/>
      <c r="AO133" s="805"/>
      <c r="AP133" s="805"/>
      <c r="AS133" s="805"/>
      <c r="AT133" s="805"/>
      <c r="AU133" s="805"/>
      <c r="AV133" s="805"/>
      <c r="AW133" s="805"/>
      <c r="AX133" s="805"/>
      <c r="AY133" s="805"/>
      <c r="AZ133" s="805"/>
      <c r="BA133" s="805"/>
      <c r="BB133" s="805"/>
      <c r="BC133" s="805"/>
      <c r="BD133" s="805"/>
      <c r="BE133" s="805"/>
      <c r="BF133" s="805"/>
      <c r="BG133" s="805"/>
      <c r="BH133" s="805"/>
    </row>
    <row r="134" spans="2:60" x14ac:dyDescent="0.3">
      <c r="B134" s="805"/>
      <c r="C134" s="805"/>
      <c r="D134" s="805"/>
      <c r="E134" s="805"/>
      <c r="F134" s="805"/>
      <c r="G134" s="805"/>
      <c r="H134" s="805"/>
      <c r="I134" s="805"/>
      <c r="J134" s="805"/>
      <c r="K134" s="805"/>
      <c r="L134" s="805"/>
      <c r="M134" s="805"/>
      <c r="N134" s="805"/>
      <c r="O134" s="805"/>
      <c r="P134" s="805"/>
      <c r="Q134" s="805"/>
      <c r="R134" s="805"/>
      <c r="S134" s="805"/>
      <c r="T134" s="805"/>
      <c r="U134" s="805"/>
      <c r="V134" s="805"/>
      <c r="W134" s="805"/>
      <c r="X134" s="805"/>
      <c r="Y134" s="805"/>
      <c r="Z134" s="805"/>
      <c r="AA134" s="805"/>
      <c r="AB134" s="570"/>
      <c r="AC134" s="805"/>
      <c r="AD134" s="805"/>
      <c r="AE134" s="805"/>
      <c r="AF134" s="805"/>
      <c r="AG134" s="805"/>
      <c r="AH134" s="805"/>
      <c r="AI134" s="805"/>
      <c r="AJ134" s="805"/>
      <c r="AK134" s="805"/>
      <c r="AL134" s="805"/>
      <c r="AM134" s="805"/>
      <c r="AN134" s="805"/>
      <c r="AO134" s="805"/>
      <c r="AP134" s="805"/>
      <c r="AS134" s="805"/>
      <c r="AT134" s="805"/>
      <c r="AU134" s="805"/>
      <c r="AV134" s="805"/>
      <c r="AW134" s="805"/>
      <c r="AX134" s="805"/>
      <c r="AY134" s="805"/>
      <c r="AZ134" s="805"/>
      <c r="BA134" s="805"/>
      <c r="BB134" s="805"/>
      <c r="BC134" s="805"/>
      <c r="BD134" s="805"/>
      <c r="BE134" s="805"/>
      <c r="BF134" s="805"/>
      <c r="BG134" s="805"/>
      <c r="BH134" s="805"/>
    </row>
    <row r="135" spans="2:60" x14ac:dyDescent="0.3">
      <c r="AS135" s="805"/>
      <c r="AT135" s="805"/>
      <c r="AU135" s="805"/>
      <c r="AV135" s="263"/>
      <c r="AW135" s="805"/>
      <c r="AX135" s="805"/>
      <c r="AY135" s="805"/>
      <c r="AZ135" s="805"/>
      <c r="BA135" s="805"/>
      <c r="BB135" s="805"/>
      <c r="BC135" s="805"/>
      <c r="BD135" s="805"/>
      <c r="BE135" s="805"/>
      <c r="BF135" s="805"/>
      <c r="BG135" s="805"/>
      <c r="BH135" s="805"/>
    </row>
    <row r="136" spans="2:60" x14ac:dyDescent="0.3">
      <c r="AS136" s="805"/>
      <c r="AT136" s="805"/>
      <c r="AU136" s="805"/>
      <c r="AV136" s="263"/>
      <c r="AW136" s="805"/>
      <c r="AX136" s="805"/>
      <c r="AY136" s="805"/>
      <c r="AZ136" s="805"/>
      <c r="BA136" s="805"/>
      <c r="BB136" s="805"/>
      <c r="BC136" s="805"/>
      <c r="BD136" s="805"/>
      <c r="BE136" s="805"/>
      <c r="BF136" s="805"/>
      <c r="BG136" s="805"/>
      <c r="BH136" s="805"/>
    </row>
    <row r="137" spans="2:60" x14ac:dyDescent="0.3">
      <c r="AS137" s="805"/>
      <c r="AT137" s="805"/>
      <c r="AU137" s="805"/>
      <c r="AV137" s="263"/>
      <c r="AW137" s="805"/>
      <c r="AX137" s="805"/>
      <c r="AY137" s="805"/>
      <c r="AZ137" s="805"/>
      <c r="BA137" s="805"/>
      <c r="BB137" s="805"/>
      <c r="BC137" s="805"/>
      <c r="BD137" s="805"/>
      <c r="BE137" s="805"/>
      <c r="BF137" s="805"/>
      <c r="BG137" s="805"/>
      <c r="BH137" s="805"/>
    </row>
  </sheetData>
  <sheetProtection formatCells="0"/>
  <dataConsolidate/>
  <mergeCells count="360">
    <mergeCell ref="AM127:AO127"/>
    <mergeCell ref="AM128:AO128"/>
    <mergeCell ref="AM129:AO129"/>
    <mergeCell ref="AM130:AO130"/>
    <mergeCell ref="AE122:AL122"/>
    <mergeCell ref="AE123:AL123"/>
    <mergeCell ref="AE124:AL124"/>
    <mergeCell ref="AE125:AL125"/>
    <mergeCell ref="AE126:AL126"/>
    <mergeCell ref="AE127:AL127"/>
    <mergeCell ref="AE128:AL128"/>
    <mergeCell ref="AE129:AL129"/>
    <mergeCell ref="AE130:AL130"/>
    <mergeCell ref="AM122:AO122"/>
    <mergeCell ref="AM123:AO123"/>
    <mergeCell ref="AM124:AO124"/>
    <mergeCell ref="AM125:AO125"/>
    <mergeCell ref="AM126:AO126"/>
    <mergeCell ref="AM116:AO116"/>
    <mergeCell ref="AM117:AO117"/>
    <mergeCell ref="AM118:AO118"/>
    <mergeCell ref="AM119:AO119"/>
    <mergeCell ref="AM120:AO120"/>
    <mergeCell ref="AM109:AO109"/>
    <mergeCell ref="AM110:AO110"/>
    <mergeCell ref="AM111:AO111"/>
    <mergeCell ref="AM114:AO114"/>
    <mergeCell ref="AM115:AO115"/>
    <mergeCell ref="AM104:AO104"/>
    <mergeCell ref="AM105:AO105"/>
    <mergeCell ref="AM106:AO106"/>
    <mergeCell ref="AM107:AO107"/>
    <mergeCell ref="AM108:AO108"/>
    <mergeCell ref="AM99:AO99"/>
    <mergeCell ref="AM100:AO100"/>
    <mergeCell ref="AM101:AO101"/>
    <mergeCell ref="AM102:AO102"/>
    <mergeCell ref="AM103:AO103"/>
    <mergeCell ref="AM94:AO94"/>
    <mergeCell ref="AM95:AO95"/>
    <mergeCell ref="AM96:AO96"/>
    <mergeCell ref="AM97:AO97"/>
    <mergeCell ref="AM98:AO98"/>
    <mergeCell ref="AM86:AO86"/>
    <mergeCell ref="AM90:AO90"/>
    <mergeCell ref="AM91:AO91"/>
    <mergeCell ref="AM92:AO92"/>
    <mergeCell ref="AM93:AO93"/>
    <mergeCell ref="AM81:AO81"/>
    <mergeCell ref="AM82:AO82"/>
    <mergeCell ref="AM83:AO83"/>
    <mergeCell ref="AM84:AO84"/>
    <mergeCell ref="AM85:AO85"/>
    <mergeCell ref="AM76:AO76"/>
    <mergeCell ref="AM77:AO77"/>
    <mergeCell ref="AM78:AO78"/>
    <mergeCell ref="AM79:AO79"/>
    <mergeCell ref="AM80:AO80"/>
    <mergeCell ref="AM68:AO68"/>
    <mergeCell ref="AM69:AO69"/>
    <mergeCell ref="AM70:AO70"/>
    <mergeCell ref="AM71:AO71"/>
    <mergeCell ref="AM72:AO72"/>
    <mergeCell ref="AM63:AO63"/>
    <mergeCell ref="AM64:AO64"/>
    <mergeCell ref="AM65:AO65"/>
    <mergeCell ref="AM66:AO66"/>
    <mergeCell ref="AM67:AO67"/>
    <mergeCell ref="AM56:AO56"/>
    <mergeCell ref="AM59:AO59"/>
    <mergeCell ref="AM60:AO60"/>
    <mergeCell ref="AM61:AO61"/>
    <mergeCell ref="AM62:AO62"/>
    <mergeCell ref="AM49:AO49"/>
    <mergeCell ref="AM52:AO52"/>
    <mergeCell ref="AM53:AO53"/>
    <mergeCell ref="AM54:AO54"/>
    <mergeCell ref="AM55:AO55"/>
    <mergeCell ref="AM44:AO44"/>
    <mergeCell ref="AM45:AO45"/>
    <mergeCell ref="AM46:AO46"/>
    <mergeCell ref="AM47:AO47"/>
    <mergeCell ref="AM48:AO48"/>
    <mergeCell ref="AM37:AO37"/>
    <mergeCell ref="AM40:AO40"/>
    <mergeCell ref="AM41:AO41"/>
    <mergeCell ref="AM42:AO42"/>
    <mergeCell ref="AM43:AO43"/>
    <mergeCell ref="AB120:AL120"/>
    <mergeCell ref="AM20:AO20"/>
    <mergeCell ref="AM21:AO21"/>
    <mergeCell ref="AM22:AO22"/>
    <mergeCell ref="AM23:AO23"/>
    <mergeCell ref="AM26:AO26"/>
    <mergeCell ref="AM27:AO27"/>
    <mergeCell ref="AM28:AO28"/>
    <mergeCell ref="AM29:AO29"/>
    <mergeCell ref="AM30:AO30"/>
    <mergeCell ref="AM31:AO31"/>
    <mergeCell ref="AM32:AO32"/>
    <mergeCell ref="AM33:AO33"/>
    <mergeCell ref="AM34:AO34"/>
    <mergeCell ref="AM35:AO35"/>
    <mergeCell ref="AM36:AO36"/>
    <mergeCell ref="AB108:AL108"/>
    <mergeCell ref="AB110:AL110"/>
    <mergeCell ref="AB116:AL116"/>
    <mergeCell ref="AB118:AL118"/>
    <mergeCell ref="AB23:AL23"/>
    <mergeCell ref="AB37:AL37"/>
    <mergeCell ref="AB49:AL49"/>
    <mergeCell ref="AB56:AL56"/>
    <mergeCell ref="AB72:AL72"/>
    <mergeCell ref="AB86:AL86"/>
    <mergeCell ref="AB111:AL111"/>
    <mergeCell ref="AB84:AL84"/>
    <mergeCell ref="AB92:AL92"/>
    <mergeCell ref="AB94:AL94"/>
    <mergeCell ref="AB96:AL96"/>
    <mergeCell ref="AB98:AL98"/>
    <mergeCell ref="AB69:AL69"/>
    <mergeCell ref="AB71:AL71"/>
    <mergeCell ref="AB78:AL78"/>
    <mergeCell ref="AB80:AL80"/>
    <mergeCell ref="AB82:AL82"/>
    <mergeCell ref="AB109:AL109"/>
    <mergeCell ref="AB85:AL85"/>
    <mergeCell ref="AB91:AL91"/>
    <mergeCell ref="AB93:AL93"/>
    <mergeCell ref="AB95:AL95"/>
    <mergeCell ref="AB97:AL97"/>
    <mergeCell ref="AB70:AL70"/>
    <mergeCell ref="AB77:AL77"/>
    <mergeCell ref="AB79:AL79"/>
    <mergeCell ref="AB81:AL81"/>
    <mergeCell ref="AB83:AL83"/>
    <mergeCell ref="AB115:AL115"/>
    <mergeCell ref="AB117:AL117"/>
    <mergeCell ref="AB119:AL119"/>
    <mergeCell ref="AB22:AL22"/>
    <mergeCell ref="AB28:AL28"/>
    <mergeCell ref="AB30:AL30"/>
    <mergeCell ref="AB32:AL32"/>
    <mergeCell ref="AB34:AL34"/>
    <mergeCell ref="AB36:AL36"/>
    <mergeCell ref="AB42:AL42"/>
    <mergeCell ref="AB44:AL44"/>
    <mergeCell ref="AB46:AL46"/>
    <mergeCell ref="AB48:AL48"/>
    <mergeCell ref="AB54:AL54"/>
    <mergeCell ref="AB61:AL61"/>
    <mergeCell ref="AB99:AL99"/>
    <mergeCell ref="AB101:AL101"/>
    <mergeCell ref="AB103:AL103"/>
    <mergeCell ref="AB105:AL105"/>
    <mergeCell ref="AB107:AL107"/>
    <mergeCell ref="AB100:AL100"/>
    <mergeCell ref="AB102:AL102"/>
    <mergeCell ref="AB104:AL104"/>
    <mergeCell ref="AB106:AL106"/>
    <mergeCell ref="AB60:AL60"/>
    <mergeCell ref="AB62:AL62"/>
    <mergeCell ref="AB64:AL64"/>
    <mergeCell ref="AB66:AL66"/>
    <mergeCell ref="AB68:AL68"/>
    <mergeCell ref="AB63:AL63"/>
    <mergeCell ref="AB65:AL65"/>
    <mergeCell ref="AB67:AL67"/>
    <mergeCell ref="AB43:AL43"/>
    <mergeCell ref="AB45:AL45"/>
    <mergeCell ref="AB47:AL47"/>
    <mergeCell ref="AB53:AL53"/>
    <mergeCell ref="AB55:AL55"/>
    <mergeCell ref="C120:AA120"/>
    <mergeCell ref="AB114:AL114"/>
    <mergeCell ref="AB20:AL20"/>
    <mergeCell ref="AB26:AL26"/>
    <mergeCell ref="AB40:AL40"/>
    <mergeCell ref="AB52:AL52"/>
    <mergeCell ref="AB59:AL59"/>
    <mergeCell ref="AB76:AL76"/>
    <mergeCell ref="AB90:AL90"/>
    <mergeCell ref="AB21:AL21"/>
    <mergeCell ref="AB27:AL27"/>
    <mergeCell ref="AB29:AL29"/>
    <mergeCell ref="AB31:AL31"/>
    <mergeCell ref="AB33:AL33"/>
    <mergeCell ref="AB35:AL35"/>
    <mergeCell ref="AB41:AL41"/>
    <mergeCell ref="C90:D90"/>
    <mergeCell ref="E90:AA90"/>
    <mergeCell ref="C114:D114"/>
    <mergeCell ref="E114:AA114"/>
    <mergeCell ref="C23:AA23"/>
    <mergeCell ref="C37:AA37"/>
    <mergeCell ref="C49:AA49"/>
    <mergeCell ref="C56:AA56"/>
    <mergeCell ref="E96:AA96"/>
    <mergeCell ref="E98:AA98"/>
    <mergeCell ref="E69:AA69"/>
    <mergeCell ref="E71:AA71"/>
    <mergeCell ref="E78:AA78"/>
    <mergeCell ref="E80:AA80"/>
    <mergeCell ref="E82:AA82"/>
    <mergeCell ref="E109:AA109"/>
    <mergeCell ref="E95:AA95"/>
    <mergeCell ref="E97:AA97"/>
    <mergeCell ref="E70:AA70"/>
    <mergeCell ref="E77:AA77"/>
    <mergeCell ref="E79:AA79"/>
    <mergeCell ref="E81:AA81"/>
    <mergeCell ref="E83:AA83"/>
    <mergeCell ref="E99:AA99"/>
    <mergeCell ref="E101:AA101"/>
    <mergeCell ref="E103:AA103"/>
    <mergeCell ref="E105:AA105"/>
    <mergeCell ref="E107:AA107"/>
    <mergeCell ref="E100:AA100"/>
    <mergeCell ref="E102:AA102"/>
    <mergeCell ref="E104:AA104"/>
    <mergeCell ref="E106:AA106"/>
    <mergeCell ref="C101:D101"/>
    <mergeCell ref="C102:D102"/>
    <mergeCell ref="C103:D103"/>
    <mergeCell ref="C104:D104"/>
    <mergeCell ref="C105:D105"/>
    <mergeCell ref="C96:D96"/>
    <mergeCell ref="C97:D97"/>
    <mergeCell ref="C98:D98"/>
    <mergeCell ref="C99:D99"/>
    <mergeCell ref="C100:D100"/>
    <mergeCell ref="C115:D115"/>
    <mergeCell ref="C116:D116"/>
    <mergeCell ref="C117:D117"/>
    <mergeCell ref="C118:D118"/>
    <mergeCell ref="C119:D119"/>
    <mergeCell ref="C106:D106"/>
    <mergeCell ref="C107:D107"/>
    <mergeCell ref="C108:D108"/>
    <mergeCell ref="C109:D109"/>
    <mergeCell ref="C110:D110"/>
    <mergeCell ref="C111:AA111"/>
    <mergeCell ref="E108:AA108"/>
    <mergeCell ref="E110:AA110"/>
    <mergeCell ref="E119:AA119"/>
    <mergeCell ref="E116:AA116"/>
    <mergeCell ref="E118:AA118"/>
    <mergeCell ref="E115:AA115"/>
    <mergeCell ref="E117:AA117"/>
    <mergeCell ref="C113:AA113"/>
    <mergeCell ref="C95:D95"/>
    <mergeCell ref="C81:D81"/>
    <mergeCell ref="C82:D82"/>
    <mergeCell ref="C83:D83"/>
    <mergeCell ref="C84:D84"/>
    <mergeCell ref="C85:D85"/>
    <mergeCell ref="C86:AA86"/>
    <mergeCell ref="E85:AA85"/>
    <mergeCell ref="E91:AA91"/>
    <mergeCell ref="E93:AA93"/>
    <mergeCell ref="C89:AA89"/>
    <mergeCell ref="E84:AA84"/>
    <mergeCell ref="E92:AA92"/>
    <mergeCell ref="E94:AA94"/>
    <mergeCell ref="C55:D55"/>
    <mergeCell ref="C60:D60"/>
    <mergeCell ref="E76:AA76"/>
    <mergeCell ref="C71:D71"/>
    <mergeCell ref="C58:AA58"/>
    <mergeCell ref="C91:D91"/>
    <mergeCell ref="C92:D92"/>
    <mergeCell ref="C93:D93"/>
    <mergeCell ref="C94:D94"/>
    <mergeCell ref="C79:D79"/>
    <mergeCell ref="C80:D80"/>
    <mergeCell ref="C76:D76"/>
    <mergeCell ref="C68:D68"/>
    <mergeCell ref="C69:D69"/>
    <mergeCell ref="C70:D70"/>
    <mergeCell ref="C72:AA72"/>
    <mergeCell ref="C75:AA75"/>
    <mergeCell ref="E66:AA66"/>
    <mergeCell ref="E68:AA68"/>
    <mergeCell ref="E67:AA67"/>
    <mergeCell ref="C66:D66"/>
    <mergeCell ref="C67:D67"/>
    <mergeCell ref="C77:D77"/>
    <mergeCell ref="C78:D78"/>
    <mergeCell ref="C65:D65"/>
    <mergeCell ref="E42:AA42"/>
    <mergeCell ref="E44:AA44"/>
    <mergeCell ref="E46:AA46"/>
    <mergeCell ref="E64:AA64"/>
    <mergeCell ref="E61:AA61"/>
    <mergeCell ref="E63:AA63"/>
    <mergeCell ref="E65:AA65"/>
    <mergeCell ref="E52:AA52"/>
    <mergeCell ref="E59:AA59"/>
    <mergeCell ref="E60:AA60"/>
    <mergeCell ref="C61:D61"/>
    <mergeCell ref="C62:D62"/>
    <mergeCell ref="E62:AA62"/>
    <mergeCell ref="C48:D48"/>
    <mergeCell ref="C53:D53"/>
    <mergeCell ref="C54:D54"/>
    <mergeCell ref="C51:AA51"/>
    <mergeCell ref="C47:D47"/>
    <mergeCell ref="C42:D42"/>
    <mergeCell ref="E48:AA48"/>
    <mergeCell ref="C43:D43"/>
    <mergeCell ref="C44:D44"/>
    <mergeCell ref="C45:D45"/>
    <mergeCell ref="E20:AA20"/>
    <mergeCell ref="E26:AA26"/>
    <mergeCell ref="C25:AA25"/>
    <mergeCell ref="E29:AA29"/>
    <mergeCell ref="E45:AA45"/>
    <mergeCell ref="E47:AA47"/>
    <mergeCell ref="E27:AA27"/>
    <mergeCell ref="C63:D63"/>
    <mergeCell ref="C64:D64"/>
    <mergeCell ref="E33:AA33"/>
    <mergeCell ref="E35:AA35"/>
    <mergeCell ref="E41:AA41"/>
    <mergeCell ref="C39:AA39"/>
    <mergeCell ref="C34:D34"/>
    <mergeCell ref="C35:D35"/>
    <mergeCell ref="C36:D36"/>
    <mergeCell ref="C41:D41"/>
    <mergeCell ref="C40:D40"/>
    <mergeCell ref="C33:D33"/>
    <mergeCell ref="E34:AA34"/>
    <mergeCell ref="E36:AA36"/>
    <mergeCell ref="E40:AA40"/>
    <mergeCell ref="C46:D46"/>
    <mergeCell ref="E43:AA43"/>
    <mergeCell ref="C15:AO18"/>
    <mergeCell ref="H13:Z13"/>
    <mergeCell ref="C20:D20"/>
    <mergeCell ref="E21:AA21"/>
    <mergeCell ref="C52:D52"/>
    <mergeCell ref="C59:D59"/>
    <mergeCell ref="C26:D26"/>
    <mergeCell ref="E54:AA54"/>
    <mergeCell ref="E53:AA53"/>
    <mergeCell ref="E55:AA55"/>
    <mergeCell ref="C19:AA19"/>
    <mergeCell ref="C29:D29"/>
    <mergeCell ref="C30:D30"/>
    <mergeCell ref="C31:D31"/>
    <mergeCell ref="C32:D32"/>
    <mergeCell ref="C21:D21"/>
    <mergeCell ref="C22:D22"/>
    <mergeCell ref="C27:D27"/>
    <mergeCell ref="C28:D28"/>
    <mergeCell ref="E31:AA31"/>
    <mergeCell ref="E22:AA22"/>
    <mergeCell ref="E28:AA28"/>
    <mergeCell ref="E30:AA30"/>
    <mergeCell ref="E32:AA32"/>
  </mergeCells>
  <conditionalFormatting sqref="AM27:AO27">
    <cfRule type="cellIs" dxfId="514" priority="112" operator="equal">
      <formula>"n/a"</formula>
    </cfRule>
    <cfRule type="notContainsBlanks" dxfId="513" priority="113">
      <formula>LEN(TRIM(AM27))&gt;0</formula>
    </cfRule>
    <cfRule type="containsBlanks" dxfId="512" priority="114">
      <formula>LEN(TRIM(AM27))=0</formula>
    </cfRule>
  </conditionalFormatting>
  <conditionalFormatting sqref="AM29:AO29">
    <cfRule type="cellIs" dxfId="511" priority="109" operator="equal">
      <formula>"n/a"</formula>
    </cfRule>
    <cfRule type="notContainsBlanks" dxfId="510" priority="110">
      <formula>LEN(TRIM(AM29))&gt;0</formula>
    </cfRule>
    <cfRule type="containsBlanks" dxfId="509" priority="111">
      <formula>LEN(TRIM(AM29))=0</formula>
    </cfRule>
  </conditionalFormatting>
  <conditionalFormatting sqref="AM31:AO31">
    <cfRule type="cellIs" dxfId="508" priority="106" operator="equal">
      <formula>"n/a"</formula>
    </cfRule>
    <cfRule type="notContainsBlanks" dxfId="507" priority="107">
      <formula>LEN(TRIM(AM31))&gt;0</formula>
    </cfRule>
    <cfRule type="containsBlanks" dxfId="506" priority="108">
      <formula>LEN(TRIM(AM31))=0</formula>
    </cfRule>
  </conditionalFormatting>
  <conditionalFormatting sqref="AM42:AO42">
    <cfRule type="cellIs" dxfId="505" priority="103" operator="equal">
      <formula>"n/a"</formula>
    </cfRule>
    <cfRule type="notContainsBlanks" dxfId="504" priority="104">
      <formula>LEN(TRIM(AM42))&gt;0</formula>
    </cfRule>
    <cfRule type="containsBlanks" dxfId="503" priority="105">
      <formula>LEN(TRIM(AM42))=0</formula>
    </cfRule>
  </conditionalFormatting>
  <conditionalFormatting sqref="AM43:AO43">
    <cfRule type="cellIs" dxfId="502" priority="100" operator="equal">
      <formula>"n/a"</formula>
    </cfRule>
    <cfRule type="notContainsBlanks" dxfId="501" priority="101">
      <formula>LEN(TRIM(AM43))&gt;0</formula>
    </cfRule>
    <cfRule type="containsBlanks" dxfId="500" priority="102">
      <formula>LEN(TRIM(AM43))=0</formula>
    </cfRule>
  </conditionalFormatting>
  <conditionalFormatting sqref="AM48:AO48">
    <cfRule type="cellIs" dxfId="499" priority="97" operator="equal">
      <formula>"n/a"</formula>
    </cfRule>
    <cfRule type="notContainsBlanks" dxfId="498" priority="98">
      <formula>LEN(TRIM(AM48))&gt;0</formula>
    </cfRule>
    <cfRule type="containsBlanks" dxfId="497" priority="99">
      <formula>LEN(TRIM(AM48))=0</formula>
    </cfRule>
  </conditionalFormatting>
  <conditionalFormatting sqref="AM46:AO46">
    <cfRule type="cellIs" dxfId="496" priority="94" operator="equal">
      <formula>"n/a"</formula>
    </cfRule>
    <cfRule type="notContainsBlanks" dxfId="495" priority="95">
      <formula>LEN(TRIM(AM46))&gt;0</formula>
    </cfRule>
    <cfRule type="containsBlanks" dxfId="494" priority="96">
      <formula>LEN(TRIM(AM46))=0</formula>
    </cfRule>
  </conditionalFormatting>
  <conditionalFormatting sqref="AM62:AO62">
    <cfRule type="cellIs" dxfId="493" priority="91" operator="equal">
      <formula>"n/a"</formula>
    </cfRule>
    <cfRule type="notContainsBlanks" dxfId="492" priority="92">
      <formula>LEN(TRIM(AM62))&gt;0</formula>
    </cfRule>
    <cfRule type="containsBlanks" dxfId="491" priority="93">
      <formula>LEN(TRIM(AM62))=0</formula>
    </cfRule>
  </conditionalFormatting>
  <conditionalFormatting sqref="AM41:AO41">
    <cfRule type="cellIs" dxfId="490" priority="88" operator="equal">
      <formula>"n/a"</formula>
    </cfRule>
    <cfRule type="notContainsBlanks" dxfId="489" priority="89">
      <formula>LEN(TRIM(AM41))&gt;0</formula>
    </cfRule>
    <cfRule type="containsBlanks" dxfId="488" priority="90">
      <formula>LEN(TRIM(AM41))=0</formula>
    </cfRule>
  </conditionalFormatting>
  <conditionalFormatting sqref="AM53:AO53">
    <cfRule type="cellIs" dxfId="487" priority="85" operator="equal">
      <formula>"n/a"</formula>
    </cfRule>
    <cfRule type="notContainsBlanks" dxfId="486" priority="86">
      <formula>LEN(TRIM(AM53))&gt;0</formula>
    </cfRule>
    <cfRule type="containsBlanks" dxfId="485" priority="87">
      <formula>LEN(TRIM(AM53))=0</formula>
    </cfRule>
  </conditionalFormatting>
  <conditionalFormatting sqref="AM60:AO60">
    <cfRule type="cellIs" dxfId="484" priority="82" operator="equal">
      <formula>"n/a"</formula>
    </cfRule>
    <cfRule type="notContainsBlanks" dxfId="483" priority="83">
      <formula>LEN(TRIM(AM60))&gt;0</formula>
    </cfRule>
    <cfRule type="containsBlanks" dxfId="482" priority="84">
      <formula>LEN(TRIM(AM60))=0</formula>
    </cfRule>
  </conditionalFormatting>
  <conditionalFormatting sqref="AM63:AO63">
    <cfRule type="cellIs" dxfId="481" priority="79" operator="equal">
      <formula>"n/a"</formula>
    </cfRule>
    <cfRule type="notContainsBlanks" dxfId="480" priority="80">
      <formula>LEN(TRIM(AM63))&gt;0</formula>
    </cfRule>
    <cfRule type="containsBlanks" dxfId="479" priority="81">
      <formula>LEN(TRIM(AM63))=0</formula>
    </cfRule>
  </conditionalFormatting>
  <conditionalFormatting sqref="AM65:AO65">
    <cfRule type="cellIs" dxfId="478" priority="76" operator="equal">
      <formula>"n/a"</formula>
    </cfRule>
    <cfRule type="notContainsBlanks" dxfId="477" priority="77">
      <formula>LEN(TRIM(AM65))&gt;0</formula>
    </cfRule>
    <cfRule type="containsBlanks" dxfId="476" priority="78">
      <formula>LEN(TRIM(AM65))=0</formula>
    </cfRule>
  </conditionalFormatting>
  <conditionalFormatting sqref="AM66:AO66">
    <cfRule type="cellIs" dxfId="475" priority="73" operator="equal">
      <formula>"n/a"</formula>
    </cfRule>
    <cfRule type="notContainsBlanks" dxfId="474" priority="74">
      <formula>LEN(TRIM(AM66))&gt;0</formula>
    </cfRule>
    <cfRule type="containsBlanks" dxfId="473" priority="75">
      <formula>LEN(TRIM(AM66))=0</formula>
    </cfRule>
  </conditionalFormatting>
  <conditionalFormatting sqref="AM70:AO70">
    <cfRule type="cellIs" dxfId="472" priority="70" operator="equal">
      <formula>"n/a"</formula>
    </cfRule>
    <cfRule type="notContainsBlanks" dxfId="471" priority="71">
      <formula>LEN(TRIM(AM70))&gt;0</formula>
    </cfRule>
    <cfRule type="containsBlanks" dxfId="470" priority="72">
      <formula>LEN(TRIM(AM70))=0</formula>
    </cfRule>
  </conditionalFormatting>
  <conditionalFormatting sqref="AM77:AO77">
    <cfRule type="cellIs" dxfId="469" priority="67" operator="equal">
      <formula>"n/a"</formula>
    </cfRule>
    <cfRule type="notContainsBlanks" dxfId="468" priority="68">
      <formula>LEN(TRIM(AM77))&gt;0</formula>
    </cfRule>
    <cfRule type="containsBlanks" dxfId="467" priority="69">
      <formula>LEN(TRIM(AM77))=0</formula>
    </cfRule>
  </conditionalFormatting>
  <conditionalFormatting sqref="AM78:AO78">
    <cfRule type="cellIs" dxfId="466" priority="64" operator="equal">
      <formula>"n/a"</formula>
    </cfRule>
    <cfRule type="notContainsBlanks" dxfId="465" priority="65">
      <formula>LEN(TRIM(AM78))&gt;0</formula>
    </cfRule>
    <cfRule type="containsBlanks" dxfId="464" priority="66">
      <formula>LEN(TRIM(AM78))=0</formula>
    </cfRule>
  </conditionalFormatting>
  <conditionalFormatting sqref="AM91:AO91">
    <cfRule type="cellIs" dxfId="463" priority="61" operator="equal">
      <formula>"n/a"</formula>
    </cfRule>
    <cfRule type="notContainsBlanks" dxfId="462" priority="62">
      <formula>LEN(TRIM(AM91))&gt;0</formula>
    </cfRule>
    <cfRule type="containsBlanks" dxfId="461" priority="63">
      <formula>LEN(TRIM(AM91))=0</formula>
    </cfRule>
  </conditionalFormatting>
  <conditionalFormatting sqref="AM92:AO92">
    <cfRule type="cellIs" dxfId="460" priority="58" operator="equal">
      <formula>"n/a"</formula>
    </cfRule>
    <cfRule type="notContainsBlanks" dxfId="459" priority="59">
      <formula>LEN(TRIM(AM92))&gt;0</formula>
    </cfRule>
    <cfRule type="containsBlanks" dxfId="458" priority="60">
      <formula>LEN(TRIM(AM92))=0</formula>
    </cfRule>
  </conditionalFormatting>
  <conditionalFormatting sqref="AM94:AO94">
    <cfRule type="cellIs" dxfId="457" priority="55" operator="equal">
      <formula>"n/a"</formula>
    </cfRule>
    <cfRule type="notContainsBlanks" dxfId="456" priority="56">
      <formula>LEN(TRIM(AM94))&gt;0</formula>
    </cfRule>
    <cfRule type="containsBlanks" dxfId="455" priority="57">
      <formula>LEN(TRIM(AM94))=0</formula>
    </cfRule>
  </conditionalFormatting>
  <conditionalFormatting sqref="AM95:AO95">
    <cfRule type="cellIs" dxfId="454" priority="52" operator="equal">
      <formula>"n/a"</formula>
    </cfRule>
    <cfRule type="notContainsBlanks" dxfId="453" priority="53">
      <formula>LEN(TRIM(AM95))&gt;0</formula>
    </cfRule>
    <cfRule type="containsBlanks" dxfId="452" priority="54">
      <formula>LEN(TRIM(AM95))=0</formula>
    </cfRule>
  </conditionalFormatting>
  <conditionalFormatting sqref="AM96:AO96">
    <cfRule type="cellIs" dxfId="451" priority="49" operator="equal">
      <formula>"n/a"</formula>
    </cfRule>
    <cfRule type="notContainsBlanks" dxfId="450" priority="50">
      <formula>LEN(TRIM(AM96))&gt;0</formula>
    </cfRule>
    <cfRule type="containsBlanks" dxfId="449" priority="51">
      <formula>LEN(TRIM(AM96))=0</formula>
    </cfRule>
  </conditionalFormatting>
  <conditionalFormatting sqref="AM97:AO97">
    <cfRule type="cellIs" dxfId="448" priority="46" operator="equal">
      <formula>"n/a"</formula>
    </cfRule>
    <cfRule type="notContainsBlanks" dxfId="447" priority="47">
      <formula>LEN(TRIM(AM97))&gt;0</formula>
    </cfRule>
    <cfRule type="containsBlanks" dxfId="446" priority="48">
      <formula>LEN(TRIM(AM97))=0</formula>
    </cfRule>
  </conditionalFormatting>
  <conditionalFormatting sqref="AM98:AO98">
    <cfRule type="cellIs" dxfId="445" priority="43" operator="equal">
      <formula>"n/a"</formula>
    </cfRule>
    <cfRule type="notContainsBlanks" dxfId="444" priority="44">
      <formula>LEN(TRIM(AM98))&gt;0</formula>
    </cfRule>
    <cfRule type="containsBlanks" dxfId="443" priority="45">
      <formula>LEN(TRIM(AM98))=0</formula>
    </cfRule>
  </conditionalFormatting>
  <conditionalFormatting sqref="AM99:AO99">
    <cfRule type="cellIs" dxfId="442" priority="40" operator="equal">
      <formula>"n/a"</formula>
    </cfRule>
    <cfRule type="notContainsBlanks" dxfId="441" priority="41">
      <formula>LEN(TRIM(AM99))&gt;0</formula>
    </cfRule>
    <cfRule type="containsBlanks" dxfId="440" priority="42">
      <formula>LEN(TRIM(AM99))=0</formula>
    </cfRule>
  </conditionalFormatting>
  <conditionalFormatting sqref="AM100:AO100">
    <cfRule type="cellIs" dxfId="439" priority="37" operator="equal">
      <formula>"n/a"</formula>
    </cfRule>
    <cfRule type="notContainsBlanks" dxfId="438" priority="38">
      <formula>LEN(TRIM(AM100))&gt;0</formula>
    </cfRule>
    <cfRule type="containsBlanks" dxfId="437" priority="39">
      <formula>LEN(TRIM(AM100))=0</formula>
    </cfRule>
  </conditionalFormatting>
  <conditionalFormatting sqref="AM101:AO101">
    <cfRule type="cellIs" dxfId="436" priority="34" operator="equal">
      <formula>"n/a"</formula>
    </cfRule>
    <cfRule type="notContainsBlanks" dxfId="435" priority="35">
      <formula>LEN(TRIM(AM101))&gt;0</formula>
    </cfRule>
    <cfRule type="containsBlanks" dxfId="434" priority="36">
      <formula>LEN(TRIM(AM101))=0</formula>
    </cfRule>
  </conditionalFormatting>
  <conditionalFormatting sqref="AM102:AO102">
    <cfRule type="cellIs" dxfId="433" priority="31" operator="equal">
      <formula>"n/a"</formula>
    </cfRule>
    <cfRule type="notContainsBlanks" dxfId="432" priority="32">
      <formula>LEN(TRIM(AM102))&gt;0</formula>
    </cfRule>
    <cfRule type="containsBlanks" dxfId="431" priority="33">
      <formula>LEN(TRIM(AM102))=0</formula>
    </cfRule>
  </conditionalFormatting>
  <conditionalFormatting sqref="AM103:AO103">
    <cfRule type="cellIs" dxfId="430" priority="28" operator="equal">
      <formula>"n/a"</formula>
    </cfRule>
    <cfRule type="notContainsBlanks" dxfId="429" priority="29">
      <formula>LEN(TRIM(AM103))&gt;0</formula>
    </cfRule>
    <cfRule type="containsBlanks" dxfId="428" priority="30">
      <formula>LEN(TRIM(AM103))=0</formula>
    </cfRule>
  </conditionalFormatting>
  <conditionalFormatting sqref="AM104:AO104">
    <cfRule type="cellIs" dxfId="427" priority="25" operator="equal">
      <formula>"n/a"</formula>
    </cfRule>
    <cfRule type="notContainsBlanks" dxfId="426" priority="26">
      <formula>LEN(TRIM(AM104))&gt;0</formula>
    </cfRule>
    <cfRule type="containsBlanks" dxfId="425" priority="27">
      <formula>LEN(TRIM(AM104))=0</formula>
    </cfRule>
  </conditionalFormatting>
  <conditionalFormatting sqref="AM105:AO105">
    <cfRule type="cellIs" dxfId="424" priority="22" operator="equal">
      <formula>"n/a"</formula>
    </cfRule>
    <cfRule type="notContainsBlanks" dxfId="423" priority="23">
      <formula>LEN(TRIM(AM105))&gt;0</formula>
    </cfRule>
    <cfRule type="containsBlanks" dxfId="422" priority="24">
      <formula>LEN(TRIM(AM105))=0</formula>
    </cfRule>
  </conditionalFormatting>
  <conditionalFormatting sqref="AM107:AO107">
    <cfRule type="cellIs" dxfId="421" priority="19" operator="equal">
      <formula>"n/a"</formula>
    </cfRule>
    <cfRule type="notContainsBlanks" dxfId="420" priority="20">
      <formula>LEN(TRIM(AM107))&gt;0</formula>
    </cfRule>
    <cfRule type="containsBlanks" dxfId="419" priority="21">
      <formula>LEN(TRIM(AM107))=0</formula>
    </cfRule>
  </conditionalFormatting>
  <conditionalFormatting sqref="AM108:AO108">
    <cfRule type="cellIs" dxfId="418" priority="16" operator="equal">
      <formula>"n/a"</formula>
    </cfRule>
    <cfRule type="notContainsBlanks" dxfId="417" priority="17">
      <formula>LEN(TRIM(AM108))&gt;0</formula>
    </cfRule>
    <cfRule type="containsBlanks" dxfId="416" priority="18">
      <formula>LEN(TRIM(AM108))=0</formula>
    </cfRule>
  </conditionalFormatting>
  <conditionalFormatting sqref="AM109:AO109">
    <cfRule type="cellIs" dxfId="415" priority="13" operator="equal">
      <formula>"n/a"</formula>
    </cfRule>
    <cfRule type="notContainsBlanks" dxfId="414" priority="14">
      <formula>LEN(TRIM(AM109))&gt;0</formula>
    </cfRule>
    <cfRule type="containsBlanks" dxfId="413" priority="15">
      <formula>LEN(TRIM(AM109))=0</formula>
    </cfRule>
  </conditionalFormatting>
  <conditionalFormatting sqref="AM115:AO115">
    <cfRule type="cellIs" dxfId="412" priority="10" operator="equal">
      <formula>"n/a"</formula>
    </cfRule>
    <cfRule type="notContainsBlanks" dxfId="411" priority="11">
      <formula>LEN(TRIM(AM115))&gt;0</formula>
    </cfRule>
    <cfRule type="containsBlanks" dxfId="410" priority="12">
      <formula>LEN(TRIM(AM115))=0</formula>
    </cfRule>
  </conditionalFormatting>
  <conditionalFormatting sqref="AM116:AO116">
    <cfRule type="cellIs" dxfId="409" priority="7" operator="equal">
      <formula>"n/a"</formula>
    </cfRule>
    <cfRule type="notContainsBlanks" dxfId="408" priority="8">
      <formula>LEN(TRIM(AM116))&gt;0</formula>
    </cfRule>
    <cfRule type="containsBlanks" dxfId="407" priority="9">
      <formula>LEN(TRIM(AM116))=0</formula>
    </cfRule>
  </conditionalFormatting>
  <conditionalFormatting sqref="AM117:AO117">
    <cfRule type="cellIs" dxfId="406" priority="4" operator="equal">
      <formula>"n/a"</formula>
    </cfRule>
    <cfRule type="notContainsBlanks" dxfId="405" priority="5">
      <formula>LEN(TRIM(AM117))&gt;0</formula>
    </cfRule>
    <cfRule type="containsBlanks" dxfId="404" priority="6">
      <formula>LEN(TRIM(AM117))=0</formula>
    </cfRule>
  </conditionalFormatting>
  <conditionalFormatting sqref="AM21:AO21">
    <cfRule type="cellIs" dxfId="403" priority="1" operator="equal">
      <formula>"n/a"</formula>
    </cfRule>
    <cfRule type="notContainsBlanks" dxfId="402" priority="2">
      <formula>LEN(TRIM(AM21))&gt;0</formula>
    </cfRule>
    <cfRule type="containsBlanks" dxfId="401" priority="3">
      <formula>LEN(TRIM(AM21))=0</formula>
    </cfRule>
  </conditionalFormatting>
  <dataValidations count="23">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 AM29 AM41:AM43 AM46 AM48 AM53 AM60 AM62:AM63 AM65:AM66 AM70 AM77:AM78 AM91:AM92 AM94:AM105 AM107:AM109 AM115:AM117">
      <formula1>"X,n/a"</formula1>
    </dataValidation>
    <dataValidation type="list" allowBlank="1" showInputMessage="1" showErrorMessage="1" sqref="AM22 AM32 AM85">
      <formula1>"0,1,2,3"</formula1>
    </dataValidation>
    <dataValidation type="list" allowBlank="1" showInputMessage="1" showErrorMessage="1" sqref="AM28 AM119">
      <formula1>"0,2"</formula1>
    </dataValidation>
    <dataValidation type="list" allowBlank="1" showInputMessage="1" showErrorMessage="1" sqref="AM30 AM44 AM83:AM84">
      <formula1>"0,5"</formula1>
    </dataValidation>
    <dataValidation type="list" allowBlank="1" showInputMessage="1" showErrorMessage="1" sqref="AM31">
      <formula1>"X,5,n/a"</formula1>
    </dataValidation>
    <dataValidation type="list" allowBlank="1" showInputMessage="1" showErrorMessage="1" sqref="AM33">
      <formula1>"0,3,5"</formula1>
    </dataValidation>
    <dataValidation type="list" allowBlank="1" showInputMessage="1" showErrorMessage="1" sqref="AM34">
      <formula1>"0,2,4,6,7"</formula1>
    </dataValidation>
    <dataValidation type="list" allowBlank="1" showInputMessage="1" showErrorMessage="1" sqref="AM35">
      <formula1>"0,10"</formula1>
    </dataValidation>
    <dataValidation type="list" allowBlank="1" showInputMessage="1" showErrorMessage="1" sqref="AM36 AM64">
      <formula1>"0,3"</formula1>
    </dataValidation>
    <dataValidation type="list" allowBlank="1" showInputMessage="1" showErrorMessage="1" sqref="AM45 AM79 AM81:AM82">
      <formula1>"0,1,2,3,4,5"</formula1>
    </dataValidation>
    <dataValidation type="list" allowBlank="1" showInputMessage="1" showErrorMessage="1" sqref="AM47">
      <formula1>"0,1,2,4,6"</formula1>
    </dataValidation>
    <dataValidation type="list" allowBlank="1" showInputMessage="1" showErrorMessage="1" sqref="AM54">
      <formula1>"0,1,2,3,4,5,6"</formula1>
    </dataValidation>
    <dataValidation type="list" allowBlank="1" showInputMessage="1" showErrorMessage="1" sqref="AM55">
      <formula1>"0,4,6,8"</formula1>
    </dataValidation>
    <dataValidation type="list" allowBlank="1" showInputMessage="1" showErrorMessage="1" sqref="AM61">
      <formula1>"5,7,9,10,12,15"</formula1>
    </dataValidation>
    <dataValidation type="list" allowBlank="1" showInputMessage="1" showErrorMessage="1" sqref="AM67">
      <formula1>"0,0.5,1,1.5,2,2.5,3,3.5,4,4.5,5"</formula1>
    </dataValidation>
    <dataValidation type="list" allowBlank="1" showInputMessage="1" showErrorMessage="1" sqref="AM68">
      <formula1>"0,1"</formula1>
    </dataValidation>
    <dataValidation type="list" allowBlank="1" showInputMessage="1" showErrorMessage="1" sqref="AM69">
      <formula1>"0,1,2,3,4,5,6,7,8,9,10"</formula1>
    </dataValidation>
    <dataValidation type="list" allowBlank="1" showInputMessage="1" showErrorMessage="1" sqref="AM71">
      <formula1>"0,2,3,5"</formula1>
    </dataValidation>
    <dataValidation type="list" allowBlank="1" showInputMessage="1" showErrorMessage="1" sqref="AM80">
      <formula1>"0.5,1,1.5,2,2.5,3,3.5,4,4.5,5,5.5,6,6.5,7,7.5,8,8.5,9,9.5,10"</formula1>
    </dataValidation>
    <dataValidation type="list" allowBlank="1" showInputMessage="1" showErrorMessage="1" sqref="AM93">
      <formula1>"0,4"</formula1>
    </dataValidation>
    <dataValidation type="list" allowBlank="1" showInputMessage="1" showErrorMessage="1" sqref="AM106">
      <formula1>"0,2,4,6,8"</formula1>
    </dataValidation>
    <dataValidation type="list" allowBlank="1" showInputMessage="1" showErrorMessage="1" sqref="AM110 AM118">
      <formula1>"0,7"</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3" min="1" max="41" man="1"/>
  </rowBreaks>
  <colBreaks count="1" manualBreakCount="1">
    <brk id="42" min="11" max="13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AP135"/>
  <sheetViews>
    <sheetView showGridLines="0" zoomScaleNormal="100" zoomScalePageLayoutView="70" workbookViewId="0">
      <selection activeCell="AV36" sqref="AV36"/>
    </sheetView>
  </sheetViews>
  <sheetFormatPr defaultColWidth="2.88671875" defaultRowHeight="14.4" x14ac:dyDescent="0.3"/>
  <cols>
    <col min="1" max="3" width="2.88671875" style="569"/>
    <col min="5" max="5" width="2.88671875" style="569"/>
    <col min="8" max="18" width="2.88671875" style="569"/>
    <col min="20" max="27" width="2.88671875" style="569"/>
    <col min="28" max="28" width="2.88671875" style="565"/>
    <col min="29" max="29" width="2.88671875" style="569"/>
    <col min="31" max="42" width="2.88671875" style="569"/>
    <col min="43" max="16384" width="2.88671875" style="564"/>
  </cols>
  <sheetData>
    <row r="10" spans="1:42" ht="6.75" customHeight="1" x14ac:dyDescent="0.3"/>
    <row r="11" spans="1:42" ht="6.75" customHeight="1" thickBot="1" x14ac:dyDescent="0.35"/>
    <row r="12" spans="1:42" s="566" customFormat="1" ht="7.5" customHeight="1" x14ac:dyDescent="0.3">
      <c r="A12" s="805"/>
      <c r="B12" s="820"/>
      <c r="C12" s="816"/>
      <c r="D12" s="573"/>
      <c r="E12" s="816"/>
      <c r="F12" s="573"/>
      <c r="G12" s="573"/>
      <c r="H12" s="816"/>
      <c r="I12" s="816"/>
      <c r="J12" s="816"/>
      <c r="K12" s="816"/>
      <c r="L12" s="816"/>
      <c r="M12" s="816"/>
      <c r="N12" s="816"/>
      <c r="O12" s="816"/>
      <c r="P12" s="816"/>
      <c r="Q12" s="816"/>
      <c r="R12" s="816"/>
      <c r="S12" s="573"/>
      <c r="T12" s="816"/>
      <c r="U12" s="816"/>
      <c r="V12" s="816"/>
      <c r="W12" s="816"/>
      <c r="X12" s="816"/>
      <c r="Y12" s="816"/>
      <c r="Z12" s="816"/>
      <c r="AA12" s="816"/>
      <c r="AB12" s="574"/>
      <c r="AC12" s="816"/>
      <c r="AD12" s="573"/>
      <c r="AE12" s="816"/>
      <c r="AF12" s="816"/>
      <c r="AG12" s="816"/>
      <c r="AH12" s="816"/>
      <c r="AI12" s="816"/>
      <c r="AJ12" s="816"/>
      <c r="AK12" s="816"/>
      <c r="AL12" s="816"/>
      <c r="AM12" s="816"/>
      <c r="AN12" s="816"/>
      <c r="AO12" s="816"/>
      <c r="AP12" s="821"/>
    </row>
    <row r="13" spans="1:42" s="566" customFormat="1" ht="15" customHeight="1" x14ac:dyDescent="0.3">
      <c r="A13" s="805"/>
      <c r="B13" s="812"/>
      <c r="C13" s="582" t="s">
        <v>950</v>
      </c>
      <c r="E13" s="582"/>
      <c r="G13" s="829"/>
      <c r="H13" s="2911" t="str">
        <f>IF('Form 1A'!G7="","Enter Project Name on Form 1A",'Form 1A'!G7)</f>
        <v>24th and Union</v>
      </c>
      <c r="I13" s="2912"/>
      <c r="J13" s="2912"/>
      <c r="K13" s="2912"/>
      <c r="L13" s="2912"/>
      <c r="M13" s="2912"/>
      <c r="N13" s="2912"/>
      <c r="O13" s="2912"/>
      <c r="P13" s="2912"/>
      <c r="Q13" s="2912"/>
      <c r="R13" s="2912"/>
      <c r="S13" s="2912"/>
      <c r="T13" s="2912"/>
      <c r="U13" s="2912"/>
      <c r="V13" s="2912"/>
      <c r="W13" s="2912"/>
      <c r="X13" s="2912"/>
      <c r="Y13" s="2912"/>
      <c r="Z13" s="2913"/>
      <c r="AA13" s="823"/>
      <c r="AB13" s="582"/>
      <c r="AC13" s="805"/>
      <c r="AE13" s="805"/>
      <c r="AF13" s="805"/>
      <c r="AG13" s="805"/>
      <c r="AH13" s="805"/>
      <c r="AI13" s="805"/>
      <c r="AJ13" s="805"/>
      <c r="AK13" s="805"/>
      <c r="AL13" s="805"/>
      <c r="AM13" s="582"/>
      <c r="AN13" s="805"/>
      <c r="AO13" s="805"/>
      <c r="AP13" s="824"/>
    </row>
    <row r="14" spans="1:42" s="566" customFormat="1" ht="3.75" customHeight="1" thickBot="1" x14ac:dyDescent="0.35">
      <c r="A14" s="805"/>
      <c r="B14" s="812"/>
      <c r="C14" s="806"/>
      <c r="E14" s="805"/>
      <c r="H14" s="805"/>
      <c r="I14" s="805"/>
      <c r="J14" s="805"/>
      <c r="K14" s="805"/>
      <c r="L14" s="805"/>
      <c r="M14" s="805"/>
      <c r="N14" s="805"/>
      <c r="O14" s="805"/>
      <c r="P14" s="805"/>
      <c r="Q14" s="805"/>
      <c r="R14" s="805"/>
      <c r="T14" s="805"/>
      <c r="U14" s="805"/>
      <c r="V14" s="805"/>
      <c r="W14" s="805"/>
      <c r="X14" s="805"/>
      <c r="Y14" s="805"/>
      <c r="Z14" s="805"/>
      <c r="AA14" s="805"/>
      <c r="AB14" s="575"/>
      <c r="AC14" s="805"/>
      <c r="AN14" s="805"/>
      <c r="AO14" s="805"/>
      <c r="AP14" s="824"/>
    </row>
    <row r="15" spans="1:42" x14ac:dyDescent="0.3">
      <c r="B15" s="812"/>
      <c r="C15" s="2819" t="s">
        <v>1434</v>
      </c>
      <c r="D15" s="2820"/>
      <c r="E15" s="2820"/>
      <c r="F15" s="2820"/>
      <c r="G15" s="2820"/>
      <c r="H15" s="2820"/>
      <c r="I15" s="2820"/>
      <c r="J15" s="2820"/>
      <c r="K15" s="2820"/>
      <c r="L15" s="2820"/>
      <c r="M15" s="2820"/>
      <c r="N15" s="2820"/>
      <c r="O15" s="2820"/>
      <c r="P15" s="2820"/>
      <c r="Q15" s="2820"/>
      <c r="R15" s="2820"/>
      <c r="S15" s="2820"/>
      <c r="T15" s="2820"/>
      <c r="U15" s="2820"/>
      <c r="V15" s="2820"/>
      <c r="W15" s="2820"/>
      <c r="X15" s="2820"/>
      <c r="Y15" s="2820"/>
      <c r="Z15" s="2820"/>
      <c r="AA15" s="2820"/>
      <c r="AB15" s="2821"/>
      <c r="AC15" s="2432"/>
      <c r="AD15" s="2433"/>
      <c r="AE15" s="2434" t="s">
        <v>1433</v>
      </c>
      <c r="AF15" s="816"/>
      <c r="AG15" s="816"/>
      <c r="AH15" s="816"/>
      <c r="AI15" s="816"/>
      <c r="AJ15" s="816"/>
      <c r="AK15" s="816"/>
      <c r="AL15" s="816"/>
      <c r="AM15" s="816"/>
      <c r="AN15" s="821"/>
      <c r="AP15" s="825"/>
    </row>
    <row r="16" spans="1:42" ht="3.75" customHeight="1" x14ac:dyDescent="0.3">
      <c r="B16" s="812"/>
      <c r="C16" s="2822"/>
      <c r="D16" s="2823"/>
      <c r="E16" s="2823"/>
      <c r="F16" s="2823"/>
      <c r="G16" s="2823"/>
      <c r="H16" s="2823"/>
      <c r="I16" s="2823"/>
      <c r="J16" s="2823"/>
      <c r="K16" s="2823"/>
      <c r="L16" s="2823"/>
      <c r="M16" s="2823"/>
      <c r="N16" s="2823"/>
      <c r="O16" s="2823"/>
      <c r="P16" s="2823"/>
      <c r="Q16" s="2823"/>
      <c r="R16" s="2823"/>
      <c r="S16" s="2823"/>
      <c r="T16" s="2823"/>
      <c r="U16" s="2823"/>
      <c r="V16" s="2823"/>
      <c r="W16" s="2823"/>
      <c r="X16" s="2823"/>
      <c r="Y16" s="2823"/>
      <c r="Z16" s="2823"/>
      <c r="AA16" s="2823"/>
      <c r="AB16" s="2824"/>
      <c r="AC16" s="2432"/>
      <c r="AD16" s="2435"/>
      <c r="AE16" s="2430"/>
      <c r="AF16" s="2402"/>
      <c r="AG16" s="2402"/>
      <c r="AH16" s="2402"/>
      <c r="AI16" s="2402"/>
      <c r="AJ16" s="2402"/>
      <c r="AK16" s="2402"/>
      <c r="AL16" s="2402"/>
      <c r="AM16" s="2402"/>
      <c r="AN16" s="824"/>
      <c r="AP16" s="825"/>
    </row>
    <row r="17" spans="1:42" x14ac:dyDescent="0.3">
      <c r="B17" s="812"/>
      <c r="C17" s="2822"/>
      <c r="D17" s="2823"/>
      <c r="E17" s="2823"/>
      <c r="F17" s="2823"/>
      <c r="G17" s="2823"/>
      <c r="H17" s="2823"/>
      <c r="I17" s="2823"/>
      <c r="J17" s="2823"/>
      <c r="K17" s="2823"/>
      <c r="L17" s="2823"/>
      <c r="M17" s="2823"/>
      <c r="N17" s="2823"/>
      <c r="O17" s="2823"/>
      <c r="P17" s="2823"/>
      <c r="Q17" s="2823"/>
      <c r="R17" s="2823"/>
      <c r="S17" s="2823"/>
      <c r="T17" s="2823"/>
      <c r="U17" s="2823"/>
      <c r="V17" s="2823"/>
      <c r="W17" s="2823"/>
      <c r="X17" s="2823"/>
      <c r="Y17" s="2823"/>
      <c r="Z17" s="2823"/>
      <c r="AA17" s="2823"/>
      <c r="AB17" s="2824"/>
      <c r="AC17" s="2432"/>
      <c r="AD17" s="2435"/>
      <c r="AE17" s="2438"/>
      <c r="AF17" s="2431" t="s">
        <v>1431</v>
      </c>
      <c r="AG17" s="566"/>
      <c r="AH17" s="566"/>
      <c r="AI17" s="566"/>
      <c r="AJ17" s="2438"/>
      <c r="AK17" s="2431" t="s">
        <v>1432</v>
      </c>
      <c r="AL17" s="2431"/>
      <c r="AM17" s="566"/>
      <c r="AN17" s="824"/>
      <c r="AP17" s="825"/>
    </row>
    <row r="18" spans="1:42" ht="3.75" customHeight="1" thickBot="1" x14ac:dyDescent="0.35">
      <c r="B18" s="812"/>
      <c r="C18" s="2825"/>
      <c r="D18" s="2826"/>
      <c r="E18" s="2826"/>
      <c r="F18" s="2826"/>
      <c r="G18" s="2826"/>
      <c r="H18" s="2826"/>
      <c r="I18" s="2826"/>
      <c r="J18" s="2826"/>
      <c r="K18" s="2826"/>
      <c r="L18" s="2826"/>
      <c r="M18" s="2826"/>
      <c r="N18" s="2826"/>
      <c r="O18" s="2826"/>
      <c r="P18" s="2826"/>
      <c r="Q18" s="2826"/>
      <c r="R18" s="2826"/>
      <c r="S18" s="2826"/>
      <c r="T18" s="2826"/>
      <c r="U18" s="2826"/>
      <c r="V18" s="2826"/>
      <c r="W18" s="2826"/>
      <c r="X18" s="2826"/>
      <c r="Y18" s="2826"/>
      <c r="Z18" s="2826"/>
      <c r="AA18" s="2826"/>
      <c r="AB18" s="2827"/>
      <c r="AC18" s="2432"/>
      <c r="AD18" s="2436"/>
      <c r="AE18" s="826"/>
      <c r="AF18" s="826"/>
      <c r="AG18" s="826"/>
      <c r="AH18" s="826"/>
      <c r="AI18" s="826"/>
      <c r="AJ18" s="826"/>
      <c r="AK18" s="826"/>
      <c r="AL18" s="826"/>
      <c r="AM18" s="2437"/>
      <c r="AN18" s="827"/>
      <c r="AP18" s="825"/>
    </row>
    <row r="19" spans="1:42" ht="15.75" customHeight="1" x14ac:dyDescent="0.3">
      <c r="B19" s="812"/>
      <c r="C19" s="2836" t="s">
        <v>914</v>
      </c>
      <c r="D19" s="2836"/>
      <c r="E19" s="2836"/>
      <c r="F19" s="2836"/>
      <c r="G19" s="2836"/>
      <c r="H19" s="2836"/>
      <c r="I19" s="2836"/>
      <c r="J19" s="2836"/>
      <c r="K19" s="2836"/>
      <c r="L19" s="2836"/>
      <c r="M19" s="2836"/>
      <c r="N19" s="2836"/>
      <c r="O19" s="2836"/>
      <c r="P19" s="2836"/>
      <c r="Q19" s="2836"/>
      <c r="R19" s="2836"/>
      <c r="S19" s="2836"/>
      <c r="T19" s="2836"/>
      <c r="U19" s="2836"/>
      <c r="V19" s="2836"/>
      <c r="W19" s="2836"/>
      <c r="X19" s="2836"/>
      <c r="Y19" s="2836"/>
      <c r="Z19" s="2836"/>
      <c r="AA19" s="2836"/>
      <c r="AB19" s="570"/>
      <c r="AM19" s="805"/>
      <c r="AP19" s="824"/>
    </row>
    <row r="20" spans="1:42" x14ac:dyDescent="0.3">
      <c r="B20" s="812"/>
      <c r="C20" s="2831" t="s">
        <v>282</v>
      </c>
      <c r="D20" s="2832"/>
      <c r="E20" s="2869" t="s">
        <v>283</v>
      </c>
      <c r="F20" s="2869"/>
      <c r="G20" s="2869"/>
      <c r="H20" s="2869"/>
      <c r="I20" s="2869"/>
      <c r="J20" s="2869"/>
      <c r="K20" s="2869"/>
      <c r="L20" s="2869"/>
      <c r="M20" s="2869"/>
      <c r="N20" s="2869"/>
      <c r="O20" s="2869"/>
      <c r="P20" s="2869"/>
      <c r="Q20" s="2869"/>
      <c r="R20" s="2869"/>
      <c r="S20" s="2869"/>
      <c r="T20" s="2869"/>
      <c r="U20" s="2869"/>
      <c r="V20" s="2869"/>
      <c r="W20" s="2869"/>
      <c r="X20" s="2869"/>
      <c r="Y20" s="2869"/>
      <c r="Z20" s="2869"/>
      <c r="AA20" s="2869"/>
      <c r="AB20" s="2851" t="s">
        <v>280</v>
      </c>
      <c r="AC20" s="2851"/>
      <c r="AD20" s="2851"/>
      <c r="AE20" s="2851"/>
      <c r="AF20" s="2851"/>
      <c r="AG20" s="2851"/>
      <c r="AH20" s="2851"/>
      <c r="AI20" s="2851"/>
      <c r="AJ20" s="2851"/>
      <c r="AK20" s="2851"/>
      <c r="AL20" s="2851"/>
      <c r="AM20" s="2924" t="s">
        <v>281</v>
      </c>
      <c r="AN20" s="2924"/>
      <c r="AO20" s="2925"/>
      <c r="AP20" s="824"/>
    </row>
    <row r="21" spans="1:42" ht="15" customHeight="1" x14ac:dyDescent="0.3">
      <c r="B21" s="812"/>
      <c r="C21" s="2839">
        <v>1.1000000000000001</v>
      </c>
      <c r="D21" s="2840"/>
      <c r="E21" s="2833" t="s">
        <v>284</v>
      </c>
      <c r="F21" s="2833"/>
      <c r="G21" s="2833"/>
      <c r="H21" s="2833"/>
      <c r="I21" s="2833"/>
      <c r="J21" s="2833"/>
      <c r="K21" s="2833"/>
      <c r="L21" s="2833"/>
      <c r="M21" s="2833"/>
      <c r="N21" s="2833"/>
      <c r="O21" s="2833"/>
      <c r="P21" s="2833"/>
      <c r="Q21" s="2833"/>
      <c r="R21" s="2833"/>
      <c r="S21" s="2833"/>
      <c r="T21" s="2833"/>
      <c r="U21" s="2833"/>
      <c r="V21" s="2833"/>
      <c r="W21" s="2833"/>
      <c r="X21" s="2833"/>
      <c r="Y21" s="2833"/>
      <c r="Z21" s="2833"/>
      <c r="AA21" s="2833"/>
      <c r="AB21" s="2926" t="s">
        <v>285</v>
      </c>
      <c r="AC21" s="2926"/>
      <c r="AD21" s="2926"/>
      <c r="AE21" s="2926"/>
      <c r="AF21" s="2926"/>
      <c r="AG21" s="2926"/>
      <c r="AH21" s="2926"/>
      <c r="AI21" s="2926"/>
      <c r="AJ21" s="2926"/>
      <c r="AK21" s="2926"/>
      <c r="AL21" s="2926"/>
      <c r="AM21" s="2873"/>
      <c r="AN21" s="2873"/>
      <c r="AO21" s="2874"/>
      <c r="AP21" s="824"/>
    </row>
    <row r="22" spans="1:42" ht="15" thickBot="1" x14ac:dyDescent="0.35">
      <c r="B22" s="812"/>
      <c r="C22" s="2841">
        <v>1.2</v>
      </c>
      <c r="D22" s="2842"/>
      <c r="E22" s="2844" t="s">
        <v>286</v>
      </c>
      <c r="F22" s="2844"/>
      <c r="G22" s="2844"/>
      <c r="H22" s="2844"/>
      <c r="I22" s="2844"/>
      <c r="J22" s="2844"/>
      <c r="K22" s="2844"/>
      <c r="L22" s="2844"/>
      <c r="M22" s="2844"/>
      <c r="N22" s="2844"/>
      <c r="O22" s="2844"/>
      <c r="P22" s="2844"/>
      <c r="Q22" s="2844"/>
      <c r="R22" s="2844"/>
      <c r="S22" s="2844"/>
      <c r="T22" s="2844"/>
      <c r="U22" s="2844"/>
      <c r="V22" s="2844"/>
      <c r="W22" s="2844"/>
      <c r="X22" s="2844"/>
      <c r="Y22" s="2844"/>
      <c r="Z22" s="2844"/>
      <c r="AA22" s="2844"/>
      <c r="AB22" s="2930" t="s">
        <v>929</v>
      </c>
      <c r="AC22" s="2930"/>
      <c r="AD22" s="2930"/>
      <c r="AE22" s="2930"/>
      <c r="AF22" s="2930"/>
      <c r="AG22" s="2930"/>
      <c r="AH22" s="2930"/>
      <c r="AI22" s="2930"/>
      <c r="AJ22" s="2930"/>
      <c r="AK22" s="2930"/>
      <c r="AL22" s="2930"/>
      <c r="AM22" s="2932"/>
      <c r="AN22" s="2932"/>
      <c r="AO22" s="2933"/>
      <c r="AP22" s="824"/>
    </row>
    <row r="23" spans="1:42" ht="15" thickBot="1" x14ac:dyDescent="0.35">
      <c r="B23" s="812"/>
      <c r="C23" s="2847" t="s">
        <v>287</v>
      </c>
      <c r="D23" s="2848"/>
      <c r="E23" s="2919"/>
      <c r="F23" s="2919"/>
      <c r="G23" s="2919"/>
      <c r="H23" s="2919"/>
      <c r="I23" s="2919"/>
      <c r="J23" s="2919"/>
      <c r="K23" s="2919"/>
      <c r="L23" s="2919"/>
      <c r="M23" s="2919"/>
      <c r="N23" s="2919"/>
      <c r="O23" s="2919"/>
      <c r="P23" s="2919"/>
      <c r="Q23" s="2919"/>
      <c r="R23" s="2919"/>
      <c r="S23" s="2919"/>
      <c r="T23" s="2919"/>
      <c r="U23" s="2919"/>
      <c r="V23" s="2919"/>
      <c r="W23" s="2919"/>
      <c r="X23" s="2919"/>
      <c r="Y23" s="2919"/>
      <c r="Z23" s="2919"/>
      <c r="AA23" s="2919"/>
      <c r="AB23" s="2928" t="s">
        <v>288</v>
      </c>
      <c r="AC23" s="2928"/>
      <c r="AD23" s="2928"/>
      <c r="AE23" s="2928"/>
      <c r="AF23" s="2928"/>
      <c r="AG23" s="2928"/>
      <c r="AH23" s="2928"/>
      <c r="AI23" s="2928"/>
      <c r="AJ23" s="2928"/>
      <c r="AK23" s="2928"/>
      <c r="AL23" s="2929"/>
      <c r="AM23" s="2866">
        <f>AM22</f>
        <v>0</v>
      </c>
      <c r="AN23" s="2867"/>
      <c r="AO23" s="2868"/>
      <c r="AP23" s="824"/>
    </row>
    <row r="24" spans="1:42" s="566" customFormat="1" ht="3.75" customHeight="1" x14ac:dyDescent="0.3">
      <c r="A24" s="805"/>
      <c r="B24" s="812"/>
      <c r="C24" s="2910"/>
      <c r="D24" s="2910"/>
      <c r="E24" s="805"/>
      <c r="H24" s="805"/>
      <c r="I24" s="805"/>
      <c r="J24" s="805"/>
      <c r="K24" s="805"/>
      <c r="L24" s="805"/>
      <c r="M24" s="805"/>
      <c r="N24" s="805"/>
      <c r="O24" s="805"/>
      <c r="P24" s="805"/>
      <c r="Q24" s="805"/>
      <c r="R24" s="805"/>
      <c r="T24" s="805"/>
      <c r="U24" s="805"/>
      <c r="V24" s="805"/>
      <c r="W24" s="805"/>
      <c r="X24" s="805"/>
      <c r="Y24" s="805"/>
      <c r="Z24" s="805"/>
      <c r="AA24" s="805"/>
      <c r="AB24" s="570"/>
      <c r="AC24" s="805"/>
      <c r="AE24" s="805"/>
      <c r="AF24" s="805"/>
      <c r="AG24" s="805"/>
      <c r="AH24" s="805"/>
      <c r="AI24" s="805"/>
      <c r="AJ24" s="805"/>
      <c r="AK24" s="805"/>
      <c r="AL24" s="805"/>
      <c r="AM24" s="805"/>
      <c r="AN24" s="805"/>
      <c r="AO24" s="805"/>
      <c r="AP24" s="824"/>
    </row>
    <row r="25" spans="1:42" s="566" customFormat="1" x14ac:dyDescent="0.3">
      <c r="A25" s="805"/>
      <c r="B25" s="812"/>
      <c r="C25" s="2836" t="s">
        <v>915</v>
      </c>
      <c r="D25" s="2836"/>
      <c r="E25" s="2836"/>
      <c r="F25" s="2836"/>
      <c r="G25" s="2836"/>
      <c r="H25" s="2836"/>
      <c r="I25" s="2836"/>
      <c r="J25" s="2836"/>
      <c r="K25" s="2836"/>
      <c r="L25" s="2836"/>
      <c r="M25" s="2836"/>
      <c r="N25" s="2836"/>
      <c r="O25" s="2836"/>
      <c r="P25" s="2836"/>
      <c r="Q25" s="2836"/>
      <c r="R25" s="2836"/>
      <c r="S25" s="2836"/>
      <c r="T25" s="2836"/>
      <c r="U25" s="2836"/>
      <c r="V25" s="2836"/>
      <c r="W25" s="2836"/>
      <c r="X25" s="2836"/>
      <c r="Y25" s="2836"/>
      <c r="Z25" s="2836"/>
      <c r="AA25" s="2836"/>
      <c r="AB25" s="570"/>
      <c r="AC25" s="805"/>
      <c r="AE25" s="805"/>
      <c r="AF25" s="805"/>
      <c r="AG25" s="805"/>
      <c r="AH25" s="805"/>
      <c r="AI25" s="805"/>
      <c r="AJ25" s="805"/>
      <c r="AK25" s="805"/>
      <c r="AL25" s="805"/>
      <c r="AM25" s="805"/>
      <c r="AN25" s="805"/>
      <c r="AO25" s="805"/>
      <c r="AP25" s="824"/>
    </row>
    <row r="26" spans="1:42" ht="15" customHeight="1" x14ac:dyDescent="0.3">
      <c r="B26" s="812"/>
      <c r="C26" s="2831" t="s">
        <v>282</v>
      </c>
      <c r="D26" s="2832"/>
      <c r="E26" s="2869" t="s">
        <v>283</v>
      </c>
      <c r="F26" s="2869"/>
      <c r="G26" s="2869"/>
      <c r="H26" s="2869"/>
      <c r="I26" s="2869"/>
      <c r="J26" s="2869"/>
      <c r="K26" s="2869"/>
      <c r="L26" s="2869"/>
      <c r="M26" s="2869"/>
      <c r="N26" s="2869"/>
      <c r="O26" s="2869"/>
      <c r="P26" s="2869"/>
      <c r="Q26" s="2869"/>
      <c r="R26" s="2869"/>
      <c r="S26" s="2869"/>
      <c r="T26" s="2869"/>
      <c r="U26" s="2869"/>
      <c r="V26" s="2869"/>
      <c r="W26" s="2869"/>
      <c r="X26" s="2869"/>
      <c r="Y26" s="2869"/>
      <c r="Z26" s="2869"/>
      <c r="AA26" s="2869"/>
      <c r="AB26" s="2851" t="s">
        <v>280</v>
      </c>
      <c r="AC26" s="2851"/>
      <c r="AD26" s="2851"/>
      <c r="AE26" s="2851"/>
      <c r="AF26" s="2851"/>
      <c r="AG26" s="2851"/>
      <c r="AH26" s="2851"/>
      <c r="AI26" s="2851"/>
      <c r="AJ26" s="2851"/>
      <c r="AK26" s="2851"/>
      <c r="AL26" s="2851"/>
      <c r="AM26" s="2924" t="s">
        <v>281</v>
      </c>
      <c r="AN26" s="2924"/>
      <c r="AO26" s="2925"/>
      <c r="AP26" s="824"/>
    </row>
    <row r="27" spans="1:42" ht="15" customHeight="1" x14ac:dyDescent="0.3">
      <c r="B27" s="812"/>
      <c r="C27" s="2839">
        <v>2.1</v>
      </c>
      <c r="D27" s="2840"/>
      <c r="E27" s="2833" t="s">
        <v>289</v>
      </c>
      <c r="F27" s="2833"/>
      <c r="G27" s="2833"/>
      <c r="H27" s="2833"/>
      <c r="I27" s="2833"/>
      <c r="J27" s="2833"/>
      <c r="K27" s="2833"/>
      <c r="L27" s="2833"/>
      <c r="M27" s="2833"/>
      <c r="N27" s="2833"/>
      <c r="O27" s="2833"/>
      <c r="P27" s="2833"/>
      <c r="Q27" s="2833"/>
      <c r="R27" s="2833"/>
      <c r="S27" s="2833"/>
      <c r="T27" s="2833"/>
      <c r="U27" s="2833"/>
      <c r="V27" s="2833"/>
      <c r="W27" s="2833"/>
      <c r="X27" s="2833"/>
      <c r="Y27" s="2833"/>
      <c r="Z27" s="2833"/>
      <c r="AA27" s="2833"/>
      <c r="AB27" s="2926" t="s">
        <v>285</v>
      </c>
      <c r="AC27" s="2926"/>
      <c r="AD27" s="2926"/>
      <c r="AE27" s="2926"/>
      <c r="AF27" s="2926"/>
      <c r="AG27" s="2926"/>
      <c r="AH27" s="2926"/>
      <c r="AI27" s="2926"/>
      <c r="AJ27" s="2926"/>
      <c r="AK27" s="2926"/>
      <c r="AL27" s="2926"/>
      <c r="AM27" s="2873"/>
      <c r="AN27" s="2873"/>
      <c r="AO27" s="2874"/>
      <c r="AP27" s="824"/>
    </row>
    <row r="28" spans="1:42" ht="15" customHeight="1" x14ac:dyDescent="0.3">
      <c r="B28" s="812"/>
      <c r="C28" s="2837">
        <v>2.2999999999999998</v>
      </c>
      <c r="D28" s="2838"/>
      <c r="E28" s="2834" t="s">
        <v>291</v>
      </c>
      <c r="F28" s="2834"/>
      <c r="G28" s="2834"/>
      <c r="H28" s="2834"/>
      <c r="I28" s="2834"/>
      <c r="J28" s="2834"/>
      <c r="K28" s="2834"/>
      <c r="L28" s="2834"/>
      <c r="M28" s="2834"/>
      <c r="N28" s="2834"/>
      <c r="O28" s="2834"/>
      <c r="P28" s="2834"/>
      <c r="Q28" s="2834"/>
      <c r="R28" s="2834"/>
      <c r="S28" s="2834"/>
      <c r="T28" s="2834"/>
      <c r="U28" s="2834"/>
      <c r="V28" s="2834"/>
      <c r="W28" s="2834"/>
      <c r="X28" s="2834"/>
      <c r="Y28" s="2834"/>
      <c r="Z28" s="2834"/>
      <c r="AA28" s="2834"/>
      <c r="AB28" s="2914" t="s">
        <v>285</v>
      </c>
      <c r="AC28" s="2914"/>
      <c r="AD28" s="2914"/>
      <c r="AE28" s="2914"/>
      <c r="AF28" s="2914"/>
      <c r="AG28" s="2914"/>
      <c r="AH28" s="2914"/>
      <c r="AI28" s="2914"/>
      <c r="AJ28" s="2914"/>
      <c r="AK28" s="2914"/>
      <c r="AL28" s="2914"/>
      <c r="AM28" s="2873"/>
      <c r="AN28" s="2873"/>
      <c r="AO28" s="2874"/>
      <c r="AP28" s="824"/>
    </row>
    <row r="29" spans="1:42" ht="15" customHeight="1" x14ac:dyDescent="0.3">
      <c r="B29" s="812"/>
      <c r="C29" s="2837">
        <v>2.4</v>
      </c>
      <c r="D29" s="2838"/>
      <c r="E29" s="2843" t="s">
        <v>422</v>
      </c>
      <c r="F29" s="2843"/>
      <c r="G29" s="2843"/>
      <c r="H29" s="2843"/>
      <c r="I29" s="2843"/>
      <c r="J29" s="2843"/>
      <c r="K29" s="2843"/>
      <c r="L29" s="2843"/>
      <c r="M29" s="2843"/>
      <c r="N29" s="2843"/>
      <c r="O29" s="2843"/>
      <c r="P29" s="2843"/>
      <c r="Q29" s="2843"/>
      <c r="R29" s="2843"/>
      <c r="S29" s="2843"/>
      <c r="T29" s="2843"/>
      <c r="U29" s="2843"/>
      <c r="V29" s="2843"/>
      <c r="W29" s="2843"/>
      <c r="X29" s="2843"/>
      <c r="Y29" s="2843"/>
      <c r="Z29" s="2843"/>
      <c r="AA29" s="2843"/>
      <c r="AB29" s="2921" t="s">
        <v>929</v>
      </c>
      <c r="AC29" s="2921"/>
      <c r="AD29" s="2921"/>
      <c r="AE29" s="2921"/>
      <c r="AF29" s="2921"/>
      <c r="AG29" s="2921"/>
      <c r="AH29" s="2921"/>
      <c r="AI29" s="2921"/>
      <c r="AJ29" s="2921"/>
      <c r="AK29" s="2921"/>
      <c r="AL29" s="2921"/>
      <c r="AM29" s="2873"/>
      <c r="AN29" s="2873"/>
      <c r="AO29" s="2874"/>
      <c r="AP29" s="824"/>
    </row>
    <row r="30" spans="1:42" ht="15" customHeight="1" x14ac:dyDescent="0.3">
      <c r="B30" s="812"/>
      <c r="C30" s="2837">
        <v>2.5</v>
      </c>
      <c r="D30" s="2838"/>
      <c r="E30" s="2834" t="s">
        <v>423</v>
      </c>
      <c r="F30" s="2834"/>
      <c r="G30" s="2834"/>
      <c r="H30" s="2834"/>
      <c r="I30" s="2834"/>
      <c r="J30" s="2834"/>
      <c r="K30" s="2834"/>
      <c r="L30" s="2834"/>
      <c r="M30" s="2834"/>
      <c r="N30" s="2834"/>
      <c r="O30" s="2834"/>
      <c r="P30" s="2834"/>
      <c r="Q30" s="2834"/>
      <c r="R30" s="2834"/>
      <c r="S30" s="2834"/>
      <c r="T30" s="2834"/>
      <c r="U30" s="2834"/>
      <c r="V30" s="2834"/>
      <c r="W30" s="2834"/>
      <c r="X30" s="2834"/>
      <c r="Y30" s="2834"/>
      <c r="Z30" s="2834"/>
      <c r="AA30" s="2834"/>
      <c r="AB30" s="2914" t="s">
        <v>1010</v>
      </c>
      <c r="AC30" s="2914"/>
      <c r="AD30" s="2914"/>
      <c r="AE30" s="2914"/>
      <c r="AF30" s="2914"/>
      <c r="AG30" s="2914"/>
      <c r="AH30" s="2914"/>
      <c r="AI30" s="2914"/>
      <c r="AJ30" s="2914"/>
      <c r="AK30" s="2914"/>
      <c r="AL30" s="2914"/>
      <c r="AM30" s="2873"/>
      <c r="AN30" s="2873"/>
      <c r="AO30" s="2874"/>
      <c r="AP30" s="824"/>
    </row>
    <row r="31" spans="1:42" ht="15" customHeight="1" x14ac:dyDescent="0.3">
      <c r="B31" s="812"/>
      <c r="C31" s="2837">
        <v>2.6</v>
      </c>
      <c r="D31" s="2838"/>
      <c r="E31" s="2843" t="s">
        <v>292</v>
      </c>
      <c r="F31" s="2843"/>
      <c r="G31" s="2843"/>
      <c r="H31" s="2843"/>
      <c r="I31" s="2843"/>
      <c r="J31" s="2843"/>
      <c r="K31" s="2843"/>
      <c r="L31" s="2843"/>
      <c r="M31" s="2843"/>
      <c r="N31" s="2843"/>
      <c r="O31" s="2843"/>
      <c r="P31" s="2843"/>
      <c r="Q31" s="2843"/>
      <c r="R31" s="2843"/>
      <c r="S31" s="2843"/>
      <c r="T31" s="2843"/>
      <c r="U31" s="2843"/>
      <c r="V31" s="2843"/>
      <c r="W31" s="2843"/>
      <c r="X31" s="2843"/>
      <c r="Y31" s="2843"/>
      <c r="Z31" s="2843"/>
      <c r="AA31" s="2843"/>
      <c r="AB31" s="2921" t="s">
        <v>929</v>
      </c>
      <c r="AC31" s="2921"/>
      <c r="AD31" s="2921"/>
      <c r="AE31" s="2921"/>
      <c r="AF31" s="2921"/>
      <c r="AG31" s="2921"/>
      <c r="AH31" s="2921"/>
      <c r="AI31" s="2921"/>
      <c r="AJ31" s="2921"/>
      <c r="AK31" s="2921"/>
      <c r="AL31" s="2921"/>
      <c r="AM31" s="2873"/>
      <c r="AN31" s="2873"/>
      <c r="AO31" s="2874"/>
      <c r="AP31" s="824"/>
    </row>
    <row r="32" spans="1:42" ht="15" customHeight="1" x14ac:dyDescent="0.3">
      <c r="B32" s="812"/>
      <c r="C32" s="2837" t="s">
        <v>425</v>
      </c>
      <c r="D32" s="2838"/>
      <c r="E32" s="2834" t="s">
        <v>294</v>
      </c>
      <c r="F32" s="2834"/>
      <c r="G32" s="2834"/>
      <c r="H32" s="2834"/>
      <c r="I32" s="2834"/>
      <c r="J32" s="2834"/>
      <c r="K32" s="2834"/>
      <c r="L32" s="2834"/>
      <c r="M32" s="2834"/>
      <c r="N32" s="2834"/>
      <c r="O32" s="2834"/>
      <c r="P32" s="2834"/>
      <c r="Q32" s="2834"/>
      <c r="R32" s="2834"/>
      <c r="S32" s="2834"/>
      <c r="T32" s="2834"/>
      <c r="U32" s="2834"/>
      <c r="V32" s="2834"/>
      <c r="W32" s="2834"/>
      <c r="X32" s="2834"/>
      <c r="Y32" s="2834"/>
      <c r="Z32" s="2834"/>
      <c r="AA32" s="2834"/>
      <c r="AB32" s="2914" t="s">
        <v>929</v>
      </c>
      <c r="AC32" s="2914"/>
      <c r="AD32" s="2914"/>
      <c r="AE32" s="2914"/>
      <c r="AF32" s="2914"/>
      <c r="AG32" s="2914"/>
      <c r="AH32" s="2914"/>
      <c r="AI32" s="2914"/>
      <c r="AJ32" s="2914"/>
      <c r="AK32" s="2914"/>
      <c r="AL32" s="2914"/>
      <c r="AM32" s="2922"/>
      <c r="AN32" s="2922"/>
      <c r="AO32" s="2923"/>
      <c r="AP32" s="824"/>
    </row>
    <row r="33" spans="1:42" ht="15" customHeight="1" x14ac:dyDescent="0.3">
      <c r="B33" s="812"/>
      <c r="C33" s="2837">
        <v>2.8</v>
      </c>
      <c r="D33" s="2838"/>
      <c r="E33" s="2843" t="s">
        <v>295</v>
      </c>
      <c r="F33" s="2843"/>
      <c r="G33" s="2843"/>
      <c r="H33" s="2843"/>
      <c r="I33" s="2843"/>
      <c r="J33" s="2843"/>
      <c r="K33" s="2843"/>
      <c r="L33" s="2843"/>
      <c r="M33" s="2843"/>
      <c r="N33" s="2843"/>
      <c r="O33" s="2843"/>
      <c r="P33" s="2843"/>
      <c r="Q33" s="2843"/>
      <c r="R33" s="2843"/>
      <c r="S33" s="2843"/>
      <c r="T33" s="2843"/>
      <c r="U33" s="2843"/>
      <c r="V33" s="2843"/>
      <c r="W33" s="2843"/>
      <c r="X33" s="2843"/>
      <c r="Y33" s="2843"/>
      <c r="Z33" s="2843"/>
      <c r="AA33" s="2843"/>
      <c r="AB33" s="2921" t="s">
        <v>929</v>
      </c>
      <c r="AC33" s="2921"/>
      <c r="AD33" s="2921"/>
      <c r="AE33" s="2921"/>
      <c r="AF33" s="2921"/>
      <c r="AG33" s="2921"/>
      <c r="AH33" s="2921"/>
      <c r="AI33" s="2921"/>
      <c r="AJ33" s="2921"/>
      <c r="AK33" s="2921"/>
      <c r="AL33" s="2921"/>
      <c r="AM33" s="2873"/>
      <c r="AN33" s="2873"/>
      <c r="AO33" s="2874"/>
      <c r="AP33" s="824"/>
    </row>
    <row r="34" spans="1:42" ht="15" customHeight="1" x14ac:dyDescent="0.3">
      <c r="B34" s="812"/>
      <c r="C34" s="2837">
        <v>2.9</v>
      </c>
      <c r="D34" s="2838"/>
      <c r="E34" s="2834" t="s">
        <v>296</v>
      </c>
      <c r="F34" s="2834"/>
      <c r="G34" s="2834"/>
      <c r="H34" s="2834"/>
      <c r="I34" s="2834"/>
      <c r="J34" s="2834"/>
      <c r="K34" s="2834"/>
      <c r="L34" s="2834"/>
      <c r="M34" s="2834"/>
      <c r="N34" s="2834"/>
      <c r="O34" s="2834"/>
      <c r="P34" s="2834"/>
      <c r="Q34" s="2834"/>
      <c r="R34" s="2834"/>
      <c r="S34" s="2834"/>
      <c r="T34" s="2834"/>
      <c r="U34" s="2834"/>
      <c r="V34" s="2834"/>
      <c r="W34" s="2834"/>
      <c r="X34" s="2834"/>
      <c r="Y34" s="2834"/>
      <c r="Z34" s="2834"/>
      <c r="AA34" s="2834"/>
      <c r="AB34" s="2914" t="s">
        <v>929</v>
      </c>
      <c r="AC34" s="2914"/>
      <c r="AD34" s="2914"/>
      <c r="AE34" s="2914"/>
      <c r="AF34" s="2914"/>
      <c r="AG34" s="2914"/>
      <c r="AH34" s="2914"/>
      <c r="AI34" s="2914"/>
      <c r="AJ34" s="2914"/>
      <c r="AK34" s="2914"/>
      <c r="AL34" s="2914"/>
      <c r="AM34" s="2922"/>
      <c r="AN34" s="2922"/>
      <c r="AO34" s="2923"/>
      <c r="AP34" s="824"/>
    </row>
    <row r="35" spans="1:42" ht="15" customHeight="1" thickBot="1" x14ac:dyDescent="0.35">
      <c r="B35" s="812"/>
      <c r="C35" s="2915">
        <v>2.1</v>
      </c>
      <c r="D35" s="2916"/>
      <c r="E35" s="2835" t="s">
        <v>297</v>
      </c>
      <c r="F35" s="2835"/>
      <c r="G35" s="2835"/>
      <c r="H35" s="2835"/>
      <c r="I35" s="2835"/>
      <c r="J35" s="2835"/>
      <c r="K35" s="2835"/>
      <c r="L35" s="2835"/>
      <c r="M35" s="2835"/>
      <c r="N35" s="2835"/>
      <c r="O35" s="2835"/>
      <c r="P35" s="2835"/>
      <c r="Q35" s="2835"/>
      <c r="R35" s="2835"/>
      <c r="S35" s="2835"/>
      <c r="T35" s="2835"/>
      <c r="U35" s="2835"/>
      <c r="V35" s="2835"/>
      <c r="W35" s="2835"/>
      <c r="X35" s="2835"/>
      <c r="Y35" s="2835"/>
      <c r="Z35" s="2835"/>
      <c r="AA35" s="2835"/>
      <c r="AB35" s="2927" t="s">
        <v>929</v>
      </c>
      <c r="AC35" s="2927"/>
      <c r="AD35" s="2927"/>
      <c r="AE35" s="2927"/>
      <c r="AF35" s="2927"/>
      <c r="AG35" s="2927"/>
      <c r="AH35" s="2927"/>
      <c r="AI35" s="2927"/>
      <c r="AJ35" s="2927"/>
      <c r="AK35" s="2927"/>
      <c r="AL35" s="2927"/>
      <c r="AM35" s="2879"/>
      <c r="AN35" s="2879"/>
      <c r="AO35" s="2880"/>
      <c r="AP35" s="824"/>
    </row>
    <row r="36" spans="1:42" ht="15" customHeight="1" thickBot="1" x14ac:dyDescent="0.35">
      <c r="B36" s="812"/>
      <c r="C36" s="2847" t="s">
        <v>287</v>
      </c>
      <c r="D36" s="2848"/>
      <c r="E36" s="2919"/>
      <c r="F36" s="2919"/>
      <c r="G36" s="2919"/>
      <c r="H36" s="2919"/>
      <c r="I36" s="2919"/>
      <c r="J36" s="2919"/>
      <c r="K36" s="2919"/>
      <c r="L36" s="2919"/>
      <c r="M36" s="2919"/>
      <c r="N36" s="2919"/>
      <c r="O36" s="2919"/>
      <c r="P36" s="2919"/>
      <c r="Q36" s="2919"/>
      <c r="R36" s="2919"/>
      <c r="S36" s="2919"/>
      <c r="T36" s="2919"/>
      <c r="U36" s="2919"/>
      <c r="V36" s="2919"/>
      <c r="W36" s="2919"/>
      <c r="X36" s="2919"/>
      <c r="Y36" s="2919"/>
      <c r="Z36" s="2919"/>
      <c r="AA36" s="2919"/>
      <c r="AB36" s="2928" t="s">
        <v>298</v>
      </c>
      <c r="AC36" s="2928"/>
      <c r="AD36" s="2928"/>
      <c r="AE36" s="2928"/>
      <c r="AF36" s="2928"/>
      <c r="AG36" s="2928"/>
      <c r="AH36" s="2928"/>
      <c r="AI36" s="2928"/>
      <c r="AJ36" s="2928"/>
      <c r="AK36" s="2928"/>
      <c r="AL36" s="2929"/>
      <c r="AM36" s="2866">
        <f>AM29+(IF(AM30=5,5,0))+(SUM(AM31:AM35))</f>
        <v>0</v>
      </c>
      <c r="AN36" s="2867"/>
      <c r="AO36" s="2868"/>
      <c r="AP36" s="824"/>
    </row>
    <row r="37" spans="1:42" s="566" customFormat="1" ht="3.75" customHeight="1" x14ac:dyDescent="0.3">
      <c r="A37" s="805"/>
      <c r="B37" s="812"/>
      <c r="C37" s="2910"/>
      <c r="D37" s="2910"/>
      <c r="E37" s="808"/>
      <c r="H37" s="805"/>
      <c r="I37" s="569"/>
      <c r="J37" s="805"/>
      <c r="K37" s="805"/>
      <c r="L37" s="805"/>
      <c r="M37" s="805"/>
      <c r="N37" s="805"/>
      <c r="O37" s="805"/>
      <c r="P37" s="805"/>
      <c r="Q37" s="805"/>
      <c r="R37" s="805"/>
      <c r="T37" s="805"/>
      <c r="U37" s="805"/>
      <c r="V37" s="805"/>
      <c r="W37" s="805"/>
      <c r="X37" s="805"/>
      <c r="Y37" s="805"/>
      <c r="Z37" s="805"/>
      <c r="AA37" s="805"/>
      <c r="AB37" s="568"/>
      <c r="AC37" s="805"/>
      <c r="AE37" s="805"/>
      <c r="AF37" s="805"/>
      <c r="AG37" s="805"/>
      <c r="AH37" s="805"/>
      <c r="AI37" s="805"/>
      <c r="AJ37" s="805"/>
      <c r="AK37" s="805"/>
      <c r="AL37" s="805"/>
      <c r="AM37" s="808"/>
      <c r="AN37" s="805"/>
      <c r="AO37" s="805"/>
      <c r="AP37" s="824"/>
    </row>
    <row r="38" spans="1:42" s="566" customFormat="1" x14ac:dyDescent="0.3">
      <c r="A38" s="805"/>
      <c r="B38" s="812"/>
      <c r="C38" s="2836" t="s">
        <v>916</v>
      </c>
      <c r="D38" s="2836"/>
      <c r="E38" s="2836"/>
      <c r="F38" s="2836"/>
      <c r="G38" s="2836"/>
      <c r="H38" s="2836"/>
      <c r="I38" s="2836"/>
      <c r="J38" s="2836"/>
      <c r="K38" s="2836"/>
      <c r="L38" s="2836"/>
      <c r="M38" s="2836"/>
      <c r="N38" s="2836"/>
      <c r="O38" s="2836"/>
      <c r="P38" s="2836"/>
      <c r="Q38" s="2836"/>
      <c r="R38" s="2836"/>
      <c r="S38" s="2836"/>
      <c r="T38" s="2836"/>
      <c r="U38" s="2836"/>
      <c r="V38" s="2836"/>
      <c r="W38" s="2836"/>
      <c r="X38" s="2836"/>
      <c r="Y38" s="2836"/>
      <c r="Z38" s="2836"/>
      <c r="AA38" s="2836"/>
      <c r="AB38" s="570"/>
      <c r="AC38" s="805"/>
      <c r="AE38" s="805"/>
      <c r="AF38" s="805"/>
      <c r="AG38" s="805"/>
      <c r="AH38" s="805"/>
      <c r="AI38" s="805"/>
      <c r="AJ38" s="805"/>
      <c r="AK38" s="805"/>
      <c r="AL38" s="805"/>
      <c r="AM38" s="805"/>
      <c r="AN38" s="805"/>
      <c r="AO38" s="805"/>
      <c r="AP38" s="824"/>
    </row>
    <row r="39" spans="1:42" x14ac:dyDescent="0.3">
      <c r="B39" s="812"/>
      <c r="C39" s="2831" t="s">
        <v>282</v>
      </c>
      <c r="D39" s="2832"/>
      <c r="E39" s="2869" t="s">
        <v>283</v>
      </c>
      <c r="F39" s="2869"/>
      <c r="G39" s="2869"/>
      <c r="H39" s="2869"/>
      <c r="I39" s="2869"/>
      <c r="J39" s="2869"/>
      <c r="K39" s="2869"/>
      <c r="L39" s="2869"/>
      <c r="M39" s="2869"/>
      <c r="N39" s="2869"/>
      <c r="O39" s="2869"/>
      <c r="P39" s="2869"/>
      <c r="Q39" s="2869"/>
      <c r="R39" s="2869"/>
      <c r="S39" s="2869"/>
      <c r="T39" s="2869"/>
      <c r="U39" s="2869"/>
      <c r="V39" s="2869"/>
      <c r="W39" s="2869"/>
      <c r="X39" s="2869"/>
      <c r="Y39" s="2869"/>
      <c r="Z39" s="2869"/>
      <c r="AA39" s="2869"/>
      <c r="AB39" s="2851" t="s">
        <v>280</v>
      </c>
      <c r="AC39" s="2851"/>
      <c r="AD39" s="2851"/>
      <c r="AE39" s="2851"/>
      <c r="AF39" s="2851"/>
      <c r="AG39" s="2851"/>
      <c r="AH39" s="2851"/>
      <c r="AI39" s="2851"/>
      <c r="AJ39" s="2851"/>
      <c r="AK39" s="2851"/>
      <c r="AL39" s="2851"/>
      <c r="AM39" s="2924" t="s">
        <v>281</v>
      </c>
      <c r="AN39" s="2924"/>
      <c r="AO39" s="2925"/>
      <c r="AP39" s="824"/>
    </row>
    <row r="40" spans="1:42" ht="15" customHeight="1" x14ac:dyDescent="0.3">
      <c r="B40" s="812"/>
      <c r="C40" s="2839" t="s">
        <v>299</v>
      </c>
      <c r="D40" s="2840"/>
      <c r="E40" s="2833" t="s">
        <v>300</v>
      </c>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926" t="s">
        <v>285</v>
      </c>
      <c r="AC40" s="2926"/>
      <c r="AD40" s="2926"/>
      <c r="AE40" s="2926"/>
      <c r="AF40" s="2926"/>
      <c r="AG40" s="2926"/>
      <c r="AH40" s="2926"/>
      <c r="AI40" s="2926"/>
      <c r="AJ40" s="2926"/>
      <c r="AK40" s="2926"/>
      <c r="AL40" s="2926"/>
      <c r="AM40" s="2873"/>
      <c r="AN40" s="2873"/>
      <c r="AO40" s="2874"/>
      <c r="AP40" s="824"/>
    </row>
    <row r="41" spans="1:42" ht="15" customHeight="1" x14ac:dyDescent="0.3">
      <c r="B41" s="812"/>
      <c r="C41" s="2837" t="s">
        <v>301</v>
      </c>
      <c r="D41" s="2838"/>
      <c r="E41" s="2834" t="s">
        <v>302</v>
      </c>
      <c r="F41" s="2834"/>
      <c r="G41" s="2834"/>
      <c r="H41" s="2834"/>
      <c r="I41" s="2834"/>
      <c r="J41" s="2834"/>
      <c r="K41" s="2834"/>
      <c r="L41" s="2834"/>
      <c r="M41" s="2834"/>
      <c r="N41" s="2834"/>
      <c r="O41" s="2834"/>
      <c r="P41" s="2834"/>
      <c r="Q41" s="2834"/>
      <c r="R41" s="2834"/>
      <c r="S41" s="2834"/>
      <c r="T41" s="2834"/>
      <c r="U41" s="2834"/>
      <c r="V41" s="2834"/>
      <c r="W41" s="2834"/>
      <c r="X41" s="2834"/>
      <c r="Y41" s="2834"/>
      <c r="Z41" s="2834"/>
      <c r="AA41" s="2834"/>
      <c r="AB41" s="2914" t="s">
        <v>285</v>
      </c>
      <c r="AC41" s="2914"/>
      <c r="AD41" s="2914"/>
      <c r="AE41" s="2914"/>
      <c r="AF41" s="2914"/>
      <c r="AG41" s="2914"/>
      <c r="AH41" s="2914"/>
      <c r="AI41" s="2914"/>
      <c r="AJ41" s="2914"/>
      <c r="AK41" s="2914"/>
      <c r="AL41" s="2914"/>
      <c r="AM41" s="2873"/>
      <c r="AN41" s="2873"/>
      <c r="AO41" s="2874"/>
      <c r="AP41" s="824"/>
    </row>
    <row r="42" spans="1:42" ht="15" customHeight="1" x14ac:dyDescent="0.3">
      <c r="B42" s="812"/>
      <c r="C42" s="2837" t="s">
        <v>303</v>
      </c>
      <c r="D42" s="2838"/>
      <c r="E42" s="2843" t="s">
        <v>304</v>
      </c>
      <c r="F42" s="2843"/>
      <c r="G42" s="2843"/>
      <c r="H42" s="2843"/>
      <c r="I42" s="2843"/>
      <c r="J42" s="2843"/>
      <c r="K42" s="2843"/>
      <c r="L42" s="2843"/>
      <c r="M42" s="2843"/>
      <c r="N42" s="2843"/>
      <c r="O42" s="2843"/>
      <c r="P42" s="2843"/>
      <c r="Q42" s="2843"/>
      <c r="R42" s="2843"/>
      <c r="S42" s="2843"/>
      <c r="T42" s="2843"/>
      <c r="U42" s="2843"/>
      <c r="V42" s="2843"/>
      <c r="W42" s="2843"/>
      <c r="X42" s="2843"/>
      <c r="Y42" s="2843"/>
      <c r="Z42" s="2843"/>
      <c r="AA42" s="2843"/>
      <c r="AB42" s="2931" t="s">
        <v>305</v>
      </c>
      <c r="AC42" s="2931"/>
      <c r="AD42" s="2931"/>
      <c r="AE42" s="2931"/>
      <c r="AF42" s="2931"/>
      <c r="AG42" s="2931"/>
      <c r="AH42" s="2931"/>
      <c r="AI42" s="2931"/>
      <c r="AJ42" s="2931"/>
      <c r="AK42" s="2931"/>
      <c r="AL42" s="2931"/>
      <c r="AM42" s="2873"/>
      <c r="AN42" s="2873"/>
      <c r="AO42" s="2874"/>
      <c r="AP42" s="824"/>
    </row>
    <row r="43" spans="1:42" ht="15" customHeight="1" x14ac:dyDescent="0.3">
      <c r="B43" s="812"/>
      <c r="C43" s="2837" t="s">
        <v>306</v>
      </c>
      <c r="D43" s="2838"/>
      <c r="E43" s="2834" t="s">
        <v>304</v>
      </c>
      <c r="F43" s="2834"/>
      <c r="G43" s="2834"/>
      <c r="H43" s="2834"/>
      <c r="I43" s="2834"/>
      <c r="J43" s="2834"/>
      <c r="K43" s="2834"/>
      <c r="L43" s="2834"/>
      <c r="M43" s="2834"/>
      <c r="N43" s="2834"/>
      <c r="O43" s="2834"/>
      <c r="P43" s="2834"/>
      <c r="Q43" s="2834"/>
      <c r="R43" s="2834"/>
      <c r="S43" s="2834"/>
      <c r="T43" s="2834"/>
      <c r="U43" s="2834"/>
      <c r="V43" s="2834"/>
      <c r="W43" s="2834"/>
      <c r="X43" s="2834"/>
      <c r="Y43" s="2834"/>
      <c r="Z43" s="2834"/>
      <c r="AA43" s="2834"/>
      <c r="AB43" s="2914" t="s">
        <v>929</v>
      </c>
      <c r="AC43" s="2914"/>
      <c r="AD43" s="2914"/>
      <c r="AE43" s="2914"/>
      <c r="AF43" s="2914"/>
      <c r="AG43" s="2914"/>
      <c r="AH43" s="2914"/>
      <c r="AI43" s="2914"/>
      <c r="AJ43" s="2914"/>
      <c r="AK43" s="2914"/>
      <c r="AL43" s="2914"/>
      <c r="AM43" s="2922"/>
      <c r="AN43" s="2922"/>
      <c r="AO43" s="2923"/>
      <c r="AP43" s="824"/>
    </row>
    <row r="44" spans="1:42" ht="15" customHeight="1" x14ac:dyDescent="0.3">
      <c r="B44" s="812"/>
      <c r="C44" s="2837" t="s">
        <v>307</v>
      </c>
      <c r="D44" s="2838"/>
      <c r="E44" s="2843" t="s">
        <v>308</v>
      </c>
      <c r="F44" s="2843"/>
      <c r="G44" s="2843"/>
      <c r="H44" s="2843"/>
      <c r="I44" s="2843"/>
      <c r="J44" s="2843"/>
      <c r="K44" s="2843"/>
      <c r="L44" s="2843"/>
      <c r="M44" s="2843"/>
      <c r="N44" s="2843"/>
      <c r="O44" s="2843"/>
      <c r="P44" s="2843"/>
      <c r="Q44" s="2843"/>
      <c r="R44" s="2843"/>
      <c r="S44" s="2843"/>
      <c r="T44" s="2843"/>
      <c r="U44" s="2843"/>
      <c r="V44" s="2843"/>
      <c r="W44" s="2843"/>
      <c r="X44" s="2843"/>
      <c r="Y44" s="2843"/>
      <c r="Z44" s="2843"/>
      <c r="AA44" s="2843"/>
      <c r="AB44" s="2921" t="s">
        <v>929</v>
      </c>
      <c r="AC44" s="2921"/>
      <c r="AD44" s="2921"/>
      <c r="AE44" s="2921"/>
      <c r="AF44" s="2921"/>
      <c r="AG44" s="2921"/>
      <c r="AH44" s="2921"/>
      <c r="AI44" s="2921"/>
      <c r="AJ44" s="2921"/>
      <c r="AK44" s="2921"/>
      <c r="AL44" s="2921"/>
      <c r="AM44" s="2873"/>
      <c r="AN44" s="2873"/>
      <c r="AO44" s="2874"/>
      <c r="AP44" s="824"/>
    </row>
    <row r="45" spans="1:42" ht="15" customHeight="1" x14ac:dyDescent="0.3">
      <c r="B45" s="812"/>
      <c r="C45" s="2837" t="s">
        <v>309</v>
      </c>
      <c r="D45" s="2838"/>
      <c r="E45" s="2834" t="s">
        <v>310</v>
      </c>
      <c r="F45" s="2834"/>
      <c r="G45" s="2834"/>
      <c r="H45" s="2834"/>
      <c r="I45" s="2834"/>
      <c r="J45" s="2834"/>
      <c r="K45" s="2834"/>
      <c r="L45" s="2834"/>
      <c r="M45" s="2834"/>
      <c r="N45" s="2834"/>
      <c r="O45" s="2834"/>
      <c r="P45" s="2834"/>
      <c r="Q45" s="2834"/>
      <c r="R45" s="2834"/>
      <c r="S45" s="2834"/>
      <c r="T45" s="2834"/>
      <c r="U45" s="2834"/>
      <c r="V45" s="2834"/>
      <c r="W45" s="2834"/>
      <c r="X45" s="2834"/>
      <c r="Y45" s="2834"/>
      <c r="Z45" s="2834"/>
      <c r="AA45" s="2834"/>
      <c r="AB45" s="2914" t="s">
        <v>311</v>
      </c>
      <c r="AC45" s="2914"/>
      <c r="AD45" s="2914"/>
      <c r="AE45" s="2914"/>
      <c r="AF45" s="2914"/>
      <c r="AG45" s="2914"/>
      <c r="AH45" s="2914"/>
      <c r="AI45" s="2914"/>
      <c r="AJ45" s="2914"/>
      <c r="AK45" s="2914"/>
      <c r="AL45" s="2914"/>
      <c r="AM45" s="2873"/>
      <c r="AN45" s="2873"/>
      <c r="AO45" s="2874"/>
      <c r="AP45" s="824"/>
    </row>
    <row r="46" spans="1:42" ht="15" customHeight="1" x14ac:dyDescent="0.3">
      <c r="B46" s="812"/>
      <c r="C46" s="2837" t="s">
        <v>312</v>
      </c>
      <c r="D46" s="2838"/>
      <c r="E46" s="2843" t="s">
        <v>313</v>
      </c>
      <c r="F46" s="2843"/>
      <c r="G46" s="2843"/>
      <c r="H46" s="2843"/>
      <c r="I46" s="2843"/>
      <c r="J46" s="2843"/>
      <c r="K46" s="2843"/>
      <c r="L46" s="2843"/>
      <c r="M46" s="2843"/>
      <c r="N46" s="2843"/>
      <c r="O46" s="2843"/>
      <c r="P46" s="2843"/>
      <c r="Q46" s="2843"/>
      <c r="R46" s="2843"/>
      <c r="S46" s="2843"/>
      <c r="T46" s="2843"/>
      <c r="U46" s="2843"/>
      <c r="V46" s="2843"/>
      <c r="W46" s="2843"/>
      <c r="X46" s="2843"/>
      <c r="Y46" s="2843"/>
      <c r="Z46" s="2843"/>
      <c r="AA46" s="2843"/>
      <c r="AB46" s="2921" t="s">
        <v>929</v>
      </c>
      <c r="AC46" s="2921"/>
      <c r="AD46" s="2921"/>
      <c r="AE46" s="2921"/>
      <c r="AF46" s="2921"/>
      <c r="AG46" s="2921"/>
      <c r="AH46" s="2921"/>
      <c r="AI46" s="2921"/>
      <c r="AJ46" s="2921"/>
      <c r="AK46" s="2921"/>
      <c r="AL46" s="2921"/>
      <c r="AM46" s="2873"/>
      <c r="AN46" s="2873"/>
      <c r="AO46" s="2874"/>
      <c r="AP46" s="824"/>
    </row>
    <row r="47" spans="1:42" ht="15" customHeight="1" thickBot="1" x14ac:dyDescent="0.35">
      <c r="B47" s="812"/>
      <c r="C47" s="2841" t="s">
        <v>314</v>
      </c>
      <c r="D47" s="2842"/>
      <c r="E47" s="2844" t="s">
        <v>315</v>
      </c>
      <c r="F47" s="2844"/>
      <c r="G47" s="2844"/>
      <c r="H47" s="2844"/>
      <c r="I47" s="2844"/>
      <c r="J47" s="2844"/>
      <c r="K47" s="2844"/>
      <c r="L47" s="2844"/>
      <c r="M47" s="2844"/>
      <c r="N47" s="2844"/>
      <c r="O47" s="2844"/>
      <c r="P47" s="2844"/>
      <c r="Q47" s="2844"/>
      <c r="R47" s="2844"/>
      <c r="S47" s="2844"/>
      <c r="T47" s="2844"/>
      <c r="U47" s="2844"/>
      <c r="V47" s="2844"/>
      <c r="W47" s="2844"/>
      <c r="X47" s="2844"/>
      <c r="Y47" s="2844"/>
      <c r="Z47" s="2844"/>
      <c r="AA47" s="2844"/>
      <c r="AB47" s="2930" t="s">
        <v>285</v>
      </c>
      <c r="AC47" s="2930"/>
      <c r="AD47" s="2930"/>
      <c r="AE47" s="2930"/>
      <c r="AF47" s="2930"/>
      <c r="AG47" s="2930"/>
      <c r="AH47" s="2930"/>
      <c r="AI47" s="2930"/>
      <c r="AJ47" s="2930"/>
      <c r="AK47" s="2930"/>
      <c r="AL47" s="2930"/>
      <c r="AM47" s="2873"/>
      <c r="AN47" s="2873"/>
      <c r="AO47" s="2874"/>
      <c r="AP47" s="824"/>
    </row>
    <row r="48" spans="1:42" ht="15" thickBot="1" x14ac:dyDescent="0.35">
      <c r="B48" s="812"/>
      <c r="C48" s="2847" t="s">
        <v>287</v>
      </c>
      <c r="D48" s="2848"/>
      <c r="E48" s="2919"/>
      <c r="F48" s="2919"/>
      <c r="G48" s="2919"/>
      <c r="H48" s="2919"/>
      <c r="I48" s="2919"/>
      <c r="J48" s="2919"/>
      <c r="K48" s="2919"/>
      <c r="L48" s="2919"/>
      <c r="M48" s="2919"/>
      <c r="N48" s="2919"/>
      <c r="O48" s="2919"/>
      <c r="P48" s="2919"/>
      <c r="Q48" s="2919"/>
      <c r="R48" s="2919"/>
      <c r="S48" s="2919"/>
      <c r="T48" s="2919"/>
      <c r="U48" s="2919"/>
      <c r="V48" s="2919"/>
      <c r="W48" s="2919"/>
      <c r="X48" s="2919"/>
      <c r="Y48" s="2919"/>
      <c r="Z48" s="2919"/>
      <c r="AA48" s="2919"/>
      <c r="AB48" s="2928" t="s">
        <v>316</v>
      </c>
      <c r="AC48" s="2928"/>
      <c r="AD48" s="2928"/>
      <c r="AE48" s="2928"/>
      <c r="AF48" s="2928"/>
      <c r="AG48" s="2928"/>
      <c r="AH48" s="2928"/>
      <c r="AI48" s="2928"/>
      <c r="AJ48" s="2928"/>
      <c r="AK48" s="2928"/>
      <c r="AL48" s="2929"/>
      <c r="AM48" s="2866">
        <f>AM43+AM44+AM46</f>
        <v>0</v>
      </c>
      <c r="AN48" s="2867"/>
      <c r="AO48" s="2868"/>
      <c r="AP48" s="824"/>
    </row>
    <row r="49" spans="2:42" ht="3.75" customHeight="1" x14ac:dyDescent="0.3">
      <c r="B49" s="812"/>
      <c r="C49" s="2910"/>
      <c r="D49" s="2910"/>
      <c r="E49" s="808"/>
      <c r="J49" s="805"/>
      <c r="AB49" s="568"/>
      <c r="AM49" s="808"/>
      <c r="AP49" s="824"/>
    </row>
    <row r="50" spans="2:42" x14ac:dyDescent="0.3">
      <c r="B50" s="812"/>
      <c r="C50" s="2836" t="s">
        <v>917</v>
      </c>
      <c r="D50" s="2836"/>
      <c r="E50" s="2836"/>
      <c r="F50" s="2836"/>
      <c r="G50" s="2836"/>
      <c r="H50" s="2836"/>
      <c r="I50" s="2836"/>
      <c r="J50" s="2836"/>
      <c r="K50" s="2836"/>
      <c r="L50" s="2836"/>
      <c r="M50" s="2836"/>
      <c r="N50" s="2836"/>
      <c r="O50" s="2836"/>
      <c r="P50" s="2836"/>
      <c r="Q50" s="2836"/>
      <c r="R50" s="2836"/>
      <c r="S50" s="2836"/>
      <c r="T50" s="2836"/>
      <c r="U50" s="2836"/>
      <c r="V50" s="2836"/>
      <c r="W50" s="2836"/>
      <c r="X50" s="2836"/>
      <c r="Y50" s="2836"/>
      <c r="Z50" s="2836"/>
      <c r="AA50" s="2836"/>
      <c r="AB50" s="570"/>
      <c r="AM50" s="805"/>
      <c r="AP50" s="824"/>
    </row>
    <row r="51" spans="2:42" x14ac:dyDescent="0.3">
      <c r="B51" s="812"/>
      <c r="C51" s="2831" t="s">
        <v>282</v>
      </c>
      <c r="D51" s="2832"/>
      <c r="E51" s="2869" t="s">
        <v>283</v>
      </c>
      <c r="F51" s="2869"/>
      <c r="G51" s="2869"/>
      <c r="H51" s="2869"/>
      <c r="I51" s="2869"/>
      <c r="J51" s="2869"/>
      <c r="K51" s="2869"/>
      <c r="L51" s="2869"/>
      <c r="M51" s="2869"/>
      <c r="N51" s="2869"/>
      <c r="O51" s="2869"/>
      <c r="P51" s="2869"/>
      <c r="Q51" s="2869"/>
      <c r="R51" s="2869"/>
      <c r="S51" s="2869"/>
      <c r="T51" s="2869"/>
      <c r="U51" s="2869"/>
      <c r="V51" s="2869"/>
      <c r="W51" s="2869"/>
      <c r="X51" s="2869"/>
      <c r="Y51" s="2869"/>
      <c r="Z51" s="2869"/>
      <c r="AA51" s="2869"/>
      <c r="AB51" s="2851" t="s">
        <v>280</v>
      </c>
      <c r="AC51" s="2851"/>
      <c r="AD51" s="2851"/>
      <c r="AE51" s="2851"/>
      <c r="AF51" s="2851"/>
      <c r="AG51" s="2851"/>
      <c r="AH51" s="2851"/>
      <c r="AI51" s="2851"/>
      <c r="AJ51" s="2851"/>
      <c r="AK51" s="2851"/>
      <c r="AL51" s="2851"/>
      <c r="AM51" s="2924" t="s">
        <v>281</v>
      </c>
      <c r="AN51" s="2924"/>
      <c r="AO51" s="2925"/>
      <c r="AP51" s="824"/>
    </row>
    <row r="52" spans="2:42" ht="15" customHeight="1" x14ac:dyDescent="0.3">
      <c r="B52" s="812"/>
      <c r="C52" s="2839" t="s">
        <v>317</v>
      </c>
      <c r="D52" s="2840"/>
      <c r="E52" s="2833" t="s">
        <v>426</v>
      </c>
      <c r="F52" s="2833"/>
      <c r="G52" s="2833"/>
      <c r="H52" s="2833"/>
      <c r="I52" s="2833"/>
      <c r="J52" s="2833"/>
      <c r="K52" s="2833"/>
      <c r="L52" s="2833"/>
      <c r="M52" s="2833"/>
      <c r="N52" s="2833"/>
      <c r="O52" s="2833"/>
      <c r="P52" s="2833"/>
      <c r="Q52" s="2833"/>
      <c r="R52" s="2833"/>
      <c r="S52" s="2833"/>
      <c r="T52" s="2833"/>
      <c r="U52" s="2833"/>
      <c r="V52" s="2833"/>
      <c r="W52" s="2833"/>
      <c r="X52" s="2833"/>
      <c r="Y52" s="2833"/>
      <c r="Z52" s="2833"/>
      <c r="AA52" s="2833"/>
      <c r="AB52" s="2926" t="s">
        <v>285</v>
      </c>
      <c r="AC52" s="2926"/>
      <c r="AD52" s="2926"/>
      <c r="AE52" s="2926"/>
      <c r="AF52" s="2926"/>
      <c r="AG52" s="2926"/>
      <c r="AH52" s="2926"/>
      <c r="AI52" s="2926"/>
      <c r="AJ52" s="2926"/>
      <c r="AK52" s="2926"/>
      <c r="AL52" s="2926"/>
      <c r="AM52" s="2873"/>
      <c r="AN52" s="2873"/>
      <c r="AO52" s="2874"/>
      <c r="AP52" s="824"/>
    </row>
    <row r="53" spans="2:42" ht="15" customHeight="1" x14ac:dyDescent="0.3">
      <c r="B53" s="812"/>
      <c r="C53" s="2837" t="s">
        <v>318</v>
      </c>
      <c r="D53" s="2838"/>
      <c r="E53" s="2834" t="s">
        <v>427</v>
      </c>
      <c r="F53" s="2834"/>
      <c r="G53" s="2834"/>
      <c r="H53" s="2834"/>
      <c r="I53" s="2834"/>
      <c r="J53" s="2834"/>
      <c r="K53" s="2834"/>
      <c r="L53" s="2834"/>
      <c r="M53" s="2834"/>
      <c r="N53" s="2834"/>
      <c r="O53" s="2834"/>
      <c r="P53" s="2834"/>
      <c r="Q53" s="2834"/>
      <c r="R53" s="2834"/>
      <c r="S53" s="2834"/>
      <c r="T53" s="2834"/>
      <c r="U53" s="2834"/>
      <c r="V53" s="2834"/>
      <c r="W53" s="2834"/>
      <c r="X53" s="2834"/>
      <c r="Y53" s="2834"/>
      <c r="Z53" s="2834"/>
      <c r="AA53" s="2834"/>
      <c r="AB53" s="2914" t="s">
        <v>929</v>
      </c>
      <c r="AC53" s="2914"/>
      <c r="AD53" s="2914"/>
      <c r="AE53" s="2914"/>
      <c r="AF53" s="2914"/>
      <c r="AG53" s="2914"/>
      <c r="AH53" s="2914"/>
      <c r="AI53" s="2914"/>
      <c r="AJ53" s="2914"/>
      <c r="AK53" s="2914"/>
      <c r="AL53" s="2914"/>
      <c r="AM53" s="2922"/>
      <c r="AN53" s="2922"/>
      <c r="AO53" s="2923"/>
      <c r="AP53" s="824"/>
    </row>
    <row r="54" spans="2:42" ht="15" customHeight="1" thickBot="1" x14ac:dyDescent="0.35">
      <c r="B54" s="812"/>
      <c r="C54" s="2841" t="s">
        <v>319</v>
      </c>
      <c r="D54" s="2842"/>
      <c r="E54" s="2835" t="s">
        <v>320</v>
      </c>
      <c r="F54" s="2835"/>
      <c r="G54" s="2835"/>
      <c r="H54" s="2835"/>
      <c r="I54" s="2835"/>
      <c r="J54" s="2835"/>
      <c r="K54" s="2835"/>
      <c r="L54" s="2835"/>
      <c r="M54" s="2835"/>
      <c r="N54" s="2835"/>
      <c r="O54" s="2835"/>
      <c r="P54" s="2835"/>
      <c r="Q54" s="2835"/>
      <c r="R54" s="2835"/>
      <c r="S54" s="2835"/>
      <c r="T54" s="2835"/>
      <c r="U54" s="2835"/>
      <c r="V54" s="2835"/>
      <c r="W54" s="2835"/>
      <c r="X54" s="2835"/>
      <c r="Y54" s="2835"/>
      <c r="Z54" s="2835"/>
      <c r="AA54" s="2835"/>
      <c r="AB54" s="2927" t="s">
        <v>929</v>
      </c>
      <c r="AC54" s="2927"/>
      <c r="AD54" s="2927"/>
      <c r="AE54" s="2927"/>
      <c r="AF54" s="2927"/>
      <c r="AG54" s="2927"/>
      <c r="AH54" s="2927"/>
      <c r="AI54" s="2927"/>
      <c r="AJ54" s="2927"/>
      <c r="AK54" s="2927"/>
      <c r="AL54" s="2927"/>
      <c r="AM54" s="2879"/>
      <c r="AN54" s="2879"/>
      <c r="AO54" s="2880"/>
      <c r="AP54" s="824"/>
    </row>
    <row r="55" spans="2:42" ht="15" thickBot="1" x14ac:dyDescent="0.35">
      <c r="B55" s="812"/>
      <c r="C55" s="2847" t="s">
        <v>287</v>
      </c>
      <c r="D55" s="2848"/>
      <c r="E55" s="2919"/>
      <c r="F55" s="2919"/>
      <c r="G55" s="2919"/>
      <c r="H55" s="2919"/>
      <c r="I55" s="2919"/>
      <c r="J55" s="2919"/>
      <c r="K55" s="2919"/>
      <c r="L55" s="2919"/>
      <c r="M55" s="2919"/>
      <c r="N55" s="2919"/>
      <c r="O55" s="2919"/>
      <c r="P55" s="2919"/>
      <c r="Q55" s="2919"/>
      <c r="R55" s="2919"/>
      <c r="S55" s="2919"/>
      <c r="T55" s="2919"/>
      <c r="U55" s="2919"/>
      <c r="V55" s="2919"/>
      <c r="W55" s="2919"/>
      <c r="X55" s="2919"/>
      <c r="Y55" s="2919"/>
      <c r="Z55" s="2919"/>
      <c r="AA55" s="2919"/>
      <c r="AB55" s="2928" t="s">
        <v>321</v>
      </c>
      <c r="AC55" s="2928"/>
      <c r="AD55" s="2928"/>
      <c r="AE55" s="2928"/>
      <c r="AF55" s="2928"/>
      <c r="AG55" s="2928"/>
      <c r="AH55" s="2928"/>
      <c r="AI55" s="2928"/>
      <c r="AJ55" s="2928"/>
      <c r="AK55" s="2928"/>
      <c r="AL55" s="2929"/>
      <c r="AM55" s="2866">
        <f>AM53+AM54</f>
        <v>0</v>
      </c>
      <c r="AN55" s="2867"/>
      <c r="AO55" s="2868"/>
      <c r="AP55" s="824"/>
    </row>
    <row r="56" spans="2:42" ht="3.75" customHeight="1" x14ac:dyDescent="0.3">
      <c r="B56" s="812"/>
      <c r="C56" s="2910"/>
      <c r="D56" s="2910"/>
      <c r="E56" s="808"/>
      <c r="AB56" s="568"/>
      <c r="AM56" s="808"/>
      <c r="AP56" s="824"/>
    </row>
    <row r="57" spans="2:42" x14ac:dyDescent="0.3">
      <c r="B57" s="812"/>
      <c r="C57" s="2836" t="s">
        <v>918</v>
      </c>
      <c r="D57" s="2836"/>
      <c r="E57" s="2836"/>
      <c r="F57" s="2836"/>
      <c r="G57" s="2836"/>
      <c r="H57" s="2836"/>
      <c r="I57" s="2836"/>
      <c r="J57" s="2836"/>
      <c r="K57" s="2836"/>
      <c r="L57" s="2836"/>
      <c r="M57" s="2836"/>
      <c r="N57" s="2836"/>
      <c r="O57" s="2836"/>
      <c r="P57" s="2836"/>
      <c r="Q57" s="2836"/>
      <c r="R57" s="2836"/>
      <c r="S57" s="2836"/>
      <c r="T57" s="2836"/>
      <c r="U57" s="2836"/>
      <c r="V57" s="2836"/>
      <c r="W57" s="2836"/>
      <c r="X57" s="2836"/>
      <c r="Y57" s="2836"/>
      <c r="Z57" s="2836"/>
      <c r="AA57" s="2836"/>
      <c r="AB57" s="570"/>
      <c r="AM57" s="805"/>
      <c r="AP57" s="824"/>
    </row>
    <row r="58" spans="2:42" x14ac:dyDescent="0.3">
      <c r="B58" s="812"/>
      <c r="C58" s="2831" t="s">
        <v>282</v>
      </c>
      <c r="D58" s="2832"/>
      <c r="E58" s="2869" t="s">
        <v>283</v>
      </c>
      <c r="F58" s="2869"/>
      <c r="G58" s="2869"/>
      <c r="H58" s="2869"/>
      <c r="I58" s="2869"/>
      <c r="J58" s="2869"/>
      <c r="K58" s="2869"/>
      <c r="L58" s="2869"/>
      <c r="M58" s="2869"/>
      <c r="N58" s="2869"/>
      <c r="O58" s="2869"/>
      <c r="P58" s="2869"/>
      <c r="Q58" s="2869"/>
      <c r="R58" s="2869"/>
      <c r="S58" s="2869"/>
      <c r="T58" s="2869"/>
      <c r="U58" s="2869"/>
      <c r="V58" s="2869"/>
      <c r="W58" s="2869"/>
      <c r="X58" s="2869"/>
      <c r="Y58" s="2869"/>
      <c r="Z58" s="2869"/>
      <c r="AA58" s="2869"/>
      <c r="AB58" s="2851" t="s">
        <v>280</v>
      </c>
      <c r="AC58" s="2851"/>
      <c r="AD58" s="2851"/>
      <c r="AE58" s="2851"/>
      <c r="AF58" s="2851"/>
      <c r="AG58" s="2851"/>
      <c r="AH58" s="2851"/>
      <c r="AI58" s="2851"/>
      <c r="AJ58" s="2851"/>
      <c r="AK58" s="2851"/>
      <c r="AL58" s="2851"/>
      <c r="AM58" s="2924" t="s">
        <v>281</v>
      </c>
      <c r="AN58" s="2924"/>
      <c r="AO58" s="2925"/>
      <c r="AP58" s="824"/>
    </row>
    <row r="59" spans="2:42" ht="15" customHeight="1" x14ac:dyDescent="0.3">
      <c r="B59" s="812"/>
      <c r="C59" s="2839" t="s">
        <v>324</v>
      </c>
      <c r="D59" s="2840"/>
      <c r="E59" s="2833" t="s">
        <v>325</v>
      </c>
      <c r="F59" s="2833"/>
      <c r="G59" s="2833"/>
      <c r="H59" s="2833"/>
      <c r="I59" s="2833"/>
      <c r="J59" s="2833"/>
      <c r="K59" s="2833"/>
      <c r="L59" s="2833"/>
      <c r="M59" s="2833"/>
      <c r="N59" s="2833"/>
      <c r="O59" s="2833"/>
      <c r="P59" s="2833"/>
      <c r="Q59" s="2833"/>
      <c r="R59" s="2833"/>
      <c r="S59" s="2833"/>
      <c r="T59" s="2833"/>
      <c r="U59" s="2833"/>
      <c r="V59" s="2833"/>
      <c r="W59" s="2833"/>
      <c r="X59" s="2833"/>
      <c r="Y59" s="2833"/>
      <c r="Z59" s="2833"/>
      <c r="AA59" s="2833"/>
      <c r="AB59" s="2926" t="s">
        <v>285</v>
      </c>
      <c r="AC59" s="2926"/>
      <c r="AD59" s="2926"/>
      <c r="AE59" s="2926"/>
      <c r="AF59" s="2926"/>
      <c r="AG59" s="2926"/>
      <c r="AH59" s="2926"/>
      <c r="AI59" s="2926"/>
      <c r="AJ59" s="2926"/>
      <c r="AK59" s="2926"/>
      <c r="AL59" s="2926"/>
      <c r="AM59" s="2873"/>
      <c r="AN59" s="2873"/>
      <c r="AO59" s="2874"/>
      <c r="AP59" s="824"/>
    </row>
    <row r="60" spans="2:42" ht="15" customHeight="1" x14ac:dyDescent="0.3">
      <c r="B60" s="812"/>
      <c r="C60" s="2837" t="s">
        <v>327</v>
      </c>
      <c r="D60" s="2838"/>
      <c r="E60" s="2834" t="s">
        <v>965</v>
      </c>
      <c r="F60" s="2834"/>
      <c r="G60" s="2834"/>
      <c r="H60" s="2834"/>
      <c r="I60" s="2834"/>
      <c r="J60" s="2834"/>
      <c r="K60" s="2834"/>
      <c r="L60" s="2834"/>
      <c r="M60" s="2834"/>
      <c r="N60" s="2834"/>
      <c r="O60" s="2834"/>
      <c r="P60" s="2834"/>
      <c r="Q60" s="2834"/>
      <c r="R60" s="2834"/>
      <c r="S60" s="2834"/>
      <c r="T60" s="2834"/>
      <c r="U60" s="2834"/>
      <c r="V60" s="2834"/>
      <c r="W60" s="2834"/>
      <c r="X60" s="2834"/>
      <c r="Y60" s="2834"/>
      <c r="Z60" s="2834"/>
      <c r="AA60" s="2834"/>
      <c r="AB60" s="2914" t="s">
        <v>929</v>
      </c>
      <c r="AC60" s="2914"/>
      <c r="AD60" s="2914"/>
      <c r="AE60" s="2914"/>
      <c r="AF60" s="2914"/>
      <c r="AG60" s="2914"/>
      <c r="AH60" s="2914"/>
      <c r="AI60" s="2914"/>
      <c r="AJ60" s="2914"/>
      <c r="AK60" s="2914"/>
      <c r="AL60" s="2914"/>
      <c r="AM60" s="2922"/>
      <c r="AN60" s="2922"/>
      <c r="AO60" s="2923"/>
      <c r="AP60" s="824"/>
    </row>
    <row r="61" spans="2:42" ht="15" customHeight="1" x14ac:dyDescent="0.3">
      <c r="B61" s="812"/>
      <c r="C61" s="2837" t="s">
        <v>328</v>
      </c>
      <c r="D61" s="2838"/>
      <c r="E61" s="2843" t="s">
        <v>329</v>
      </c>
      <c r="F61" s="2843"/>
      <c r="G61" s="2843"/>
      <c r="H61" s="2843"/>
      <c r="I61" s="2843"/>
      <c r="J61" s="2843"/>
      <c r="K61" s="2843"/>
      <c r="L61" s="2843"/>
      <c r="M61" s="2843"/>
      <c r="N61" s="2843"/>
      <c r="O61" s="2843"/>
      <c r="P61" s="2843"/>
      <c r="Q61" s="2843"/>
      <c r="R61" s="2843"/>
      <c r="S61" s="2843"/>
      <c r="T61" s="2843"/>
      <c r="U61" s="2843"/>
      <c r="V61" s="2843"/>
      <c r="W61" s="2843"/>
      <c r="X61" s="2843"/>
      <c r="Y61" s="2843"/>
      <c r="Z61" s="2843"/>
      <c r="AA61" s="2843"/>
      <c r="AB61" s="2921" t="s">
        <v>285</v>
      </c>
      <c r="AC61" s="2921"/>
      <c r="AD61" s="2921"/>
      <c r="AE61" s="2921"/>
      <c r="AF61" s="2921"/>
      <c r="AG61" s="2921"/>
      <c r="AH61" s="2921"/>
      <c r="AI61" s="2921"/>
      <c r="AJ61" s="2921"/>
      <c r="AK61" s="2921"/>
      <c r="AL61" s="2921"/>
      <c r="AM61" s="2873"/>
      <c r="AN61" s="2873"/>
      <c r="AO61" s="2874"/>
      <c r="AP61" s="824"/>
    </row>
    <row r="62" spans="2:42" ht="15" customHeight="1" x14ac:dyDescent="0.3">
      <c r="B62" s="812"/>
      <c r="C62" s="2837" t="s">
        <v>330</v>
      </c>
      <c r="D62" s="2838"/>
      <c r="E62" s="2834" t="s">
        <v>331</v>
      </c>
      <c r="F62" s="2834"/>
      <c r="G62" s="2834"/>
      <c r="H62" s="2834"/>
      <c r="I62" s="2834"/>
      <c r="J62" s="2834"/>
      <c r="K62" s="2834"/>
      <c r="L62" s="2834"/>
      <c r="M62" s="2834"/>
      <c r="N62" s="2834"/>
      <c r="O62" s="2834"/>
      <c r="P62" s="2834"/>
      <c r="Q62" s="2834"/>
      <c r="R62" s="2834"/>
      <c r="S62" s="2834"/>
      <c r="T62" s="2834"/>
      <c r="U62" s="2834"/>
      <c r="V62" s="2834"/>
      <c r="W62" s="2834"/>
      <c r="X62" s="2834"/>
      <c r="Y62" s="2834"/>
      <c r="Z62" s="2834"/>
      <c r="AA62" s="2834"/>
      <c r="AB62" s="2914" t="s">
        <v>913</v>
      </c>
      <c r="AC62" s="2914"/>
      <c r="AD62" s="2914"/>
      <c r="AE62" s="2914"/>
      <c r="AF62" s="2914"/>
      <c r="AG62" s="2914"/>
      <c r="AH62" s="2914"/>
      <c r="AI62" s="2914"/>
      <c r="AJ62" s="2914"/>
      <c r="AK62" s="2914"/>
      <c r="AL62" s="2914"/>
      <c r="AM62" s="2873"/>
      <c r="AN62" s="2873"/>
      <c r="AO62" s="2874"/>
      <c r="AP62" s="824"/>
    </row>
    <row r="63" spans="2:42" ht="15" customHeight="1" x14ac:dyDescent="0.3">
      <c r="B63" s="812"/>
      <c r="C63" s="2837" t="s">
        <v>332</v>
      </c>
      <c r="D63" s="2838"/>
      <c r="E63" s="2843" t="s">
        <v>333</v>
      </c>
      <c r="F63" s="2843"/>
      <c r="G63" s="2843"/>
      <c r="H63" s="2843"/>
      <c r="I63" s="2843"/>
      <c r="J63" s="2843"/>
      <c r="K63" s="2843"/>
      <c r="L63" s="2843"/>
      <c r="M63" s="2843"/>
      <c r="N63" s="2843"/>
      <c r="O63" s="2843"/>
      <c r="P63" s="2843"/>
      <c r="Q63" s="2843"/>
      <c r="R63" s="2843"/>
      <c r="S63" s="2843"/>
      <c r="T63" s="2843"/>
      <c r="U63" s="2843"/>
      <c r="V63" s="2843"/>
      <c r="W63" s="2843"/>
      <c r="X63" s="2843"/>
      <c r="Y63" s="2843"/>
      <c r="Z63" s="2843"/>
      <c r="AA63" s="2843"/>
      <c r="AB63" s="2921" t="s">
        <v>929</v>
      </c>
      <c r="AC63" s="2921"/>
      <c r="AD63" s="2921"/>
      <c r="AE63" s="2921"/>
      <c r="AF63" s="2921"/>
      <c r="AG63" s="2921"/>
      <c r="AH63" s="2921"/>
      <c r="AI63" s="2921"/>
      <c r="AJ63" s="2921"/>
      <c r="AK63" s="2921"/>
      <c r="AL63" s="2921"/>
      <c r="AM63" s="2873"/>
      <c r="AN63" s="2873"/>
      <c r="AO63" s="2874"/>
      <c r="AP63" s="824"/>
    </row>
    <row r="64" spans="2:42" ht="15" customHeight="1" x14ac:dyDescent="0.3">
      <c r="B64" s="812"/>
      <c r="C64" s="2837" t="s">
        <v>334</v>
      </c>
      <c r="D64" s="2838"/>
      <c r="E64" s="2834" t="s">
        <v>963</v>
      </c>
      <c r="F64" s="2834"/>
      <c r="G64" s="2834"/>
      <c r="H64" s="2834"/>
      <c r="I64" s="2834"/>
      <c r="J64" s="2834"/>
      <c r="K64" s="2834"/>
      <c r="L64" s="2834"/>
      <c r="M64" s="2834"/>
      <c r="N64" s="2834"/>
      <c r="O64" s="2834"/>
      <c r="P64" s="2834"/>
      <c r="Q64" s="2834"/>
      <c r="R64" s="2834"/>
      <c r="S64" s="2834"/>
      <c r="T64" s="2834"/>
      <c r="U64" s="2834"/>
      <c r="V64" s="2834"/>
      <c r="W64" s="2834"/>
      <c r="X64" s="2834"/>
      <c r="Y64" s="2834"/>
      <c r="Z64" s="2834"/>
      <c r="AA64" s="2834"/>
      <c r="AB64" s="2914" t="s">
        <v>285</v>
      </c>
      <c r="AC64" s="2914"/>
      <c r="AD64" s="2914"/>
      <c r="AE64" s="2914"/>
      <c r="AF64" s="2914"/>
      <c r="AG64" s="2914"/>
      <c r="AH64" s="2914"/>
      <c r="AI64" s="2914"/>
      <c r="AJ64" s="2914"/>
      <c r="AK64" s="2914"/>
      <c r="AL64" s="2914"/>
      <c r="AM64" s="2873"/>
      <c r="AN64" s="2873"/>
      <c r="AO64" s="2874"/>
      <c r="AP64" s="824"/>
    </row>
    <row r="65" spans="1:42" ht="15" customHeight="1" x14ac:dyDescent="0.3">
      <c r="B65" s="812"/>
      <c r="C65" s="2837" t="s">
        <v>337</v>
      </c>
      <c r="D65" s="2838"/>
      <c r="E65" s="2843" t="s">
        <v>336</v>
      </c>
      <c r="F65" s="2843"/>
      <c r="G65" s="2843"/>
      <c r="H65" s="2843"/>
      <c r="I65" s="2843"/>
      <c r="J65" s="2843"/>
      <c r="K65" s="2843"/>
      <c r="L65" s="2843"/>
      <c r="M65" s="2843"/>
      <c r="N65" s="2843"/>
      <c r="O65" s="2843"/>
      <c r="P65" s="2843"/>
      <c r="Q65" s="2843"/>
      <c r="R65" s="2843"/>
      <c r="S65" s="2843"/>
      <c r="T65" s="2843"/>
      <c r="U65" s="2843"/>
      <c r="V65" s="2843"/>
      <c r="W65" s="2843"/>
      <c r="X65" s="2843"/>
      <c r="Y65" s="2843"/>
      <c r="Z65" s="2843"/>
      <c r="AA65" s="2843"/>
      <c r="AB65" s="2921" t="s">
        <v>929</v>
      </c>
      <c r="AC65" s="2921"/>
      <c r="AD65" s="2921"/>
      <c r="AE65" s="2921"/>
      <c r="AF65" s="2921"/>
      <c r="AG65" s="2921"/>
      <c r="AH65" s="2921"/>
      <c r="AI65" s="2921"/>
      <c r="AJ65" s="2921"/>
      <c r="AK65" s="2921"/>
      <c r="AL65" s="2921"/>
      <c r="AM65" s="2873"/>
      <c r="AN65" s="2873"/>
      <c r="AO65" s="2874"/>
      <c r="AP65" s="824"/>
    </row>
    <row r="66" spans="1:42" ht="15" customHeight="1" x14ac:dyDescent="0.3">
      <c r="B66" s="812"/>
      <c r="C66" s="2837" t="s">
        <v>338</v>
      </c>
      <c r="D66" s="2838"/>
      <c r="E66" s="2834" t="s">
        <v>339</v>
      </c>
      <c r="F66" s="2834"/>
      <c r="G66" s="2834"/>
      <c r="H66" s="2834"/>
      <c r="I66" s="2834"/>
      <c r="J66" s="2834"/>
      <c r="K66" s="2834"/>
      <c r="L66" s="2834"/>
      <c r="M66" s="2834"/>
      <c r="N66" s="2834"/>
      <c r="O66" s="2834"/>
      <c r="P66" s="2834"/>
      <c r="Q66" s="2834"/>
      <c r="R66" s="2834"/>
      <c r="S66" s="2834"/>
      <c r="T66" s="2834"/>
      <c r="U66" s="2834"/>
      <c r="V66" s="2834"/>
      <c r="W66" s="2834"/>
      <c r="X66" s="2834"/>
      <c r="Y66" s="2834"/>
      <c r="Z66" s="2834"/>
      <c r="AA66" s="2834"/>
      <c r="AB66" s="2914" t="s">
        <v>929</v>
      </c>
      <c r="AC66" s="2914"/>
      <c r="AD66" s="2914"/>
      <c r="AE66" s="2914"/>
      <c r="AF66" s="2914"/>
      <c r="AG66" s="2914"/>
      <c r="AH66" s="2914"/>
      <c r="AI66" s="2914"/>
      <c r="AJ66" s="2914"/>
      <c r="AK66" s="2914"/>
      <c r="AL66" s="2914"/>
      <c r="AM66" s="2922"/>
      <c r="AN66" s="2922"/>
      <c r="AO66" s="2923"/>
      <c r="AP66" s="824"/>
    </row>
    <row r="67" spans="1:42" ht="15" customHeight="1" x14ac:dyDescent="0.3">
      <c r="B67" s="812"/>
      <c r="C67" s="2837" t="s">
        <v>340</v>
      </c>
      <c r="D67" s="2838"/>
      <c r="E67" s="2843" t="s">
        <v>341</v>
      </c>
      <c r="F67" s="2843"/>
      <c r="G67" s="2843"/>
      <c r="H67" s="2843"/>
      <c r="I67" s="2843"/>
      <c r="J67" s="2843"/>
      <c r="K67" s="2843"/>
      <c r="L67" s="2843"/>
      <c r="M67" s="2843"/>
      <c r="N67" s="2843"/>
      <c r="O67" s="2843"/>
      <c r="P67" s="2843"/>
      <c r="Q67" s="2843"/>
      <c r="R67" s="2843"/>
      <c r="S67" s="2843"/>
      <c r="T67" s="2843"/>
      <c r="U67" s="2843"/>
      <c r="V67" s="2843"/>
      <c r="W67" s="2843"/>
      <c r="X67" s="2843"/>
      <c r="Y67" s="2843"/>
      <c r="Z67" s="2843"/>
      <c r="AA67" s="2843"/>
      <c r="AB67" s="2921" t="s">
        <v>929</v>
      </c>
      <c r="AC67" s="2921"/>
      <c r="AD67" s="2921"/>
      <c r="AE67" s="2921"/>
      <c r="AF67" s="2921"/>
      <c r="AG67" s="2921"/>
      <c r="AH67" s="2921"/>
      <c r="AI67" s="2921"/>
      <c r="AJ67" s="2921"/>
      <c r="AK67" s="2921"/>
      <c r="AL67" s="2921"/>
      <c r="AM67" s="2873"/>
      <c r="AN67" s="2873"/>
      <c r="AO67" s="2874"/>
      <c r="AP67" s="824"/>
    </row>
    <row r="68" spans="1:42" ht="15" customHeight="1" x14ac:dyDescent="0.3">
      <c r="B68" s="812"/>
      <c r="C68" s="2837" t="s">
        <v>342</v>
      </c>
      <c r="D68" s="2838"/>
      <c r="E68" s="2834" t="s">
        <v>343</v>
      </c>
      <c r="F68" s="2834"/>
      <c r="G68" s="2834"/>
      <c r="H68" s="2834"/>
      <c r="I68" s="2834"/>
      <c r="J68" s="2834"/>
      <c r="K68" s="2834"/>
      <c r="L68" s="2834"/>
      <c r="M68" s="2834"/>
      <c r="N68" s="2834"/>
      <c r="O68" s="2834"/>
      <c r="P68" s="2834"/>
      <c r="Q68" s="2834"/>
      <c r="R68" s="2834"/>
      <c r="S68" s="2834"/>
      <c r="T68" s="2834"/>
      <c r="U68" s="2834"/>
      <c r="V68" s="2834"/>
      <c r="W68" s="2834"/>
      <c r="X68" s="2834"/>
      <c r="Y68" s="2834"/>
      <c r="Z68" s="2834"/>
      <c r="AA68" s="2834"/>
      <c r="AB68" s="2914" t="s">
        <v>929</v>
      </c>
      <c r="AC68" s="2914"/>
      <c r="AD68" s="2914"/>
      <c r="AE68" s="2914"/>
      <c r="AF68" s="2914"/>
      <c r="AG68" s="2914"/>
      <c r="AH68" s="2914"/>
      <c r="AI68" s="2914"/>
      <c r="AJ68" s="2914"/>
      <c r="AK68" s="2914"/>
      <c r="AL68" s="2914"/>
      <c r="AM68" s="2922"/>
      <c r="AN68" s="2922"/>
      <c r="AO68" s="2923"/>
      <c r="AP68" s="824"/>
    </row>
    <row r="69" spans="1:42" ht="15" customHeight="1" x14ac:dyDescent="0.3">
      <c r="B69" s="812"/>
      <c r="C69" s="2837" t="s">
        <v>344</v>
      </c>
      <c r="D69" s="2838"/>
      <c r="E69" s="2843" t="s">
        <v>345</v>
      </c>
      <c r="F69" s="2843"/>
      <c r="G69" s="2843"/>
      <c r="H69" s="2843"/>
      <c r="I69" s="2843"/>
      <c r="J69" s="2843"/>
      <c r="K69" s="2843"/>
      <c r="L69" s="2843"/>
      <c r="M69" s="2843"/>
      <c r="N69" s="2843"/>
      <c r="O69" s="2843"/>
      <c r="P69" s="2843"/>
      <c r="Q69" s="2843"/>
      <c r="R69" s="2843"/>
      <c r="S69" s="2843"/>
      <c r="T69" s="2843"/>
      <c r="U69" s="2843"/>
      <c r="V69" s="2843"/>
      <c r="W69" s="2843"/>
      <c r="X69" s="2843"/>
      <c r="Y69" s="2843"/>
      <c r="Z69" s="2843"/>
      <c r="AA69" s="2843"/>
      <c r="AB69" s="2921" t="s">
        <v>285</v>
      </c>
      <c r="AC69" s="2921"/>
      <c r="AD69" s="2921"/>
      <c r="AE69" s="2921"/>
      <c r="AF69" s="2921"/>
      <c r="AG69" s="2921"/>
      <c r="AH69" s="2921"/>
      <c r="AI69" s="2921"/>
      <c r="AJ69" s="2921"/>
      <c r="AK69" s="2921"/>
      <c r="AL69" s="2921"/>
      <c r="AM69" s="2873"/>
      <c r="AN69" s="2873"/>
      <c r="AO69" s="2874"/>
      <c r="AP69" s="824"/>
    </row>
    <row r="70" spans="1:42" ht="15" customHeight="1" x14ac:dyDescent="0.3">
      <c r="B70" s="812"/>
      <c r="C70" s="2837" t="s">
        <v>346</v>
      </c>
      <c r="D70" s="2838"/>
      <c r="E70" s="2834" t="s">
        <v>345</v>
      </c>
      <c r="F70" s="2834"/>
      <c r="G70" s="2834"/>
      <c r="H70" s="2834"/>
      <c r="I70" s="2834"/>
      <c r="J70" s="2834"/>
      <c r="K70" s="2834"/>
      <c r="L70" s="2834"/>
      <c r="M70" s="2834"/>
      <c r="N70" s="2834"/>
      <c r="O70" s="2834"/>
      <c r="P70" s="2834"/>
      <c r="Q70" s="2834"/>
      <c r="R70" s="2834"/>
      <c r="S70" s="2834"/>
      <c r="T70" s="2834"/>
      <c r="U70" s="2834"/>
      <c r="V70" s="2834"/>
      <c r="W70" s="2834"/>
      <c r="X70" s="2834"/>
      <c r="Y70" s="2834"/>
      <c r="Z70" s="2834"/>
      <c r="AA70" s="2834"/>
      <c r="AB70" s="2914" t="s">
        <v>929</v>
      </c>
      <c r="AC70" s="2914"/>
      <c r="AD70" s="2914"/>
      <c r="AE70" s="2914"/>
      <c r="AF70" s="2914"/>
      <c r="AG70" s="2914"/>
      <c r="AH70" s="2914"/>
      <c r="AI70" s="2914"/>
      <c r="AJ70" s="2914"/>
      <c r="AK70" s="2914"/>
      <c r="AL70" s="2914"/>
      <c r="AM70" s="2922"/>
      <c r="AN70" s="2922"/>
      <c r="AO70" s="2923"/>
      <c r="AP70" s="824"/>
    </row>
    <row r="71" spans="1:42" ht="15" customHeight="1" x14ac:dyDescent="0.3">
      <c r="B71" s="812"/>
      <c r="C71" s="2837" t="s">
        <v>347</v>
      </c>
      <c r="D71" s="2838"/>
      <c r="E71" s="2843" t="s">
        <v>966</v>
      </c>
      <c r="F71" s="2843"/>
      <c r="G71" s="2843"/>
      <c r="H71" s="2843"/>
      <c r="I71" s="2843"/>
      <c r="J71" s="2843"/>
      <c r="K71" s="2843"/>
      <c r="L71" s="2843"/>
      <c r="M71" s="2843"/>
      <c r="N71" s="2843"/>
      <c r="O71" s="2843"/>
      <c r="P71" s="2843"/>
      <c r="Q71" s="2843"/>
      <c r="R71" s="2843"/>
      <c r="S71" s="2843"/>
      <c r="T71" s="2843"/>
      <c r="U71" s="2843"/>
      <c r="V71" s="2843"/>
      <c r="W71" s="2843"/>
      <c r="X71" s="2843"/>
      <c r="Y71" s="2843"/>
      <c r="Z71" s="2843"/>
      <c r="AA71" s="2843"/>
      <c r="AB71" s="2921" t="s">
        <v>929</v>
      </c>
      <c r="AC71" s="2921"/>
      <c r="AD71" s="2921"/>
      <c r="AE71" s="2921"/>
      <c r="AF71" s="2921"/>
      <c r="AG71" s="2921"/>
      <c r="AH71" s="2921"/>
      <c r="AI71" s="2921"/>
      <c r="AJ71" s="2921"/>
      <c r="AK71" s="2921"/>
      <c r="AL71" s="2921"/>
      <c r="AM71" s="2873"/>
      <c r="AN71" s="2873"/>
      <c r="AO71" s="2874"/>
      <c r="AP71" s="824"/>
    </row>
    <row r="72" spans="1:42" ht="15" customHeight="1" x14ac:dyDescent="0.3">
      <c r="B72" s="812"/>
      <c r="C72" s="2837" t="s">
        <v>348</v>
      </c>
      <c r="D72" s="2838"/>
      <c r="E72" s="2834" t="s">
        <v>967</v>
      </c>
      <c r="F72" s="2834"/>
      <c r="G72" s="2834"/>
      <c r="H72" s="2834"/>
      <c r="I72" s="2834"/>
      <c r="J72" s="2834"/>
      <c r="K72" s="2834"/>
      <c r="L72" s="2834"/>
      <c r="M72" s="2834"/>
      <c r="N72" s="2834"/>
      <c r="O72" s="2834"/>
      <c r="P72" s="2834"/>
      <c r="Q72" s="2834"/>
      <c r="R72" s="2834"/>
      <c r="S72" s="2834"/>
      <c r="T72" s="2834"/>
      <c r="U72" s="2834"/>
      <c r="V72" s="2834"/>
      <c r="W72" s="2834"/>
      <c r="X72" s="2834"/>
      <c r="Y72" s="2834"/>
      <c r="Z72" s="2834"/>
      <c r="AA72" s="2834"/>
      <c r="AB72" s="2914" t="s">
        <v>929</v>
      </c>
      <c r="AC72" s="2914"/>
      <c r="AD72" s="2914"/>
      <c r="AE72" s="2914"/>
      <c r="AF72" s="2914"/>
      <c r="AG72" s="2914"/>
      <c r="AH72" s="2914"/>
      <c r="AI72" s="2914"/>
      <c r="AJ72" s="2914"/>
      <c r="AK72" s="2914"/>
      <c r="AL72" s="2914"/>
      <c r="AM72" s="2922"/>
      <c r="AN72" s="2922"/>
      <c r="AO72" s="2923"/>
      <c r="AP72" s="824"/>
    </row>
    <row r="73" spans="1:42" ht="15" customHeight="1" thickBot="1" x14ac:dyDescent="0.35">
      <c r="B73" s="812"/>
      <c r="C73" s="2841" t="s">
        <v>349</v>
      </c>
      <c r="D73" s="2842"/>
      <c r="E73" s="2835" t="s">
        <v>935</v>
      </c>
      <c r="F73" s="2835"/>
      <c r="G73" s="2835"/>
      <c r="H73" s="2835"/>
      <c r="I73" s="2835"/>
      <c r="J73" s="2835"/>
      <c r="K73" s="2835"/>
      <c r="L73" s="2835"/>
      <c r="M73" s="2835"/>
      <c r="N73" s="2835"/>
      <c r="O73" s="2835"/>
      <c r="P73" s="2835"/>
      <c r="Q73" s="2835"/>
      <c r="R73" s="2835"/>
      <c r="S73" s="2835"/>
      <c r="T73" s="2835"/>
      <c r="U73" s="2835"/>
      <c r="V73" s="2835"/>
      <c r="W73" s="2835"/>
      <c r="X73" s="2835"/>
      <c r="Y73" s="2835"/>
      <c r="Z73" s="2835"/>
      <c r="AA73" s="2835"/>
      <c r="AB73" s="2927" t="s">
        <v>929</v>
      </c>
      <c r="AC73" s="2927"/>
      <c r="AD73" s="2927"/>
      <c r="AE73" s="2927"/>
      <c r="AF73" s="2927"/>
      <c r="AG73" s="2927"/>
      <c r="AH73" s="2927"/>
      <c r="AI73" s="2927"/>
      <c r="AJ73" s="2927"/>
      <c r="AK73" s="2927"/>
      <c r="AL73" s="2927"/>
      <c r="AM73" s="2879"/>
      <c r="AN73" s="2879"/>
      <c r="AO73" s="2880"/>
      <c r="AP73" s="824"/>
    </row>
    <row r="74" spans="1:42" ht="15" thickBot="1" x14ac:dyDescent="0.35">
      <c r="B74" s="812"/>
      <c r="C74" s="2847" t="s">
        <v>287</v>
      </c>
      <c r="D74" s="2848"/>
      <c r="E74" s="2919"/>
      <c r="F74" s="2919"/>
      <c r="G74" s="2919"/>
      <c r="H74" s="2919"/>
      <c r="I74" s="2919"/>
      <c r="J74" s="2919"/>
      <c r="K74" s="2919"/>
      <c r="L74" s="2919"/>
      <c r="M74" s="2919"/>
      <c r="N74" s="2919"/>
      <c r="O74" s="2919"/>
      <c r="P74" s="2919"/>
      <c r="Q74" s="2919"/>
      <c r="R74" s="2919"/>
      <c r="S74" s="2919"/>
      <c r="T74" s="2919"/>
      <c r="U74" s="2919"/>
      <c r="V74" s="2919"/>
      <c r="W74" s="2919"/>
      <c r="X74" s="2919"/>
      <c r="Y74" s="2919"/>
      <c r="Z74" s="2919"/>
      <c r="AA74" s="2919"/>
      <c r="AB74" s="2928" t="s">
        <v>350</v>
      </c>
      <c r="AC74" s="2928"/>
      <c r="AD74" s="2928"/>
      <c r="AE74" s="2928"/>
      <c r="AF74" s="2928"/>
      <c r="AG74" s="2928"/>
      <c r="AH74" s="2928"/>
      <c r="AI74" s="2928"/>
      <c r="AJ74" s="2928"/>
      <c r="AK74" s="2928"/>
      <c r="AL74" s="2929"/>
      <c r="AM74" s="2866">
        <f>AM60+AM63+AM65+AM66+AM67+AM68+AM70+AM71+AM72+AM73</f>
        <v>0</v>
      </c>
      <c r="AN74" s="2867"/>
      <c r="AO74" s="2868"/>
      <c r="AP74" s="824"/>
    </row>
    <row r="75" spans="1:42" s="566" customFormat="1" ht="7.5" customHeight="1" thickBot="1" x14ac:dyDescent="0.35">
      <c r="A75" s="805"/>
      <c r="B75" s="819"/>
      <c r="C75" s="2917"/>
      <c r="D75" s="2917"/>
      <c r="E75" s="826"/>
      <c r="F75" s="576"/>
      <c r="G75" s="576"/>
      <c r="H75" s="826"/>
      <c r="I75" s="826"/>
      <c r="J75" s="826"/>
      <c r="K75" s="826"/>
      <c r="L75" s="826"/>
      <c r="M75" s="826"/>
      <c r="N75" s="826"/>
      <c r="O75" s="826"/>
      <c r="P75" s="826"/>
      <c r="Q75" s="826"/>
      <c r="R75" s="826"/>
      <c r="S75" s="576"/>
      <c r="T75" s="826"/>
      <c r="U75" s="826"/>
      <c r="V75" s="826"/>
      <c r="W75" s="826"/>
      <c r="X75" s="826"/>
      <c r="Y75" s="826"/>
      <c r="Z75" s="826"/>
      <c r="AA75" s="826"/>
      <c r="AB75" s="577"/>
      <c r="AC75" s="826"/>
      <c r="AD75" s="576"/>
      <c r="AE75" s="826"/>
      <c r="AF75" s="826"/>
      <c r="AG75" s="826"/>
      <c r="AH75" s="826"/>
      <c r="AI75" s="826"/>
      <c r="AJ75" s="826"/>
      <c r="AK75" s="826"/>
      <c r="AL75" s="826"/>
      <c r="AM75" s="826"/>
      <c r="AN75" s="826"/>
      <c r="AO75" s="826"/>
      <c r="AP75" s="827"/>
    </row>
    <row r="76" spans="1:42" s="566" customFormat="1" ht="7.5" customHeight="1" x14ac:dyDescent="0.3">
      <c r="A76" s="805"/>
      <c r="B76" s="820"/>
      <c r="C76" s="2918"/>
      <c r="D76" s="2918"/>
      <c r="E76" s="816"/>
      <c r="F76" s="573"/>
      <c r="G76" s="573"/>
      <c r="H76" s="816"/>
      <c r="I76" s="816"/>
      <c r="J76" s="816"/>
      <c r="K76" s="816"/>
      <c r="L76" s="816"/>
      <c r="M76" s="816"/>
      <c r="N76" s="816"/>
      <c r="O76" s="816"/>
      <c r="P76" s="816"/>
      <c r="Q76" s="816"/>
      <c r="R76" s="816"/>
      <c r="S76" s="573"/>
      <c r="T76" s="816"/>
      <c r="U76" s="816"/>
      <c r="V76" s="816"/>
      <c r="W76" s="816"/>
      <c r="X76" s="816"/>
      <c r="Y76" s="816"/>
      <c r="Z76" s="816"/>
      <c r="AA76" s="816"/>
      <c r="AB76" s="817"/>
      <c r="AC76" s="816"/>
      <c r="AD76" s="573"/>
      <c r="AE76" s="816"/>
      <c r="AF76" s="816"/>
      <c r="AG76" s="816"/>
      <c r="AH76" s="816"/>
      <c r="AI76" s="816"/>
      <c r="AJ76" s="816"/>
      <c r="AK76" s="816"/>
      <c r="AL76" s="816"/>
      <c r="AM76" s="816"/>
      <c r="AN76" s="816"/>
      <c r="AO76" s="816"/>
      <c r="AP76" s="821"/>
    </row>
    <row r="77" spans="1:42" s="566" customFormat="1" ht="15" customHeight="1" x14ac:dyDescent="0.3">
      <c r="A77" s="805"/>
      <c r="B77" s="812"/>
      <c r="C77" s="2836" t="s">
        <v>919</v>
      </c>
      <c r="D77" s="2836"/>
      <c r="E77" s="2836"/>
      <c r="F77" s="2836"/>
      <c r="G77" s="2836"/>
      <c r="H77" s="2836"/>
      <c r="I77" s="2836"/>
      <c r="J77" s="2836"/>
      <c r="K77" s="2836"/>
      <c r="L77" s="2836"/>
      <c r="M77" s="2836"/>
      <c r="N77" s="2836"/>
      <c r="O77" s="2836"/>
      <c r="P77" s="2836"/>
      <c r="Q77" s="2836"/>
      <c r="R77" s="2836"/>
      <c r="S77" s="2836"/>
      <c r="T77" s="2836"/>
      <c r="U77" s="2836"/>
      <c r="V77" s="2836"/>
      <c r="W77" s="2836"/>
      <c r="X77" s="2836"/>
      <c r="Y77" s="2836"/>
      <c r="Z77" s="2836"/>
      <c r="AA77" s="2836"/>
      <c r="AB77" s="570"/>
      <c r="AC77" s="805"/>
      <c r="AE77" s="805"/>
      <c r="AF77" s="805"/>
      <c r="AG77" s="805"/>
      <c r="AH77" s="805"/>
      <c r="AI77" s="805"/>
      <c r="AJ77" s="805"/>
      <c r="AK77" s="805"/>
      <c r="AL77" s="805"/>
      <c r="AM77" s="805"/>
      <c r="AN77" s="805"/>
      <c r="AO77" s="805"/>
      <c r="AP77" s="824"/>
    </row>
    <row r="78" spans="1:42" x14ac:dyDescent="0.3">
      <c r="B78" s="812"/>
      <c r="C78" s="2831" t="s">
        <v>282</v>
      </c>
      <c r="D78" s="2832"/>
      <c r="E78" s="2869" t="s">
        <v>283</v>
      </c>
      <c r="F78" s="2869"/>
      <c r="G78" s="2869"/>
      <c r="H78" s="2869"/>
      <c r="I78" s="2869"/>
      <c r="J78" s="2869"/>
      <c r="K78" s="2869"/>
      <c r="L78" s="2869"/>
      <c r="M78" s="2869"/>
      <c r="N78" s="2869"/>
      <c r="O78" s="2869"/>
      <c r="P78" s="2869"/>
      <c r="Q78" s="2869"/>
      <c r="R78" s="2869"/>
      <c r="S78" s="2869"/>
      <c r="T78" s="2869"/>
      <c r="U78" s="2869"/>
      <c r="V78" s="2869"/>
      <c r="W78" s="2869"/>
      <c r="X78" s="2869"/>
      <c r="Y78" s="2869"/>
      <c r="Z78" s="2869"/>
      <c r="AA78" s="2869"/>
      <c r="AB78" s="2851" t="s">
        <v>280</v>
      </c>
      <c r="AC78" s="2851"/>
      <c r="AD78" s="2851"/>
      <c r="AE78" s="2851"/>
      <c r="AF78" s="2851"/>
      <c r="AG78" s="2851"/>
      <c r="AH78" s="2851"/>
      <c r="AI78" s="2851"/>
      <c r="AJ78" s="2851"/>
      <c r="AK78" s="2851"/>
      <c r="AL78" s="2851"/>
      <c r="AM78" s="2924" t="s">
        <v>281</v>
      </c>
      <c r="AN78" s="2924"/>
      <c r="AO78" s="2925"/>
      <c r="AP78" s="824"/>
    </row>
    <row r="79" spans="1:42" ht="15" customHeight="1" x14ac:dyDescent="0.3">
      <c r="B79" s="812"/>
      <c r="C79" s="2839" t="s">
        <v>351</v>
      </c>
      <c r="D79" s="2840"/>
      <c r="E79" s="2833" t="s">
        <v>352</v>
      </c>
      <c r="F79" s="2833"/>
      <c r="G79" s="2833"/>
      <c r="H79" s="2833"/>
      <c r="I79" s="2833"/>
      <c r="J79" s="2833"/>
      <c r="K79" s="2833"/>
      <c r="L79" s="2833"/>
      <c r="M79" s="2833"/>
      <c r="N79" s="2833"/>
      <c r="O79" s="2833"/>
      <c r="P79" s="2833"/>
      <c r="Q79" s="2833"/>
      <c r="R79" s="2833"/>
      <c r="S79" s="2833"/>
      <c r="T79" s="2833"/>
      <c r="U79" s="2833"/>
      <c r="V79" s="2833"/>
      <c r="W79" s="2833"/>
      <c r="X79" s="2833"/>
      <c r="Y79" s="2833"/>
      <c r="Z79" s="2833"/>
      <c r="AA79" s="2833"/>
      <c r="AB79" s="2926" t="s">
        <v>285</v>
      </c>
      <c r="AC79" s="2926"/>
      <c r="AD79" s="2926"/>
      <c r="AE79" s="2926"/>
      <c r="AF79" s="2926"/>
      <c r="AG79" s="2926"/>
      <c r="AH79" s="2926"/>
      <c r="AI79" s="2926"/>
      <c r="AJ79" s="2926"/>
      <c r="AK79" s="2926"/>
      <c r="AL79" s="2926"/>
      <c r="AM79" s="2873"/>
      <c r="AN79" s="2873"/>
      <c r="AO79" s="2874"/>
      <c r="AP79" s="824"/>
    </row>
    <row r="80" spans="1:42" ht="15" customHeight="1" x14ac:dyDescent="0.3">
      <c r="B80" s="812"/>
      <c r="C80" s="2837" t="s">
        <v>353</v>
      </c>
      <c r="D80" s="2838"/>
      <c r="E80" s="2834" t="s">
        <v>354</v>
      </c>
      <c r="F80" s="2834"/>
      <c r="G80" s="2834"/>
      <c r="H80" s="2834"/>
      <c r="I80" s="2834"/>
      <c r="J80" s="2834"/>
      <c r="K80" s="2834"/>
      <c r="L80" s="2834"/>
      <c r="M80" s="2834"/>
      <c r="N80" s="2834"/>
      <c r="O80" s="2834"/>
      <c r="P80" s="2834"/>
      <c r="Q80" s="2834"/>
      <c r="R80" s="2834"/>
      <c r="S80" s="2834"/>
      <c r="T80" s="2834"/>
      <c r="U80" s="2834"/>
      <c r="V80" s="2834"/>
      <c r="W80" s="2834"/>
      <c r="X80" s="2834"/>
      <c r="Y80" s="2834"/>
      <c r="Z80" s="2834"/>
      <c r="AA80" s="2834"/>
      <c r="AB80" s="2914" t="s">
        <v>285</v>
      </c>
      <c r="AC80" s="2914"/>
      <c r="AD80" s="2914"/>
      <c r="AE80" s="2914"/>
      <c r="AF80" s="2914"/>
      <c r="AG80" s="2914"/>
      <c r="AH80" s="2914"/>
      <c r="AI80" s="2914"/>
      <c r="AJ80" s="2914"/>
      <c r="AK80" s="2914"/>
      <c r="AL80" s="2914"/>
      <c r="AM80" s="2873"/>
      <c r="AN80" s="2873"/>
      <c r="AO80" s="2874"/>
      <c r="AP80" s="824"/>
    </row>
    <row r="81" spans="1:42" x14ac:dyDescent="0.3">
      <c r="B81" s="812"/>
      <c r="C81" s="2837" t="s">
        <v>355</v>
      </c>
      <c r="D81" s="2838"/>
      <c r="E81" s="2843" t="s">
        <v>356</v>
      </c>
      <c r="F81" s="2843"/>
      <c r="G81" s="2843"/>
      <c r="H81" s="2843"/>
      <c r="I81" s="2843"/>
      <c r="J81" s="2843"/>
      <c r="K81" s="2843"/>
      <c r="L81" s="2843"/>
      <c r="M81" s="2843"/>
      <c r="N81" s="2843"/>
      <c r="O81" s="2843"/>
      <c r="P81" s="2843"/>
      <c r="Q81" s="2843"/>
      <c r="R81" s="2843"/>
      <c r="S81" s="2843"/>
      <c r="T81" s="2843"/>
      <c r="U81" s="2843"/>
      <c r="V81" s="2843"/>
      <c r="W81" s="2843"/>
      <c r="X81" s="2843"/>
      <c r="Y81" s="2843"/>
      <c r="Z81" s="2843"/>
      <c r="AA81" s="2843"/>
      <c r="AB81" s="2921" t="s">
        <v>929</v>
      </c>
      <c r="AC81" s="2921"/>
      <c r="AD81" s="2921"/>
      <c r="AE81" s="2921"/>
      <c r="AF81" s="2921"/>
      <c r="AG81" s="2921"/>
      <c r="AH81" s="2921"/>
      <c r="AI81" s="2921"/>
      <c r="AJ81" s="2921"/>
      <c r="AK81" s="2921"/>
      <c r="AL81" s="2921"/>
      <c r="AM81" s="2873"/>
      <c r="AN81" s="2873"/>
      <c r="AO81" s="2874"/>
      <c r="AP81" s="824"/>
    </row>
    <row r="82" spans="1:42" ht="15" customHeight="1" x14ac:dyDescent="0.3">
      <c r="B82" s="812"/>
      <c r="C82" s="2837" t="s">
        <v>357</v>
      </c>
      <c r="D82" s="2838"/>
      <c r="E82" s="2834" t="s">
        <v>358</v>
      </c>
      <c r="F82" s="2834"/>
      <c r="G82" s="2834"/>
      <c r="H82" s="2834"/>
      <c r="I82" s="2834"/>
      <c r="J82" s="2834"/>
      <c r="K82" s="2834"/>
      <c r="L82" s="2834"/>
      <c r="M82" s="2834"/>
      <c r="N82" s="2834"/>
      <c r="O82" s="2834"/>
      <c r="P82" s="2834"/>
      <c r="Q82" s="2834"/>
      <c r="R82" s="2834"/>
      <c r="S82" s="2834"/>
      <c r="T82" s="2834"/>
      <c r="U82" s="2834"/>
      <c r="V82" s="2834"/>
      <c r="W82" s="2834"/>
      <c r="X82" s="2834"/>
      <c r="Y82" s="2834"/>
      <c r="Z82" s="2834"/>
      <c r="AA82" s="2834"/>
      <c r="AB82" s="2914" t="s">
        <v>929</v>
      </c>
      <c r="AC82" s="2914"/>
      <c r="AD82" s="2914"/>
      <c r="AE82" s="2914"/>
      <c r="AF82" s="2914"/>
      <c r="AG82" s="2914"/>
      <c r="AH82" s="2914"/>
      <c r="AI82" s="2914"/>
      <c r="AJ82" s="2914"/>
      <c r="AK82" s="2914"/>
      <c r="AL82" s="2914"/>
      <c r="AM82" s="2922"/>
      <c r="AN82" s="2922"/>
      <c r="AO82" s="2923"/>
      <c r="AP82" s="824"/>
    </row>
    <row r="83" spans="1:42" ht="15" customHeight="1" x14ac:dyDescent="0.3">
      <c r="B83" s="812"/>
      <c r="C83" s="2837" t="s">
        <v>359</v>
      </c>
      <c r="D83" s="2838"/>
      <c r="E83" s="2843" t="s">
        <v>360</v>
      </c>
      <c r="F83" s="2843"/>
      <c r="G83" s="2843"/>
      <c r="H83" s="2843"/>
      <c r="I83" s="2843"/>
      <c r="J83" s="2843"/>
      <c r="K83" s="2843"/>
      <c r="L83" s="2843"/>
      <c r="M83" s="2843"/>
      <c r="N83" s="2843"/>
      <c r="O83" s="2843"/>
      <c r="P83" s="2843"/>
      <c r="Q83" s="2843"/>
      <c r="R83" s="2843"/>
      <c r="S83" s="2843"/>
      <c r="T83" s="2843"/>
      <c r="U83" s="2843"/>
      <c r="V83" s="2843"/>
      <c r="W83" s="2843"/>
      <c r="X83" s="2843"/>
      <c r="Y83" s="2843"/>
      <c r="Z83" s="2843"/>
      <c r="AA83" s="2843"/>
      <c r="AB83" s="2921" t="s">
        <v>929</v>
      </c>
      <c r="AC83" s="2921"/>
      <c r="AD83" s="2921"/>
      <c r="AE83" s="2921"/>
      <c r="AF83" s="2921"/>
      <c r="AG83" s="2921"/>
      <c r="AH83" s="2921"/>
      <c r="AI83" s="2921"/>
      <c r="AJ83" s="2921"/>
      <c r="AK83" s="2921"/>
      <c r="AL83" s="2921"/>
      <c r="AM83" s="2873"/>
      <c r="AN83" s="2873"/>
      <c r="AO83" s="2874"/>
      <c r="AP83" s="824"/>
    </row>
    <row r="84" spans="1:42" ht="15" customHeight="1" x14ac:dyDescent="0.3">
      <c r="B84" s="812"/>
      <c r="C84" s="2837" t="s">
        <v>361</v>
      </c>
      <c r="D84" s="2838"/>
      <c r="E84" s="2834" t="s">
        <v>362</v>
      </c>
      <c r="F84" s="2834"/>
      <c r="G84" s="2834"/>
      <c r="H84" s="2834"/>
      <c r="I84" s="2834"/>
      <c r="J84" s="2834"/>
      <c r="K84" s="2834"/>
      <c r="L84" s="2834"/>
      <c r="M84" s="2834"/>
      <c r="N84" s="2834"/>
      <c r="O84" s="2834"/>
      <c r="P84" s="2834"/>
      <c r="Q84" s="2834"/>
      <c r="R84" s="2834"/>
      <c r="S84" s="2834"/>
      <c r="T84" s="2834"/>
      <c r="U84" s="2834"/>
      <c r="V84" s="2834"/>
      <c r="W84" s="2834"/>
      <c r="X84" s="2834"/>
      <c r="Y84" s="2834"/>
      <c r="Z84" s="2834"/>
      <c r="AA84" s="2834"/>
      <c r="AB84" s="2914" t="s">
        <v>929</v>
      </c>
      <c r="AC84" s="2914"/>
      <c r="AD84" s="2914"/>
      <c r="AE84" s="2914"/>
      <c r="AF84" s="2914"/>
      <c r="AG84" s="2914"/>
      <c r="AH84" s="2914"/>
      <c r="AI84" s="2914"/>
      <c r="AJ84" s="2914"/>
      <c r="AK84" s="2914"/>
      <c r="AL84" s="2914"/>
      <c r="AM84" s="2922"/>
      <c r="AN84" s="2922"/>
      <c r="AO84" s="2923"/>
      <c r="AP84" s="824"/>
    </row>
    <row r="85" spans="1:42" ht="15" customHeight="1" x14ac:dyDescent="0.3">
      <c r="B85" s="812"/>
      <c r="C85" s="2837" t="s">
        <v>363</v>
      </c>
      <c r="D85" s="2838"/>
      <c r="E85" s="2843" t="s">
        <v>364</v>
      </c>
      <c r="F85" s="2843"/>
      <c r="G85" s="2843"/>
      <c r="H85" s="2843"/>
      <c r="I85" s="2843"/>
      <c r="J85" s="2843"/>
      <c r="K85" s="2843"/>
      <c r="L85" s="2843"/>
      <c r="M85" s="2843"/>
      <c r="N85" s="2843"/>
      <c r="O85" s="2843"/>
      <c r="P85" s="2843"/>
      <c r="Q85" s="2843"/>
      <c r="R85" s="2843"/>
      <c r="S85" s="2843"/>
      <c r="T85" s="2843"/>
      <c r="U85" s="2843"/>
      <c r="V85" s="2843"/>
      <c r="W85" s="2843"/>
      <c r="X85" s="2843"/>
      <c r="Y85" s="2843"/>
      <c r="Z85" s="2843"/>
      <c r="AA85" s="2843"/>
      <c r="AB85" s="2921" t="s">
        <v>929</v>
      </c>
      <c r="AC85" s="2921"/>
      <c r="AD85" s="2921"/>
      <c r="AE85" s="2921"/>
      <c r="AF85" s="2921"/>
      <c r="AG85" s="2921"/>
      <c r="AH85" s="2921"/>
      <c r="AI85" s="2921"/>
      <c r="AJ85" s="2921"/>
      <c r="AK85" s="2921"/>
      <c r="AL85" s="2921"/>
      <c r="AM85" s="2873"/>
      <c r="AN85" s="2873"/>
      <c r="AO85" s="2874"/>
      <c r="AP85" s="824"/>
    </row>
    <row r="86" spans="1:42" ht="15" customHeight="1" x14ac:dyDescent="0.3">
      <c r="B86" s="812"/>
      <c r="C86" s="2837" t="s">
        <v>365</v>
      </c>
      <c r="D86" s="2838"/>
      <c r="E86" s="2834" t="s">
        <v>366</v>
      </c>
      <c r="F86" s="2834"/>
      <c r="G86" s="2834"/>
      <c r="H86" s="2834"/>
      <c r="I86" s="2834"/>
      <c r="J86" s="2834"/>
      <c r="K86" s="2834"/>
      <c r="L86" s="2834"/>
      <c r="M86" s="2834"/>
      <c r="N86" s="2834"/>
      <c r="O86" s="2834"/>
      <c r="P86" s="2834"/>
      <c r="Q86" s="2834"/>
      <c r="R86" s="2834"/>
      <c r="S86" s="2834"/>
      <c r="T86" s="2834"/>
      <c r="U86" s="2834"/>
      <c r="V86" s="2834"/>
      <c r="W86" s="2834"/>
      <c r="X86" s="2834"/>
      <c r="Y86" s="2834"/>
      <c r="Z86" s="2834"/>
      <c r="AA86" s="2834"/>
      <c r="AB86" s="2914" t="s">
        <v>929</v>
      </c>
      <c r="AC86" s="2914"/>
      <c r="AD86" s="2914"/>
      <c r="AE86" s="2914"/>
      <c r="AF86" s="2914"/>
      <c r="AG86" s="2914"/>
      <c r="AH86" s="2914"/>
      <c r="AI86" s="2914"/>
      <c r="AJ86" s="2914"/>
      <c r="AK86" s="2914"/>
      <c r="AL86" s="2914"/>
      <c r="AM86" s="2922"/>
      <c r="AN86" s="2922"/>
      <c r="AO86" s="2923"/>
      <c r="AP86" s="824"/>
    </row>
    <row r="87" spans="1:42" ht="15" customHeight="1" thickBot="1" x14ac:dyDescent="0.35">
      <c r="B87" s="812"/>
      <c r="C87" s="2841" t="s">
        <v>367</v>
      </c>
      <c r="D87" s="2842"/>
      <c r="E87" s="2835" t="s">
        <v>368</v>
      </c>
      <c r="F87" s="2835"/>
      <c r="G87" s="2835"/>
      <c r="H87" s="2835"/>
      <c r="I87" s="2835"/>
      <c r="J87" s="2835"/>
      <c r="K87" s="2835"/>
      <c r="L87" s="2835"/>
      <c r="M87" s="2835"/>
      <c r="N87" s="2835"/>
      <c r="O87" s="2835"/>
      <c r="P87" s="2835"/>
      <c r="Q87" s="2835"/>
      <c r="R87" s="2835"/>
      <c r="S87" s="2835"/>
      <c r="T87" s="2835"/>
      <c r="U87" s="2835"/>
      <c r="V87" s="2835"/>
      <c r="W87" s="2835"/>
      <c r="X87" s="2835"/>
      <c r="Y87" s="2835"/>
      <c r="Z87" s="2835"/>
      <c r="AA87" s="2835"/>
      <c r="AB87" s="2927" t="s">
        <v>929</v>
      </c>
      <c r="AC87" s="2927"/>
      <c r="AD87" s="2927"/>
      <c r="AE87" s="2927"/>
      <c r="AF87" s="2927"/>
      <c r="AG87" s="2927"/>
      <c r="AH87" s="2927"/>
      <c r="AI87" s="2927"/>
      <c r="AJ87" s="2927"/>
      <c r="AK87" s="2927"/>
      <c r="AL87" s="2927"/>
      <c r="AM87" s="2879"/>
      <c r="AN87" s="2879"/>
      <c r="AO87" s="2880"/>
      <c r="AP87" s="824"/>
    </row>
    <row r="88" spans="1:42" ht="15" thickBot="1" x14ac:dyDescent="0.35">
      <c r="B88" s="812"/>
      <c r="C88" s="2847" t="s">
        <v>287</v>
      </c>
      <c r="D88" s="2848"/>
      <c r="E88" s="2919"/>
      <c r="F88" s="2919"/>
      <c r="G88" s="2919"/>
      <c r="H88" s="2919"/>
      <c r="I88" s="2919"/>
      <c r="J88" s="2919"/>
      <c r="K88" s="2919"/>
      <c r="L88" s="2919"/>
      <c r="M88" s="2919"/>
      <c r="N88" s="2919"/>
      <c r="O88" s="2919"/>
      <c r="P88" s="2919"/>
      <c r="Q88" s="2919"/>
      <c r="R88" s="2919"/>
      <c r="S88" s="2919"/>
      <c r="T88" s="2919"/>
      <c r="U88" s="2919"/>
      <c r="V88" s="2919"/>
      <c r="W88" s="2919"/>
      <c r="X88" s="2919"/>
      <c r="Y88" s="2919"/>
      <c r="Z88" s="2919"/>
      <c r="AA88" s="2919"/>
      <c r="AB88" s="2928" t="s">
        <v>369</v>
      </c>
      <c r="AC88" s="2928"/>
      <c r="AD88" s="2928"/>
      <c r="AE88" s="2928"/>
      <c r="AF88" s="2928"/>
      <c r="AG88" s="2928"/>
      <c r="AH88" s="2928"/>
      <c r="AI88" s="2928"/>
      <c r="AJ88" s="2928"/>
      <c r="AK88" s="2928"/>
      <c r="AL88" s="2929"/>
      <c r="AM88" s="2866">
        <f>SUM(AM81:AM87)</f>
        <v>0</v>
      </c>
      <c r="AN88" s="2867"/>
      <c r="AO88" s="2868"/>
      <c r="AP88" s="824"/>
    </row>
    <row r="89" spans="1:42" s="566" customFormat="1" ht="3.75" customHeight="1" x14ac:dyDescent="0.3">
      <c r="A89" s="805"/>
      <c r="B89" s="812"/>
      <c r="C89" s="2910"/>
      <c r="D89" s="2910"/>
      <c r="E89" s="808"/>
      <c r="H89" s="805"/>
      <c r="I89" s="805"/>
      <c r="J89" s="805"/>
      <c r="K89" s="805"/>
      <c r="L89" s="805"/>
      <c r="M89" s="805"/>
      <c r="N89" s="805"/>
      <c r="O89" s="805"/>
      <c r="P89" s="805"/>
      <c r="Q89" s="805"/>
      <c r="R89" s="805"/>
      <c r="T89" s="805"/>
      <c r="U89" s="805"/>
      <c r="V89" s="805"/>
      <c r="W89" s="805"/>
      <c r="X89" s="805"/>
      <c r="Y89" s="805"/>
      <c r="Z89" s="805"/>
      <c r="AA89" s="805"/>
      <c r="AB89" s="568"/>
      <c r="AC89" s="805"/>
      <c r="AE89" s="805"/>
      <c r="AF89" s="805"/>
      <c r="AG89" s="805"/>
      <c r="AH89" s="805"/>
      <c r="AI89" s="805"/>
      <c r="AJ89" s="805"/>
      <c r="AK89" s="805"/>
      <c r="AL89" s="805"/>
      <c r="AM89" s="808"/>
      <c r="AN89" s="805"/>
      <c r="AO89" s="805"/>
      <c r="AP89" s="824"/>
    </row>
    <row r="90" spans="1:42" s="566" customFormat="1" x14ac:dyDescent="0.3">
      <c r="A90" s="805"/>
      <c r="B90" s="812"/>
      <c r="C90" s="2836" t="s">
        <v>920</v>
      </c>
      <c r="D90" s="2836"/>
      <c r="E90" s="2836"/>
      <c r="F90" s="2836"/>
      <c r="G90" s="2836"/>
      <c r="H90" s="2836"/>
      <c r="I90" s="2836"/>
      <c r="J90" s="2836"/>
      <c r="K90" s="2836"/>
      <c r="L90" s="2836"/>
      <c r="M90" s="2836"/>
      <c r="N90" s="2836"/>
      <c r="O90" s="2836"/>
      <c r="P90" s="2836"/>
      <c r="Q90" s="2836"/>
      <c r="R90" s="2836"/>
      <c r="S90" s="2836"/>
      <c r="T90" s="2836"/>
      <c r="U90" s="2836"/>
      <c r="V90" s="2836"/>
      <c r="W90" s="2836"/>
      <c r="X90" s="2836"/>
      <c r="Y90" s="2836"/>
      <c r="Z90" s="2836"/>
      <c r="AA90" s="2836"/>
      <c r="AB90" s="570"/>
      <c r="AC90" s="805"/>
      <c r="AE90" s="805"/>
      <c r="AF90" s="805"/>
      <c r="AG90" s="805"/>
      <c r="AH90" s="805"/>
      <c r="AI90" s="805"/>
      <c r="AJ90" s="805"/>
      <c r="AK90" s="805"/>
      <c r="AL90" s="805"/>
      <c r="AM90" s="805"/>
      <c r="AN90" s="805"/>
      <c r="AO90" s="805"/>
      <c r="AP90" s="824"/>
    </row>
    <row r="91" spans="1:42" x14ac:dyDescent="0.3">
      <c r="B91" s="812"/>
      <c r="C91" s="2831" t="s">
        <v>282</v>
      </c>
      <c r="D91" s="2832"/>
      <c r="E91" s="2869" t="s">
        <v>283</v>
      </c>
      <c r="F91" s="2869"/>
      <c r="G91" s="2869"/>
      <c r="H91" s="2869"/>
      <c r="I91" s="2869"/>
      <c r="J91" s="2869"/>
      <c r="K91" s="2869"/>
      <c r="L91" s="2869"/>
      <c r="M91" s="2869"/>
      <c r="N91" s="2869"/>
      <c r="O91" s="2869"/>
      <c r="P91" s="2869"/>
      <c r="Q91" s="2869"/>
      <c r="R91" s="2869"/>
      <c r="S91" s="2869"/>
      <c r="T91" s="2869"/>
      <c r="U91" s="2869"/>
      <c r="V91" s="2869"/>
      <c r="W91" s="2869"/>
      <c r="X91" s="2869"/>
      <c r="Y91" s="2869"/>
      <c r="Z91" s="2869"/>
      <c r="AA91" s="2869"/>
      <c r="AB91" s="2851" t="s">
        <v>280</v>
      </c>
      <c r="AC91" s="2851"/>
      <c r="AD91" s="2851"/>
      <c r="AE91" s="2851"/>
      <c r="AF91" s="2851"/>
      <c r="AG91" s="2851"/>
      <c r="AH91" s="2851"/>
      <c r="AI91" s="2851"/>
      <c r="AJ91" s="2851"/>
      <c r="AK91" s="2851"/>
      <c r="AL91" s="2851"/>
      <c r="AM91" s="2924" t="s">
        <v>281</v>
      </c>
      <c r="AN91" s="2924"/>
      <c r="AO91" s="2925"/>
      <c r="AP91" s="824"/>
    </row>
    <row r="92" spans="1:42" ht="15" customHeight="1" x14ac:dyDescent="0.3">
      <c r="B92" s="812"/>
      <c r="C92" s="2839" t="s">
        <v>370</v>
      </c>
      <c r="D92" s="2840"/>
      <c r="E92" s="2833" t="s">
        <v>371</v>
      </c>
      <c r="F92" s="2833"/>
      <c r="G92" s="2833"/>
      <c r="H92" s="2833"/>
      <c r="I92" s="2833"/>
      <c r="J92" s="2833"/>
      <c r="K92" s="2833"/>
      <c r="L92" s="2833"/>
      <c r="M92" s="2833"/>
      <c r="N92" s="2833"/>
      <c r="O92" s="2833"/>
      <c r="P92" s="2833"/>
      <c r="Q92" s="2833"/>
      <c r="R92" s="2833"/>
      <c r="S92" s="2833"/>
      <c r="T92" s="2833"/>
      <c r="U92" s="2833"/>
      <c r="V92" s="2833"/>
      <c r="W92" s="2833"/>
      <c r="X92" s="2833"/>
      <c r="Y92" s="2833"/>
      <c r="Z92" s="2833"/>
      <c r="AA92" s="2833"/>
      <c r="AB92" s="2926" t="s">
        <v>285</v>
      </c>
      <c r="AC92" s="2926"/>
      <c r="AD92" s="2926"/>
      <c r="AE92" s="2926"/>
      <c r="AF92" s="2926"/>
      <c r="AG92" s="2926"/>
      <c r="AH92" s="2926"/>
      <c r="AI92" s="2926"/>
      <c r="AJ92" s="2926"/>
      <c r="AK92" s="2926"/>
      <c r="AL92" s="2926"/>
      <c r="AM92" s="2873"/>
      <c r="AN92" s="2873"/>
      <c r="AO92" s="2874"/>
      <c r="AP92" s="824"/>
    </row>
    <row r="93" spans="1:42" ht="15" customHeight="1" x14ac:dyDescent="0.3">
      <c r="B93" s="812"/>
      <c r="C93" s="2837" t="s">
        <v>372</v>
      </c>
      <c r="D93" s="2838"/>
      <c r="E93" s="2834" t="s">
        <v>373</v>
      </c>
      <c r="F93" s="2834"/>
      <c r="G93" s="2834"/>
      <c r="H93" s="2834"/>
      <c r="I93" s="2834"/>
      <c r="J93" s="2834"/>
      <c r="K93" s="2834"/>
      <c r="L93" s="2834"/>
      <c r="M93" s="2834"/>
      <c r="N93" s="2834"/>
      <c r="O93" s="2834"/>
      <c r="P93" s="2834"/>
      <c r="Q93" s="2834"/>
      <c r="R93" s="2834"/>
      <c r="S93" s="2834"/>
      <c r="T93" s="2834"/>
      <c r="U93" s="2834"/>
      <c r="V93" s="2834"/>
      <c r="W93" s="2834"/>
      <c r="X93" s="2834"/>
      <c r="Y93" s="2834"/>
      <c r="Z93" s="2834"/>
      <c r="AA93" s="2834"/>
      <c r="AB93" s="2920" t="s">
        <v>374</v>
      </c>
      <c r="AC93" s="2920"/>
      <c r="AD93" s="2920"/>
      <c r="AE93" s="2920"/>
      <c r="AF93" s="2920"/>
      <c r="AG93" s="2920"/>
      <c r="AH93" s="2920"/>
      <c r="AI93" s="2920"/>
      <c r="AJ93" s="2920"/>
      <c r="AK93" s="2920"/>
      <c r="AL93" s="2920"/>
      <c r="AM93" s="2873"/>
      <c r="AN93" s="2873"/>
      <c r="AO93" s="2874"/>
      <c r="AP93" s="824"/>
    </row>
    <row r="94" spans="1:42" ht="15" customHeight="1" x14ac:dyDescent="0.3">
      <c r="B94" s="812"/>
      <c r="C94" s="2837" t="s">
        <v>375</v>
      </c>
      <c r="D94" s="2838"/>
      <c r="E94" s="2843" t="s">
        <v>373</v>
      </c>
      <c r="F94" s="2843"/>
      <c r="G94" s="2843"/>
      <c r="H94" s="2843"/>
      <c r="I94" s="2843"/>
      <c r="J94" s="2843"/>
      <c r="K94" s="2843"/>
      <c r="L94" s="2843"/>
      <c r="M94" s="2843"/>
      <c r="N94" s="2843"/>
      <c r="O94" s="2843"/>
      <c r="P94" s="2843"/>
      <c r="Q94" s="2843"/>
      <c r="R94" s="2843"/>
      <c r="S94" s="2843"/>
      <c r="T94" s="2843"/>
      <c r="U94" s="2843"/>
      <c r="V94" s="2843"/>
      <c r="W94" s="2843"/>
      <c r="X94" s="2843"/>
      <c r="Y94" s="2843"/>
      <c r="Z94" s="2843"/>
      <c r="AA94" s="2843"/>
      <c r="AB94" s="2921" t="s">
        <v>929</v>
      </c>
      <c r="AC94" s="2921"/>
      <c r="AD94" s="2921"/>
      <c r="AE94" s="2921"/>
      <c r="AF94" s="2921"/>
      <c r="AG94" s="2921"/>
      <c r="AH94" s="2921"/>
      <c r="AI94" s="2921"/>
      <c r="AJ94" s="2921"/>
      <c r="AK94" s="2921"/>
      <c r="AL94" s="2921"/>
      <c r="AM94" s="2873"/>
      <c r="AN94" s="2873"/>
      <c r="AO94" s="2874"/>
      <c r="AP94" s="824"/>
    </row>
    <row r="95" spans="1:42" ht="15" customHeight="1" x14ac:dyDescent="0.3">
      <c r="B95" s="812"/>
      <c r="C95" s="2837" t="s">
        <v>376</v>
      </c>
      <c r="D95" s="2838"/>
      <c r="E95" s="2834" t="s">
        <v>377</v>
      </c>
      <c r="F95" s="2834"/>
      <c r="G95" s="2834"/>
      <c r="H95" s="2834"/>
      <c r="I95" s="2834"/>
      <c r="J95" s="2834"/>
      <c r="K95" s="2834"/>
      <c r="L95" s="2834"/>
      <c r="M95" s="2834"/>
      <c r="N95" s="2834"/>
      <c r="O95" s="2834"/>
      <c r="P95" s="2834"/>
      <c r="Q95" s="2834"/>
      <c r="R95" s="2834"/>
      <c r="S95" s="2834"/>
      <c r="T95" s="2834"/>
      <c r="U95" s="2834"/>
      <c r="V95" s="2834"/>
      <c r="W95" s="2834"/>
      <c r="X95" s="2834"/>
      <c r="Y95" s="2834"/>
      <c r="Z95" s="2834"/>
      <c r="AA95" s="2834"/>
      <c r="AB95" s="2914" t="s">
        <v>934</v>
      </c>
      <c r="AC95" s="2914"/>
      <c r="AD95" s="2914"/>
      <c r="AE95" s="2914"/>
      <c r="AF95" s="2914"/>
      <c r="AG95" s="2914"/>
      <c r="AH95" s="2914"/>
      <c r="AI95" s="2914"/>
      <c r="AJ95" s="2914"/>
      <c r="AK95" s="2914"/>
      <c r="AL95" s="2914"/>
      <c r="AM95" s="2873"/>
      <c r="AN95" s="2873"/>
      <c r="AO95" s="2874"/>
      <c r="AP95" s="824"/>
    </row>
    <row r="96" spans="1:42" ht="15" customHeight="1" x14ac:dyDescent="0.3">
      <c r="B96" s="812"/>
      <c r="C96" s="2837" t="s">
        <v>378</v>
      </c>
      <c r="D96" s="2838"/>
      <c r="E96" s="2843" t="s">
        <v>377</v>
      </c>
      <c r="F96" s="2843"/>
      <c r="G96" s="2843"/>
      <c r="H96" s="2843"/>
      <c r="I96" s="2843"/>
      <c r="J96" s="2843"/>
      <c r="K96" s="2843"/>
      <c r="L96" s="2843"/>
      <c r="M96" s="2843"/>
      <c r="N96" s="2843"/>
      <c r="O96" s="2843"/>
      <c r="P96" s="2843"/>
      <c r="Q96" s="2843"/>
      <c r="R96" s="2843"/>
      <c r="S96" s="2843"/>
      <c r="T96" s="2843"/>
      <c r="U96" s="2843"/>
      <c r="V96" s="2843"/>
      <c r="W96" s="2843"/>
      <c r="X96" s="2843"/>
      <c r="Y96" s="2843"/>
      <c r="Z96" s="2843"/>
      <c r="AA96" s="2843"/>
      <c r="AB96" s="2921" t="s">
        <v>933</v>
      </c>
      <c r="AC96" s="2921"/>
      <c r="AD96" s="2921"/>
      <c r="AE96" s="2921"/>
      <c r="AF96" s="2921"/>
      <c r="AG96" s="2921"/>
      <c r="AH96" s="2921"/>
      <c r="AI96" s="2921"/>
      <c r="AJ96" s="2921"/>
      <c r="AK96" s="2921"/>
      <c r="AL96" s="2921"/>
      <c r="AM96" s="2873"/>
      <c r="AN96" s="2873"/>
      <c r="AO96" s="2874"/>
      <c r="AP96" s="824"/>
    </row>
    <row r="97" spans="2:42" ht="15" customHeight="1" x14ac:dyDescent="0.3">
      <c r="B97" s="812"/>
      <c r="C97" s="2837" t="s">
        <v>381</v>
      </c>
      <c r="D97" s="2838"/>
      <c r="E97" s="2834" t="s">
        <v>380</v>
      </c>
      <c r="F97" s="2834"/>
      <c r="G97" s="2834"/>
      <c r="H97" s="2834"/>
      <c r="I97" s="2834"/>
      <c r="J97" s="2834"/>
      <c r="K97" s="2834"/>
      <c r="L97" s="2834"/>
      <c r="M97" s="2834"/>
      <c r="N97" s="2834"/>
      <c r="O97" s="2834"/>
      <c r="P97" s="2834"/>
      <c r="Q97" s="2834"/>
      <c r="R97" s="2834"/>
      <c r="S97" s="2834"/>
      <c r="T97" s="2834"/>
      <c r="U97" s="2834"/>
      <c r="V97" s="2834"/>
      <c r="W97" s="2834"/>
      <c r="X97" s="2834"/>
      <c r="Y97" s="2834"/>
      <c r="Z97" s="2834"/>
      <c r="AA97" s="2834"/>
      <c r="AB97" s="2914" t="s">
        <v>929</v>
      </c>
      <c r="AC97" s="2914"/>
      <c r="AD97" s="2914"/>
      <c r="AE97" s="2914"/>
      <c r="AF97" s="2914"/>
      <c r="AG97" s="2914"/>
      <c r="AH97" s="2914"/>
      <c r="AI97" s="2914"/>
      <c r="AJ97" s="2914"/>
      <c r="AK97" s="2914"/>
      <c r="AL97" s="2914"/>
      <c r="AM97" s="2922"/>
      <c r="AN97" s="2922"/>
      <c r="AO97" s="2923"/>
      <c r="AP97" s="824"/>
    </row>
    <row r="98" spans="2:42" x14ac:dyDescent="0.3">
      <c r="B98" s="812"/>
      <c r="C98" s="2837">
        <v>7.5</v>
      </c>
      <c r="D98" s="2838"/>
      <c r="E98" s="2843" t="s">
        <v>382</v>
      </c>
      <c r="F98" s="2843"/>
      <c r="G98" s="2843"/>
      <c r="H98" s="2843"/>
      <c r="I98" s="2843"/>
      <c r="J98" s="2843"/>
      <c r="K98" s="2843"/>
      <c r="L98" s="2843"/>
      <c r="M98" s="2843"/>
      <c r="N98" s="2843"/>
      <c r="O98" s="2843"/>
      <c r="P98" s="2843"/>
      <c r="Q98" s="2843"/>
      <c r="R98" s="2843"/>
      <c r="S98" s="2843"/>
      <c r="T98" s="2843"/>
      <c r="U98" s="2843"/>
      <c r="V98" s="2843"/>
      <c r="W98" s="2843"/>
      <c r="X98" s="2843"/>
      <c r="Y98" s="2843"/>
      <c r="Z98" s="2843"/>
      <c r="AA98" s="2843"/>
      <c r="AB98" s="2921" t="s">
        <v>285</v>
      </c>
      <c r="AC98" s="2921"/>
      <c r="AD98" s="2921"/>
      <c r="AE98" s="2921"/>
      <c r="AF98" s="2921"/>
      <c r="AG98" s="2921"/>
      <c r="AH98" s="2921"/>
      <c r="AI98" s="2921"/>
      <c r="AJ98" s="2921"/>
      <c r="AK98" s="2921"/>
      <c r="AL98" s="2921"/>
      <c r="AM98" s="2873"/>
      <c r="AN98" s="2873"/>
      <c r="AO98" s="2874"/>
      <c r="AP98" s="824"/>
    </row>
    <row r="99" spans="2:42" ht="15" customHeight="1" x14ac:dyDescent="0.3">
      <c r="B99" s="812"/>
      <c r="C99" s="2837">
        <v>7.6</v>
      </c>
      <c r="D99" s="2838"/>
      <c r="E99" s="2834" t="s">
        <v>383</v>
      </c>
      <c r="F99" s="2834"/>
      <c r="G99" s="2834"/>
      <c r="H99" s="2834"/>
      <c r="I99" s="2834"/>
      <c r="J99" s="2834"/>
      <c r="K99" s="2834"/>
      <c r="L99" s="2834"/>
      <c r="M99" s="2834"/>
      <c r="N99" s="2834"/>
      <c r="O99" s="2834"/>
      <c r="P99" s="2834"/>
      <c r="Q99" s="2834"/>
      <c r="R99" s="2834"/>
      <c r="S99" s="2834"/>
      <c r="T99" s="2834"/>
      <c r="U99" s="2834"/>
      <c r="V99" s="2834"/>
      <c r="W99" s="2834"/>
      <c r="X99" s="2834"/>
      <c r="Y99" s="2834"/>
      <c r="Z99" s="2834"/>
      <c r="AA99" s="2834"/>
      <c r="AB99" s="2914" t="s">
        <v>285</v>
      </c>
      <c r="AC99" s="2914"/>
      <c r="AD99" s="2914"/>
      <c r="AE99" s="2914"/>
      <c r="AF99" s="2914"/>
      <c r="AG99" s="2914"/>
      <c r="AH99" s="2914"/>
      <c r="AI99" s="2914"/>
      <c r="AJ99" s="2914"/>
      <c r="AK99" s="2914"/>
      <c r="AL99" s="2914"/>
      <c r="AM99" s="2873"/>
      <c r="AN99" s="2873"/>
      <c r="AO99" s="2874"/>
      <c r="AP99" s="824"/>
    </row>
    <row r="100" spans="2:42" x14ac:dyDescent="0.3">
      <c r="B100" s="812"/>
      <c r="C100" s="2837">
        <v>7.7</v>
      </c>
      <c r="D100" s="2838"/>
      <c r="E100" s="2843" t="s">
        <v>384</v>
      </c>
      <c r="F100" s="2843"/>
      <c r="G100" s="2843"/>
      <c r="H100" s="2843"/>
      <c r="I100" s="2843"/>
      <c r="J100" s="2843"/>
      <c r="K100" s="2843"/>
      <c r="L100" s="2843"/>
      <c r="M100" s="2843"/>
      <c r="N100" s="2843"/>
      <c r="O100" s="2843"/>
      <c r="P100" s="2843"/>
      <c r="Q100" s="2843"/>
      <c r="R100" s="2843"/>
      <c r="S100" s="2843"/>
      <c r="T100" s="2843"/>
      <c r="U100" s="2843"/>
      <c r="V100" s="2843"/>
      <c r="W100" s="2843"/>
      <c r="X100" s="2843"/>
      <c r="Y100" s="2843"/>
      <c r="Z100" s="2843"/>
      <c r="AA100" s="2843"/>
      <c r="AB100" s="2921" t="s">
        <v>285</v>
      </c>
      <c r="AC100" s="2921"/>
      <c r="AD100" s="2921"/>
      <c r="AE100" s="2921"/>
      <c r="AF100" s="2921"/>
      <c r="AG100" s="2921"/>
      <c r="AH100" s="2921"/>
      <c r="AI100" s="2921"/>
      <c r="AJ100" s="2921"/>
      <c r="AK100" s="2921"/>
      <c r="AL100" s="2921"/>
      <c r="AM100" s="2873"/>
      <c r="AN100" s="2873"/>
      <c r="AO100" s="2874"/>
      <c r="AP100" s="824"/>
    </row>
    <row r="101" spans="2:42" ht="15" customHeight="1" x14ac:dyDescent="0.3">
      <c r="B101" s="812"/>
      <c r="C101" s="2837">
        <v>7.8</v>
      </c>
      <c r="D101" s="2838"/>
      <c r="E101" s="2834" t="s">
        <v>385</v>
      </c>
      <c r="F101" s="2834"/>
      <c r="G101" s="2834"/>
      <c r="H101" s="2834"/>
      <c r="I101" s="2834"/>
      <c r="J101" s="2834"/>
      <c r="K101" s="2834"/>
      <c r="L101" s="2834"/>
      <c r="M101" s="2834"/>
      <c r="N101" s="2834"/>
      <c r="O101" s="2834"/>
      <c r="P101" s="2834"/>
      <c r="Q101" s="2834"/>
      <c r="R101" s="2834"/>
      <c r="S101" s="2834"/>
      <c r="T101" s="2834"/>
      <c r="U101" s="2834"/>
      <c r="V101" s="2834"/>
      <c r="W101" s="2834"/>
      <c r="X101" s="2834"/>
      <c r="Y101" s="2834"/>
      <c r="Z101" s="2834"/>
      <c r="AA101" s="2834"/>
      <c r="AB101" s="2914" t="s">
        <v>285</v>
      </c>
      <c r="AC101" s="2914"/>
      <c r="AD101" s="2914"/>
      <c r="AE101" s="2914"/>
      <c r="AF101" s="2914"/>
      <c r="AG101" s="2914"/>
      <c r="AH101" s="2914"/>
      <c r="AI101" s="2914"/>
      <c r="AJ101" s="2914"/>
      <c r="AK101" s="2914"/>
      <c r="AL101" s="2914"/>
      <c r="AM101" s="2873"/>
      <c r="AN101" s="2873"/>
      <c r="AO101" s="2874"/>
      <c r="AP101" s="824"/>
    </row>
    <row r="102" spans="2:42" ht="15" customHeight="1" x14ac:dyDescent="0.3">
      <c r="B102" s="812"/>
      <c r="C102" s="2837" t="s">
        <v>388</v>
      </c>
      <c r="D102" s="2838"/>
      <c r="E102" s="2843" t="s">
        <v>389</v>
      </c>
      <c r="F102" s="2843"/>
      <c r="G102" s="2843"/>
      <c r="H102" s="2843"/>
      <c r="I102" s="2843"/>
      <c r="J102" s="2843"/>
      <c r="K102" s="2843"/>
      <c r="L102" s="2843"/>
      <c r="M102" s="2843"/>
      <c r="N102" s="2843"/>
      <c r="O102" s="2843"/>
      <c r="P102" s="2843"/>
      <c r="Q102" s="2843"/>
      <c r="R102" s="2843"/>
      <c r="S102" s="2843"/>
      <c r="T102" s="2843"/>
      <c r="U102" s="2843"/>
      <c r="V102" s="2843"/>
      <c r="W102" s="2843"/>
      <c r="X102" s="2843"/>
      <c r="Y102" s="2843"/>
      <c r="Z102" s="2843"/>
      <c r="AA102" s="2843"/>
      <c r="AB102" s="2921" t="s">
        <v>285</v>
      </c>
      <c r="AC102" s="2921"/>
      <c r="AD102" s="2921"/>
      <c r="AE102" s="2921"/>
      <c r="AF102" s="2921"/>
      <c r="AG102" s="2921"/>
      <c r="AH102" s="2921"/>
      <c r="AI102" s="2921"/>
      <c r="AJ102" s="2921"/>
      <c r="AK102" s="2921"/>
      <c r="AL102" s="2921"/>
      <c r="AM102" s="2873"/>
      <c r="AN102" s="2873"/>
      <c r="AO102" s="2874"/>
      <c r="AP102" s="824"/>
    </row>
    <row r="103" spans="2:42" ht="15" customHeight="1" x14ac:dyDescent="0.3">
      <c r="B103" s="812"/>
      <c r="C103" s="2837" t="s">
        <v>390</v>
      </c>
      <c r="D103" s="2838"/>
      <c r="E103" s="2834" t="s">
        <v>391</v>
      </c>
      <c r="F103" s="2834"/>
      <c r="G103" s="2834"/>
      <c r="H103" s="2834"/>
      <c r="I103" s="2834"/>
      <c r="J103" s="2834"/>
      <c r="K103" s="2834"/>
      <c r="L103" s="2834"/>
      <c r="M103" s="2834"/>
      <c r="N103" s="2834"/>
      <c r="O103" s="2834"/>
      <c r="P103" s="2834"/>
      <c r="Q103" s="2834"/>
      <c r="R103" s="2834"/>
      <c r="S103" s="2834"/>
      <c r="T103" s="2834"/>
      <c r="U103" s="2834"/>
      <c r="V103" s="2834"/>
      <c r="W103" s="2834"/>
      <c r="X103" s="2834"/>
      <c r="Y103" s="2834"/>
      <c r="Z103" s="2834"/>
      <c r="AA103" s="2834"/>
      <c r="AB103" s="2914" t="s">
        <v>285</v>
      </c>
      <c r="AC103" s="2914"/>
      <c r="AD103" s="2914"/>
      <c r="AE103" s="2914"/>
      <c r="AF103" s="2914"/>
      <c r="AG103" s="2914"/>
      <c r="AH103" s="2914"/>
      <c r="AI103" s="2914"/>
      <c r="AJ103" s="2914"/>
      <c r="AK103" s="2914"/>
      <c r="AL103" s="2914"/>
      <c r="AM103" s="2873"/>
      <c r="AN103" s="2873"/>
      <c r="AO103" s="2874"/>
      <c r="AP103" s="824"/>
    </row>
    <row r="104" spans="2:42" ht="15" customHeight="1" x14ac:dyDescent="0.3">
      <c r="B104" s="812"/>
      <c r="C104" s="2837" t="s">
        <v>392</v>
      </c>
      <c r="D104" s="2838"/>
      <c r="E104" s="2843" t="s">
        <v>393</v>
      </c>
      <c r="F104" s="2843"/>
      <c r="G104" s="2843"/>
      <c r="H104" s="2843"/>
      <c r="I104" s="2843"/>
      <c r="J104" s="2843"/>
      <c r="K104" s="2843"/>
      <c r="L104" s="2843"/>
      <c r="M104" s="2843"/>
      <c r="N104" s="2843"/>
      <c r="O104" s="2843"/>
      <c r="P104" s="2843"/>
      <c r="Q104" s="2843"/>
      <c r="R104" s="2843"/>
      <c r="S104" s="2843"/>
      <c r="T104" s="2843"/>
      <c r="U104" s="2843"/>
      <c r="V104" s="2843"/>
      <c r="W104" s="2843"/>
      <c r="X104" s="2843"/>
      <c r="Y104" s="2843"/>
      <c r="Z104" s="2843"/>
      <c r="AA104" s="2843"/>
      <c r="AB104" s="2921" t="s">
        <v>285</v>
      </c>
      <c r="AC104" s="2921"/>
      <c r="AD104" s="2921"/>
      <c r="AE104" s="2921"/>
      <c r="AF104" s="2921"/>
      <c r="AG104" s="2921"/>
      <c r="AH104" s="2921"/>
      <c r="AI104" s="2921"/>
      <c r="AJ104" s="2921"/>
      <c r="AK104" s="2921"/>
      <c r="AL104" s="2921"/>
      <c r="AM104" s="2873"/>
      <c r="AN104" s="2873"/>
      <c r="AO104" s="2874"/>
      <c r="AP104" s="824"/>
    </row>
    <row r="105" spans="2:42" ht="15" customHeight="1" x14ac:dyDescent="0.3">
      <c r="B105" s="812"/>
      <c r="C105" s="2837">
        <v>7.11</v>
      </c>
      <c r="D105" s="2838"/>
      <c r="E105" s="2834" t="s">
        <v>394</v>
      </c>
      <c r="F105" s="2834"/>
      <c r="G105" s="2834"/>
      <c r="H105" s="2834"/>
      <c r="I105" s="2834"/>
      <c r="J105" s="2834"/>
      <c r="K105" s="2834"/>
      <c r="L105" s="2834"/>
      <c r="M105" s="2834"/>
      <c r="N105" s="2834"/>
      <c r="O105" s="2834"/>
      <c r="P105" s="2834"/>
      <c r="Q105" s="2834"/>
      <c r="R105" s="2834"/>
      <c r="S105" s="2834"/>
      <c r="T105" s="2834"/>
      <c r="U105" s="2834"/>
      <c r="V105" s="2834"/>
      <c r="W105" s="2834"/>
      <c r="X105" s="2834"/>
      <c r="Y105" s="2834"/>
      <c r="Z105" s="2834"/>
      <c r="AA105" s="2834"/>
      <c r="AB105" s="2914" t="s">
        <v>285</v>
      </c>
      <c r="AC105" s="2914"/>
      <c r="AD105" s="2914"/>
      <c r="AE105" s="2914"/>
      <c r="AF105" s="2914"/>
      <c r="AG105" s="2914"/>
      <c r="AH105" s="2914"/>
      <c r="AI105" s="2914"/>
      <c r="AJ105" s="2914"/>
      <c r="AK105" s="2914"/>
      <c r="AL105" s="2914"/>
      <c r="AM105" s="2873"/>
      <c r="AN105" s="2873"/>
      <c r="AO105" s="2874"/>
      <c r="AP105" s="824"/>
    </row>
    <row r="106" spans="2:42" x14ac:dyDescent="0.3">
      <c r="B106" s="812"/>
      <c r="C106" s="2837">
        <v>7.12</v>
      </c>
      <c r="D106" s="2838"/>
      <c r="E106" s="2843" t="s">
        <v>395</v>
      </c>
      <c r="F106" s="2843"/>
      <c r="G106" s="2843"/>
      <c r="H106" s="2843"/>
      <c r="I106" s="2843"/>
      <c r="J106" s="2843"/>
      <c r="K106" s="2843"/>
      <c r="L106" s="2843"/>
      <c r="M106" s="2843"/>
      <c r="N106" s="2843"/>
      <c r="O106" s="2843"/>
      <c r="P106" s="2843"/>
      <c r="Q106" s="2843"/>
      <c r="R106" s="2843"/>
      <c r="S106" s="2843"/>
      <c r="T106" s="2843"/>
      <c r="U106" s="2843"/>
      <c r="V106" s="2843"/>
      <c r="W106" s="2843"/>
      <c r="X106" s="2843"/>
      <c r="Y106" s="2843"/>
      <c r="Z106" s="2843"/>
      <c r="AA106" s="2843"/>
      <c r="AB106" s="2921" t="s">
        <v>285</v>
      </c>
      <c r="AC106" s="2921"/>
      <c r="AD106" s="2921"/>
      <c r="AE106" s="2921"/>
      <c r="AF106" s="2921"/>
      <c r="AG106" s="2921"/>
      <c r="AH106" s="2921"/>
      <c r="AI106" s="2921"/>
      <c r="AJ106" s="2921"/>
      <c r="AK106" s="2921"/>
      <c r="AL106" s="2921"/>
      <c r="AM106" s="2873"/>
      <c r="AN106" s="2873"/>
      <c r="AO106" s="2874"/>
      <c r="AP106" s="824"/>
    </row>
    <row r="107" spans="2:42" ht="15" customHeight="1" x14ac:dyDescent="0.3">
      <c r="B107" s="812"/>
      <c r="C107" s="2837">
        <v>7.13</v>
      </c>
      <c r="D107" s="2838"/>
      <c r="E107" s="2834" t="s">
        <v>396</v>
      </c>
      <c r="F107" s="2834"/>
      <c r="G107" s="2834"/>
      <c r="H107" s="2834"/>
      <c r="I107" s="2834"/>
      <c r="J107" s="2834"/>
      <c r="K107" s="2834"/>
      <c r="L107" s="2834"/>
      <c r="M107" s="2834"/>
      <c r="N107" s="2834"/>
      <c r="O107" s="2834"/>
      <c r="P107" s="2834"/>
      <c r="Q107" s="2834"/>
      <c r="R107" s="2834"/>
      <c r="S107" s="2834"/>
      <c r="T107" s="2834"/>
      <c r="U107" s="2834"/>
      <c r="V107" s="2834"/>
      <c r="W107" s="2834"/>
      <c r="X107" s="2834"/>
      <c r="Y107" s="2834"/>
      <c r="Z107" s="2834"/>
      <c r="AA107" s="2834"/>
      <c r="AB107" s="2914" t="s">
        <v>932</v>
      </c>
      <c r="AC107" s="2914"/>
      <c r="AD107" s="2914"/>
      <c r="AE107" s="2914"/>
      <c r="AF107" s="2914"/>
      <c r="AG107" s="2914"/>
      <c r="AH107" s="2914"/>
      <c r="AI107" s="2914"/>
      <c r="AJ107" s="2914"/>
      <c r="AK107" s="2914"/>
      <c r="AL107" s="2914"/>
      <c r="AM107" s="2922"/>
      <c r="AN107" s="2922"/>
      <c r="AO107" s="2923"/>
      <c r="AP107" s="824"/>
    </row>
    <row r="108" spans="2:42" x14ac:dyDescent="0.3">
      <c r="B108" s="812"/>
      <c r="C108" s="2837">
        <v>7.14</v>
      </c>
      <c r="D108" s="2838"/>
      <c r="E108" s="2843" t="s">
        <v>397</v>
      </c>
      <c r="F108" s="2843"/>
      <c r="G108" s="2843"/>
      <c r="H108" s="2843"/>
      <c r="I108" s="2843"/>
      <c r="J108" s="2843"/>
      <c r="K108" s="2843"/>
      <c r="L108" s="2843"/>
      <c r="M108" s="2843"/>
      <c r="N108" s="2843"/>
      <c r="O108" s="2843"/>
      <c r="P108" s="2843"/>
      <c r="Q108" s="2843"/>
      <c r="R108" s="2843"/>
      <c r="S108" s="2843"/>
      <c r="T108" s="2843"/>
      <c r="U108" s="2843"/>
      <c r="V108" s="2843"/>
      <c r="W108" s="2843"/>
      <c r="X108" s="2843"/>
      <c r="Y108" s="2843"/>
      <c r="Z108" s="2843"/>
      <c r="AA108" s="2843"/>
      <c r="AB108" s="2921" t="s">
        <v>285</v>
      </c>
      <c r="AC108" s="2921"/>
      <c r="AD108" s="2921"/>
      <c r="AE108" s="2921"/>
      <c r="AF108" s="2921"/>
      <c r="AG108" s="2921"/>
      <c r="AH108" s="2921"/>
      <c r="AI108" s="2921"/>
      <c r="AJ108" s="2921"/>
      <c r="AK108" s="2921"/>
      <c r="AL108" s="2921"/>
      <c r="AM108" s="2873"/>
      <c r="AN108" s="2873"/>
      <c r="AO108" s="2874"/>
      <c r="AP108" s="824"/>
    </row>
    <row r="109" spans="2:42" ht="15" customHeight="1" x14ac:dyDescent="0.3">
      <c r="B109" s="812"/>
      <c r="C109" s="2837">
        <v>7.15</v>
      </c>
      <c r="D109" s="2838"/>
      <c r="E109" s="2834" t="s">
        <v>398</v>
      </c>
      <c r="F109" s="2834"/>
      <c r="G109" s="2834"/>
      <c r="H109" s="2834"/>
      <c r="I109" s="2834"/>
      <c r="J109" s="2834"/>
      <c r="K109" s="2834"/>
      <c r="L109" s="2834"/>
      <c r="M109" s="2834"/>
      <c r="N109" s="2834"/>
      <c r="O109" s="2834"/>
      <c r="P109" s="2834"/>
      <c r="Q109" s="2834"/>
      <c r="R109" s="2834"/>
      <c r="S109" s="2834"/>
      <c r="T109" s="2834"/>
      <c r="U109" s="2834"/>
      <c r="V109" s="2834"/>
      <c r="W109" s="2834"/>
      <c r="X109" s="2834"/>
      <c r="Y109" s="2834"/>
      <c r="Z109" s="2834"/>
      <c r="AA109" s="2834"/>
      <c r="AB109" s="2914" t="s">
        <v>285</v>
      </c>
      <c r="AC109" s="2914"/>
      <c r="AD109" s="2914"/>
      <c r="AE109" s="2914"/>
      <c r="AF109" s="2914"/>
      <c r="AG109" s="2914"/>
      <c r="AH109" s="2914"/>
      <c r="AI109" s="2914"/>
      <c r="AJ109" s="2914"/>
      <c r="AK109" s="2914"/>
      <c r="AL109" s="2914"/>
      <c r="AM109" s="2873"/>
      <c r="AN109" s="2873"/>
      <c r="AO109" s="2874"/>
      <c r="AP109" s="824"/>
    </row>
    <row r="110" spans="2:42" x14ac:dyDescent="0.3">
      <c r="B110" s="812"/>
      <c r="C110" s="2837">
        <v>7.16</v>
      </c>
      <c r="D110" s="2838"/>
      <c r="E110" s="2843" t="s">
        <v>399</v>
      </c>
      <c r="F110" s="2843"/>
      <c r="G110" s="2843"/>
      <c r="H110" s="2843"/>
      <c r="I110" s="2843"/>
      <c r="J110" s="2843"/>
      <c r="K110" s="2843"/>
      <c r="L110" s="2843"/>
      <c r="M110" s="2843"/>
      <c r="N110" s="2843"/>
      <c r="O110" s="2843"/>
      <c r="P110" s="2843"/>
      <c r="Q110" s="2843"/>
      <c r="R110" s="2843"/>
      <c r="S110" s="2843"/>
      <c r="T110" s="2843"/>
      <c r="U110" s="2843"/>
      <c r="V110" s="2843"/>
      <c r="W110" s="2843"/>
      <c r="X110" s="2843"/>
      <c r="Y110" s="2843"/>
      <c r="Z110" s="2843"/>
      <c r="AA110" s="2843"/>
      <c r="AB110" s="2921" t="s">
        <v>285</v>
      </c>
      <c r="AC110" s="2921"/>
      <c r="AD110" s="2921"/>
      <c r="AE110" s="2921"/>
      <c r="AF110" s="2921"/>
      <c r="AG110" s="2921"/>
      <c r="AH110" s="2921"/>
      <c r="AI110" s="2921"/>
      <c r="AJ110" s="2921"/>
      <c r="AK110" s="2921"/>
      <c r="AL110" s="2921"/>
      <c r="AM110" s="2873"/>
      <c r="AN110" s="2873"/>
      <c r="AO110" s="2874"/>
      <c r="AP110" s="824"/>
    </row>
    <row r="111" spans="2:42" ht="15" customHeight="1" thickBot="1" x14ac:dyDescent="0.35">
      <c r="B111" s="812"/>
      <c r="C111" s="2841">
        <v>7.17</v>
      </c>
      <c r="D111" s="2842"/>
      <c r="E111" s="2844" t="s">
        <v>400</v>
      </c>
      <c r="F111" s="2844"/>
      <c r="G111" s="2844"/>
      <c r="H111" s="2844"/>
      <c r="I111" s="2844"/>
      <c r="J111" s="2844"/>
      <c r="K111" s="2844"/>
      <c r="L111" s="2844"/>
      <c r="M111" s="2844"/>
      <c r="N111" s="2844"/>
      <c r="O111" s="2844"/>
      <c r="P111" s="2844"/>
      <c r="Q111" s="2844"/>
      <c r="R111" s="2844"/>
      <c r="S111" s="2844"/>
      <c r="T111" s="2844"/>
      <c r="U111" s="2844"/>
      <c r="V111" s="2844"/>
      <c r="W111" s="2844"/>
      <c r="X111" s="2844"/>
      <c r="Y111" s="2844"/>
      <c r="Z111" s="2844"/>
      <c r="AA111" s="2844"/>
      <c r="AB111" s="2930" t="s">
        <v>929</v>
      </c>
      <c r="AC111" s="2930"/>
      <c r="AD111" s="2930"/>
      <c r="AE111" s="2930"/>
      <c r="AF111" s="2930"/>
      <c r="AG111" s="2930"/>
      <c r="AH111" s="2930"/>
      <c r="AI111" s="2930"/>
      <c r="AJ111" s="2930"/>
      <c r="AK111" s="2930"/>
      <c r="AL111" s="2930"/>
      <c r="AM111" s="2932"/>
      <c r="AN111" s="2932"/>
      <c r="AO111" s="2933"/>
      <c r="AP111" s="824"/>
    </row>
    <row r="112" spans="2:42" ht="15" thickBot="1" x14ac:dyDescent="0.35">
      <c r="B112" s="812"/>
      <c r="C112" s="2847"/>
      <c r="D112" s="2848"/>
      <c r="E112" s="2919"/>
      <c r="F112" s="2919"/>
      <c r="G112" s="2919"/>
      <c r="H112" s="2919"/>
      <c r="I112" s="2919"/>
      <c r="J112" s="2919"/>
      <c r="K112" s="2919"/>
      <c r="L112" s="2919"/>
      <c r="M112" s="2919"/>
      <c r="N112" s="2919"/>
      <c r="O112" s="2919"/>
      <c r="P112" s="2919"/>
      <c r="Q112" s="2919"/>
      <c r="R112" s="2919"/>
      <c r="S112" s="2919"/>
      <c r="T112" s="2919"/>
      <c r="U112" s="2919"/>
      <c r="V112" s="2919"/>
      <c r="W112" s="2919"/>
      <c r="X112" s="2919"/>
      <c r="Y112" s="2919"/>
      <c r="Z112" s="2919"/>
      <c r="AA112" s="2919"/>
      <c r="AB112" s="2928" t="s">
        <v>401</v>
      </c>
      <c r="AC112" s="2928"/>
      <c r="AD112" s="2928"/>
      <c r="AE112" s="2928"/>
      <c r="AF112" s="2928"/>
      <c r="AG112" s="2928"/>
      <c r="AH112" s="2928"/>
      <c r="AI112" s="2928"/>
      <c r="AJ112" s="2928"/>
      <c r="AK112" s="2928"/>
      <c r="AL112" s="2929"/>
      <c r="AM112" s="2866">
        <f>AM94+AM96+AM97+AM107+AM111</f>
        <v>0</v>
      </c>
      <c r="AN112" s="2867"/>
      <c r="AO112" s="2868"/>
      <c r="AP112" s="824"/>
    </row>
    <row r="113" spans="2:42" ht="3.75" customHeight="1" x14ac:dyDescent="0.3">
      <c r="B113" s="812"/>
      <c r="C113" s="2910"/>
      <c r="D113" s="2910"/>
      <c r="E113" s="808"/>
      <c r="AB113" s="568"/>
      <c r="AM113" s="808"/>
      <c r="AP113" s="824"/>
    </row>
    <row r="114" spans="2:42" x14ac:dyDescent="0.3">
      <c r="B114" s="812"/>
      <c r="C114" s="2836" t="s">
        <v>921</v>
      </c>
      <c r="D114" s="2836"/>
      <c r="E114" s="2836"/>
      <c r="F114" s="2836"/>
      <c r="G114" s="2836"/>
      <c r="H114" s="2836"/>
      <c r="I114" s="2836"/>
      <c r="J114" s="2836"/>
      <c r="K114" s="2836"/>
      <c r="L114" s="2836"/>
      <c r="M114" s="2836"/>
      <c r="N114" s="2836"/>
      <c r="O114" s="2836"/>
      <c r="P114" s="2836"/>
      <c r="Q114" s="2836"/>
      <c r="R114" s="2836"/>
      <c r="S114" s="2836"/>
      <c r="T114" s="2836"/>
      <c r="U114" s="2836"/>
      <c r="V114" s="2836"/>
      <c r="W114" s="2836"/>
      <c r="X114" s="2836"/>
      <c r="Y114" s="2836"/>
      <c r="Z114" s="2836"/>
      <c r="AA114" s="2836"/>
      <c r="AB114" s="570"/>
      <c r="AM114" s="805"/>
      <c r="AP114" s="824"/>
    </row>
    <row r="115" spans="2:42" x14ac:dyDescent="0.3">
      <c r="B115" s="812"/>
      <c r="C115" s="2831" t="s">
        <v>282</v>
      </c>
      <c r="D115" s="2832"/>
      <c r="E115" s="2869" t="s">
        <v>283</v>
      </c>
      <c r="F115" s="2869"/>
      <c r="G115" s="2869"/>
      <c r="H115" s="2869"/>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51" t="s">
        <v>280</v>
      </c>
      <c r="AC115" s="2851"/>
      <c r="AD115" s="2851"/>
      <c r="AE115" s="2851"/>
      <c r="AF115" s="2851"/>
      <c r="AG115" s="2851"/>
      <c r="AH115" s="2851"/>
      <c r="AI115" s="2851"/>
      <c r="AJ115" s="2851"/>
      <c r="AK115" s="2851"/>
      <c r="AL115" s="2851"/>
      <c r="AM115" s="2924" t="s">
        <v>281</v>
      </c>
      <c r="AN115" s="2924"/>
      <c r="AO115" s="2925"/>
      <c r="AP115" s="824"/>
    </row>
    <row r="116" spans="2:42" ht="15" customHeight="1" x14ac:dyDescent="0.3">
      <c r="B116" s="812"/>
      <c r="C116" s="2839" t="s">
        <v>402</v>
      </c>
      <c r="D116" s="2840"/>
      <c r="E116" s="2833" t="s">
        <v>403</v>
      </c>
      <c r="F116" s="2833"/>
      <c r="G116" s="2833"/>
      <c r="H116" s="2833"/>
      <c r="I116" s="2833"/>
      <c r="J116" s="2833"/>
      <c r="K116" s="2833"/>
      <c r="L116" s="2833"/>
      <c r="M116" s="2833"/>
      <c r="N116" s="2833"/>
      <c r="O116" s="2833"/>
      <c r="P116" s="2833"/>
      <c r="Q116" s="2833"/>
      <c r="R116" s="2833"/>
      <c r="S116" s="2833"/>
      <c r="T116" s="2833"/>
      <c r="U116" s="2833"/>
      <c r="V116" s="2833"/>
      <c r="W116" s="2833"/>
      <c r="X116" s="2833"/>
      <c r="Y116" s="2833"/>
      <c r="Z116" s="2833"/>
      <c r="AA116" s="2833"/>
      <c r="AB116" s="2926" t="s">
        <v>285</v>
      </c>
      <c r="AC116" s="2926"/>
      <c r="AD116" s="2926"/>
      <c r="AE116" s="2926"/>
      <c r="AF116" s="2926"/>
      <c r="AG116" s="2926"/>
      <c r="AH116" s="2926"/>
      <c r="AI116" s="2926"/>
      <c r="AJ116" s="2926"/>
      <c r="AK116" s="2926"/>
      <c r="AL116" s="2926"/>
      <c r="AM116" s="2873"/>
      <c r="AN116" s="2873"/>
      <c r="AO116" s="2874"/>
      <c r="AP116" s="824"/>
    </row>
    <row r="117" spans="2:42" ht="15" customHeight="1" x14ac:dyDescent="0.3">
      <c r="B117" s="812"/>
      <c r="C117" s="2837" t="s">
        <v>404</v>
      </c>
      <c r="D117" s="2838"/>
      <c r="E117" s="2834" t="s">
        <v>405</v>
      </c>
      <c r="F117" s="2834"/>
      <c r="G117" s="2834"/>
      <c r="H117" s="2834"/>
      <c r="I117" s="2834"/>
      <c r="J117" s="2834"/>
      <c r="K117" s="2834"/>
      <c r="L117" s="2834"/>
      <c r="M117" s="2834"/>
      <c r="N117" s="2834"/>
      <c r="O117" s="2834"/>
      <c r="P117" s="2834"/>
      <c r="Q117" s="2834"/>
      <c r="R117" s="2834"/>
      <c r="S117" s="2834"/>
      <c r="T117" s="2834"/>
      <c r="U117" s="2834"/>
      <c r="V117" s="2834"/>
      <c r="W117" s="2834"/>
      <c r="X117" s="2834"/>
      <c r="Y117" s="2834"/>
      <c r="Z117" s="2834"/>
      <c r="AA117" s="2834"/>
      <c r="AB117" s="2914" t="s">
        <v>285</v>
      </c>
      <c r="AC117" s="2914"/>
      <c r="AD117" s="2914"/>
      <c r="AE117" s="2914"/>
      <c r="AF117" s="2914"/>
      <c r="AG117" s="2914"/>
      <c r="AH117" s="2914"/>
      <c r="AI117" s="2914"/>
      <c r="AJ117" s="2914"/>
      <c r="AK117" s="2914"/>
      <c r="AL117" s="2914"/>
      <c r="AM117" s="2873"/>
      <c r="AN117" s="2873"/>
      <c r="AO117" s="2874"/>
      <c r="AP117" s="824"/>
    </row>
    <row r="118" spans="2:42" ht="15" customHeight="1" x14ac:dyDescent="0.3">
      <c r="B118" s="812"/>
      <c r="C118" s="2837" t="s">
        <v>406</v>
      </c>
      <c r="D118" s="2838"/>
      <c r="E118" s="2843" t="s">
        <v>407</v>
      </c>
      <c r="F118" s="2843"/>
      <c r="G118" s="2843"/>
      <c r="H118" s="2843"/>
      <c r="I118" s="2843"/>
      <c r="J118" s="2843"/>
      <c r="K118" s="2843"/>
      <c r="L118" s="2843"/>
      <c r="M118" s="2843"/>
      <c r="N118" s="2843"/>
      <c r="O118" s="2843"/>
      <c r="P118" s="2843"/>
      <c r="Q118" s="2843"/>
      <c r="R118" s="2843"/>
      <c r="S118" s="2843"/>
      <c r="T118" s="2843"/>
      <c r="U118" s="2843"/>
      <c r="V118" s="2843"/>
      <c r="W118" s="2843"/>
      <c r="X118" s="2843"/>
      <c r="Y118" s="2843"/>
      <c r="Z118" s="2843"/>
      <c r="AA118" s="2843"/>
      <c r="AB118" s="2921" t="s">
        <v>285</v>
      </c>
      <c r="AC118" s="2921"/>
      <c r="AD118" s="2921"/>
      <c r="AE118" s="2921"/>
      <c r="AF118" s="2921"/>
      <c r="AG118" s="2921"/>
      <c r="AH118" s="2921"/>
      <c r="AI118" s="2921"/>
      <c r="AJ118" s="2921"/>
      <c r="AK118" s="2921"/>
      <c r="AL118" s="2921"/>
      <c r="AM118" s="2873"/>
      <c r="AN118" s="2873"/>
      <c r="AO118" s="2874"/>
      <c r="AP118" s="824"/>
    </row>
    <row r="119" spans="2:42" ht="15" customHeight="1" x14ac:dyDescent="0.3">
      <c r="B119" s="812"/>
      <c r="C119" s="2837" t="s">
        <v>408</v>
      </c>
      <c r="D119" s="2838"/>
      <c r="E119" s="2834" t="s">
        <v>409</v>
      </c>
      <c r="F119" s="2834"/>
      <c r="G119" s="2834"/>
      <c r="H119" s="2834"/>
      <c r="I119" s="2834"/>
      <c r="J119" s="2834"/>
      <c r="K119" s="2834"/>
      <c r="L119" s="2834"/>
      <c r="M119" s="2834"/>
      <c r="N119" s="2834"/>
      <c r="O119" s="2834"/>
      <c r="P119" s="2834"/>
      <c r="Q119" s="2834"/>
      <c r="R119" s="2834"/>
      <c r="S119" s="2834"/>
      <c r="T119" s="2834"/>
      <c r="U119" s="2834"/>
      <c r="V119" s="2834"/>
      <c r="W119" s="2834"/>
      <c r="X119" s="2834"/>
      <c r="Y119" s="2834"/>
      <c r="Z119" s="2834"/>
      <c r="AA119" s="2834"/>
      <c r="AB119" s="2914" t="s">
        <v>929</v>
      </c>
      <c r="AC119" s="2914"/>
      <c r="AD119" s="2914"/>
      <c r="AE119" s="2914"/>
      <c r="AF119" s="2914"/>
      <c r="AG119" s="2914"/>
      <c r="AH119" s="2914"/>
      <c r="AI119" s="2914"/>
      <c r="AJ119" s="2914"/>
      <c r="AK119" s="2914"/>
      <c r="AL119" s="2914"/>
      <c r="AM119" s="2922"/>
      <c r="AN119" s="2922"/>
      <c r="AO119" s="2923"/>
      <c r="AP119" s="824"/>
    </row>
    <row r="120" spans="2:42" ht="15" customHeight="1" thickBot="1" x14ac:dyDescent="0.35">
      <c r="B120" s="812"/>
      <c r="C120" s="2841" t="s">
        <v>410</v>
      </c>
      <c r="D120" s="2842"/>
      <c r="E120" s="2835" t="s">
        <v>411</v>
      </c>
      <c r="F120" s="2835"/>
      <c r="G120" s="2835"/>
      <c r="H120" s="2835"/>
      <c r="I120" s="2835"/>
      <c r="J120" s="2835"/>
      <c r="K120" s="2835"/>
      <c r="L120" s="2835"/>
      <c r="M120" s="2835"/>
      <c r="N120" s="2835"/>
      <c r="O120" s="2835"/>
      <c r="P120" s="2835"/>
      <c r="Q120" s="2835"/>
      <c r="R120" s="2835"/>
      <c r="S120" s="2835"/>
      <c r="T120" s="2835"/>
      <c r="U120" s="2835"/>
      <c r="V120" s="2835"/>
      <c r="W120" s="2835"/>
      <c r="X120" s="2835"/>
      <c r="Y120" s="2835"/>
      <c r="Z120" s="2835"/>
      <c r="AA120" s="2835"/>
      <c r="AB120" s="2927" t="s">
        <v>929</v>
      </c>
      <c r="AC120" s="2927"/>
      <c r="AD120" s="2927"/>
      <c r="AE120" s="2927"/>
      <c r="AF120" s="2927"/>
      <c r="AG120" s="2927"/>
      <c r="AH120" s="2927"/>
      <c r="AI120" s="2927"/>
      <c r="AJ120" s="2927"/>
      <c r="AK120" s="2927"/>
      <c r="AL120" s="2927"/>
      <c r="AM120" s="2881"/>
      <c r="AN120" s="2881"/>
      <c r="AO120" s="2882"/>
      <c r="AP120" s="824"/>
    </row>
    <row r="121" spans="2:42" ht="15" thickBot="1" x14ac:dyDescent="0.35">
      <c r="B121" s="812"/>
      <c r="C121" s="2847"/>
      <c r="D121" s="2848"/>
      <c r="E121" s="2919"/>
      <c r="F121" s="2919"/>
      <c r="G121" s="2919"/>
      <c r="H121" s="2919"/>
      <c r="I121" s="2919"/>
      <c r="J121" s="2919"/>
      <c r="K121" s="2919"/>
      <c r="L121" s="2919"/>
      <c r="M121" s="2919"/>
      <c r="N121" s="2919"/>
      <c r="O121" s="2919"/>
      <c r="P121" s="2919"/>
      <c r="Q121" s="2919"/>
      <c r="R121" s="2919"/>
      <c r="S121" s="2919"/>
      <c r="T121" s="2919"/>
      <c r="U121" s="2919"/>
      <c r="V121" s="2919"/>
      <c r="W121" s="2919"/>
      <c r="X121" s="2919"/>
      <c r="Y121" s="2919"/>
      <c r="Z121" s="2919"/>
      <c r="AA121" s="2919"/>
      <c r="AB121" s="2928" t="s">
        <v>412</v>
      </c>
      <c r="AC121" s="2928"/>
      <c r="AD121" s="2928"/>
      <c r="AE121" s="2928"/>
      <c r="AF121" s="2928"/>
      <c r="AG121" s="2928"/>
      <c r="AH121" s="2928"/>
      <c r="AI121" s="2928"/>
      <c r="AJ121" s="2928"/>
      <c r="AK121" s="2928"/>
      <c r="AL121" s="2929"/>
      <c r="AM121" s="2866">
        <f>AM120+AM119</f>
        <v>0</v>
      </c>
      <c r="AN121" s="2867"/>
      <c r="AO121" s="2868"/>
      <c r="AP121" s="824"/>
    </row>
    <row r="122" spans="2:42" ht="7.5" customHeight="1" thickBot="1" x14ac:dyDescent="0.35">
      <c r="B122" s="812"/>
      <c r="C122" s="805"/>
      <c r="E122" s="805"/>
      <c r="AB122" s="570"/>
      <c r="AM122" s="805"/>
      <c r="AP122" s="824"/>
    </row>
    <row r="123" spans="2:42" x14ac:dyDescent="0.3">
      <c r="B123" s="812"/>
      <c r="C123" s="805"/>
      <c r="E123" s="809"/>
      <c r="AB123" s="564"/>
      <c r="AC123" s="805"/>
      <c r="AD123" s="805"/>
      <c r="AE123" s="2895" t="s">
        <v>413</v>
      </c>
      <c r="AF123" s="2896"/>
      <c r="AG123" s="2896"/>
      <c r="AH123" s="2896"/>
      <c r="AI123" s="2896"/>
      <c r="AJ123" s="2896"/>
      <c r="AK123" s="2896"/>
      <c r="AL123" s="2896"/>
      <c r="AM123" s="2905">
        <f>AM23</f>
        <v>0</v>
      </c>
      <c r="AN123" s="2906"/>
      <c r="AO123" s="2907"/>
      <c r="AP123" s="824"/>
    </row>
    <row r="124" spans="2:42" x14ac:dyDescent="0.3">
      <c r="B124" s="812"/>
      <c r="C124" s="805"/>
      <c r="E124" s="572"/>
      <c r="AB124" s="564"/>
      <c r="AC124" s="805"/>
      <c r="AD124" s="805"/>
      <c r="AE124" s="2897" t="s">
        <v>414</v>
      </c>
      <c r="AF124" s="2898"/>
      <c r="AG124" s="2898"/>
      <c r="AH124" s="2898"/>
      <c r="AI124" s="2898"/>
      <c r="AJ124" s="2898"/>
      <c r="AK124" s="2898"/>
      <c r="AL124" s="2898"/>
      <c r="AM124" s="2883">
        <f>AM36</f>
        <v>0</v>
      </c>
      <c r="AN124" s="2884"/>
      <c r="AO124" s="2885"/>
      <c r="AP124" s="824"/>
    </row>
    <row r="125" spans="2:42" x14ac:dyDescent="0.3">
      <c r="B125" s="812"/>
      <c r="C125" s="805"/>
      <c r="E125" s="572"/>
      <c r="AB125" s="564"/>
      <c r="AC125" s="805"/>
      <c r="AD125" s="805"/>
      <c r="AE125" s="2899" t="s">
        <v>415</v>
      </c>
      <c r="AF125" s="2900"/>
      <c r="AG125" s="2900"/>
      <c r="AH125" s="2900"/>
      <c r="AI125" s="2900"/>
      <c r="AJ125" s="2900"/>
      <c r="AK125" s="2900"/>
      <c r="AL125" s="2900"/>
      <c r="AM125" s="2886">
        <f>AM48</f>
        <v>0</v>
      </c>
      <c r="AN125" s="2887"/>
      <c r="AO125" s="2888"/>
      <c r="AP125" s="824"/>
    </row>
    <row r="126" spans="2:42" x14ac:dyDescent="0.3">
      <c r="B126" s="812"/>
      <c r="C126" s="805"/>
      <c r="E126" s="572"/>
      <c r="AB126" s="564"/>
      <c r="AC126" s="805"/>
      <c r="AD126" s="805"/>
      <c r="AE126" s="2897" t="s">
        <v>416</v>
      </c>
      <c r="AF126" s="2898"/>
      <c r="AG126" s="2898"/>
      <c r="AH126" s="2898"/>
      <c r="AI126" s="2898"/>
      <c r="AJ126" s="2898"/>
      <c r="AK126" s="2898"/>
      <c r="AL126" s="2898"/>
      <c r="AM126" s="2908">
        <f>AM55</f>
        <v>0</v>
      </c>
      <c r="AN126" s="2898"/>
      <c r="AO126" s="2909"/>
      <c r="AP126" s="824"/>
    </row>
    <row r="127" spans="2:42" x14ac:dyDescent="0.3">
      <c r="B127" s="812"/>
      <c r="C127" s="805"/>
      <c r="E127" s="805"/>
      <c r="AB127" s="564"/>
      <c r="AC127" s="805"/>
      <c r="AD127" s="805"/>
      <c r="AE127" s="2899" t="s">
        <v>417</v>
      </c>
      <c r="AF127" s="2900"/>
      <c r="AG127" s="2900"/>
      <c r="AH127" s="2900"/>
      <c r="AI127" s="2900"/>
      <c r="AJ127" s="2900"/>
      <c r="AK127" s="2900"/>
      <c r="AL127" s="2900"/>
      <c r="AM127" s="2886">
        <f>AM74</f>
        <v>0</v>
      </c>
      <c r="AN127" s="2887"/>
      <c r="AO127" s="2888"/>
      <c r="AP127" s="824"/>
    </row>
    <row r="128" spans="2:42" x14ac:dyDescent="0.3">
      <c r="B128" s="812"/>
      <c r="C128" s="805"/>
      <c r="E128" s="805"/>
      <c r="AB128" s="564"/>
      <c r="AC128" s="805"/>
      <c r="AD128" s="805"/>
      <c r="AE128" s="2897" t="s">
        <v>418</v>
      </c>
      <c r="AF128" s="2898"/>
      <c r="AG128" s="2898"/>
      <c r="AH128" s="2898"/>
      <c r="AI128" s="2898"/>
      <c r="AJ128" s="2898"/>
      <c r="AK128" s="2898"/>
      <c r="AL128" s="2898"/>
      <c r="AM128" s="2883">
        <f>AM88</f>
        <v>0</v>
      </c>
      <c r="AN128" s="2884"/>
      <c r="AO128" s="2885"/>
      <c r="AP128" s="824"/>
    </row>
    <row r="129" spans="2:42" x14ac:dyDescent="0.3">
      <c r="B129" s="812"/>
      <c r="C129" s="805"/>
      <c r="E129" s="805"/>
      <c r="AB129" s="564"/>
      <c r="AC129" s="805"/>
      <c r="AD129" s="805"/>
      <c r="AE129" s="2899" t="s">
        <v>419</v>
      </c>
      <c r="AF129" s="2900"/>
      <c r="AG129" s="2900"/>
      <c r="AH129" s="2900"/>
      <c r="AI129" s="2900"/>
      <c r="AJ129" s="2900"/>
      <c r="AK129" s="2900"/>
      <c r="AL129" s="2900"/>
      <c r="AM129" s="2886">
        <f>AM112</f>
        <v>0</v>
      </c>
      <c r="AN129" s="2887"/>
      <c r="AO129" s="2888"/>
      <c r="AP129" s="824"/>
    </row>
    <row r="130" spans="2:42" ht="15" thickBot="1" x14ac:dyDescent="0.35">
      <c r="B130" s="812"/>
      <c r="C130" s="805"/>
      <c r="E130" s="805"/>
      <c r="AB130" s="564"/>
      <c r="AC130" s="805"/>
      <c r="AD130" s="805"/>
      <c r="AE130" s="2901" t="s">
        <v>420</v>
      </c>
      <c r="AF130" s="2902"/>
      <c r="AG130" s="2902"/>
      <c r="AH130" s="2902"/>
      <c r="AI130" s="2902"/>
      <c r="AJ130" s="2902"/>
      <c r="AK130" s="2902"/>
      <c r="AL130" s="2902"/>
      <c r="AM130" s="2889">
        <f>AM121</f>
        <v>0</v>
      </c>
      <c r="AN130" s="2890"/>
      <c r="AO130" s="2891"/>
      <c r="AP130" s="824"/>
    </row>
    <row r="131" spans="2:42" ht="15.6" thickTop="1" thickBot="1" x14ac:dyDescent="0.35">
      <c r="B131" s="812"/>
      <c r="C131" s="805"/>
      <c r="E131" s="805"/>
      <c r="AB131" s="564"/>
      <c r="AC131" s="805"/>
      <c r="AD131" s="805"/>
      <c r="AE131" s="2903" t="s">
        <v>421</v>
      </c>
      <c r="AF131" s="2904"/>
      <c r="AG131" s="2904"/>
      <c r="AH131" s="2904"/>
      <c r="AI131" s="2904"/>
      <c r="AJ131" s="2904"/>
      <c r="AK131" s="2904"/>
      <c r="AL131" s="2904"/>
      <c r="AM131" s="2892">
        <f>SUM(AM123:AM130)</f>
        <v>0</v>
      </c>
      <c r="AN131" s="2893"/>
      <c r="AO131" s="2894"/>
      <c r="AP131" s="824"/>
    </row>
    <row r="132" spans="2:42" ht="15" thickBot="1" x14ac:dyDescent="0.35">
      <c r="B132" s="812"/>
      <c r="C132" s="805"/>
      <c r="E132" s="805"/>
      <c r="AB132" s="570"/>
      <c r="AM132" s="805"/>
      <c r="AP132" s="824"/>
    </row>
    <row r="133" spans="2:42" x14ac:dyDescent="0.3">
      <c r="B133" s="816"/>
      <c r="C133" s="816"/>
      <c r="D133" s="832"/>
      <c r="E133" s="816"/>
      <c r="F133" s="832"/>
      <c r="G133" s="832"/>
      <c r="H133" s="816"/>
      <c r="I133" s="816"/>
      <c r="J133" s="816"/>
      <c r="K133" s="816"/>
      <c r="L133" s="816"/>
      <c r="M133" s="816"/>
      <c r="N133" s="816"/>
      <c r="O133" s="816"/>
      <c r="P133" s="816"/>
      <c r="Q133" s="816"/>
      <c r="R133" s="816"/>
      <c r="S133" s="832"/>
      <c r="T133" s="816"/>
      <c r="U133" s="816"/>
      <c r="V133" s="816"/>
      <c r="W133" s="816"/>
      <c r="X133" s="816"/>
      <c r="Y133" s="816"/>
      <c r="Z133" s="816"/>
      <c r="AA133" s="816"/>
      <c r="AB133" s="817"/>
      <c r="AC133" s="816"/>
      <c r="AD133" s="832"/>
      <c r="AE133" s="816"/>
      <c r="AF133" s="816"/>
      <c r="AG133" s="816"/>
      <c r="AH133" s="816"/>
      <c r="AI133" s="816"/>
      <c r="AJ133" s="816"/>
      <c r="AK133" s="816"/>
      <c r="AL133" s="816"/>
      <c r="AM133" s="816"/>
      <c r="AN133" s="816"/>
      <c r="AO133" s="816"/>
      <c r="AP133" s="816"/>
    </row>
    <row r="134" spans="2:42" x14ac:dyDescent="0.3">
      <c r="B134" s="805"/>
      <c r="C134" s="805"/>
      <c r="D134" s="263"/>
      <c r="E134" s="805"/>
      <c r="F134" s="263"/>
      <c r="G134" s="263"/>
      <c r="H134" s="805"/>
      <c r="I134" s="805"/>
      <c r="J134" s="805"/>
      <c r="K134" s="805"/>
      <c r="L134" s="805"/>
      <c r="M134" s="805"/>
      <c r="N134" s="805"/>
      <c r="O134" s="805"/>
      <c r="P134" s="805"/>
      <c r="Q134" s="805"/>
      <c r="R134" s="805"/>
      <c r="S134" s="263"/>
      <c r="T134" s="805"/>
      <c r="U134" s="805"/>
      <c r="V134" s="805"/>
      <c r="W134" s="805"/>
      <c r="X134" s="805"/>
      <c r="Y134" s="805"/>
      <c r="Z134" s="805"/>
      <c r="AA134" s="805"/>
      <c r="AB134" s="570"/>
      <c r="AC134" s="805"/>
      <c r="AD134" s="263"/>
      <c r="AE134" s="805"/>
      <c r="AF134" s="805"/>
      <c r="AG134" s="805"/>
      <c r="AH134" s="805"/>
      <c r="AI134" s="805"/>
      <c r="AJ134" s="805"/>
      <c r="AK134" s="805"/>
      <c r="AL134" s="805"/>
      <c r="AM134" s="805"/>
      <c r="AN134" s="805"/>
      <c r="AO134" s="805"/>
      <c r="AP134" s="805"/>
    </row>
    <row r="135" spans="2:42" x14ac:dyDescent="0.3">
      <c r="B135" s="805"/>
      <c r="C135" s="805"/>
      <c r="D135" s="263"/>
      <c r="E135" s="805"/>
      <c r="F135" s="263"/>
      <c r="G135" s="263"/>
      <c r="H135" s="805"/>
      <c r="I135" s="805"/>
      <c r="J135" s="805"/>
      <c r="K135" s="805"/>
      <c r="L135" s="805"/>
      <c r="M135" s="805"/>
      <c r="N135" s="805"/>
      <c r="O135" s="805"/>
      <c r="P135" s="805"/>
      <c r="Q135" s="805"/>
      <c r="R135" s="805"/>
      <c r="S135" s="263"/>
      <c r="T135" s="805"/>
      <c r="U135" s="805"/>
      <c r="V135" s="805"/>
      <c r="W135" s="805"/>
      <c r="X135" s="805"/>
      <c r="Y135" s="805"/>
      <c r="Z135" s="805"/>
      <c r="AA135" s="805"/>
      <c r="AB135" s="570"/>
      <c r="AC135" s="805"/>
      <c r="AD135" s="263"/>
      <c r="AE135" s="805"/>
      <c r="AF135" s="805"/>
      <c r="AG135" s="805"/>
      <c r="AH135" s="805"/>
      <c r="AI135" s="805"/>
      <c r="AJ135" s="805"/>
      <c r="AK135" s="805"/>
      <c r="AL135" s="805"/>
      <c r="AM135" s="805"/>
      <c r="AN135" s="805"/>
      <c r="AO135" s="805"/>
      <c r="AP135" s="805"/>
    </row>
  </sheetData>
  <sheetProtection formatCells="0"/>
  <dataConsolidate/>
  <mergeCells count="384">
    <mergeCell ref="E104:AA104"/>
    <mergeCell ref="AB104:AL104"/>
    <mergeCell ref="AM104:AO104"/>
    <mergeCell ref="AB86:AL86"/>
    <mergeCell ref="AM86:AO86"/>
    <mergeCell ref="E73:AA73"/>
    <mergeCell ref="AB73:AL73"/>
    <mergeCell ref="AM73:AO73"/>
    <mergeCell ref="AM74:AO74"/>
    <mergeCell ref="E93:AA93"/>
    <mergeCell ref="AM91:AO91"/>
    <mergeCell ref="AB88:AL88"/>
    <mergeCell ref="AB87:AL87"/>
    <mergeCell ref="AM87:AO87"/>
    <mergeCell ref="E92:AA92"/>
    <mergeCell ref="AB92:AL92"/>
    <mergeCell ref="AM92:AO92"/>
    <mergeCell ref="E97:AA97"/>
    <mergeCell ref="E100:AA100"/>
    <mergeCell ref="E101:AA101"/>
    <mergeCell ref="AB101:AL101"/>
    <mergeCell ref="AM101:AO101"/>
    <mergeCell ref="E103:AA103"/>
    <mergeCell ref="AB103:AL103"/>
    <mergeCell ref="E109:AA109"/>
    <mergeCell ref="AB109:AL109"/>
    <mergeCell ref="AM109:AO109"/>
    <mergeCell ref="E111:AA111"/>
    <mergeCell ref="AB111:AL111"/>
    <mergeCell ref="AM111:AO111"/>
    <mergeCell ref="E105:AA105"/>
    <mergeCell ref="AB105:AL105"/>
    <mergeCell ref="AM105:AO105"/>
    <mergeCell ref="E107:AA107"/>
    <mergeCell ref="AB107:AL107"/>
    <mergeCell ref="AM107:AO107"/>
    <mergeCell ref="E106:AA106"/>
    <mergeCell ref="AB54:AL54"/>
    <mergeCell ref="AM54:AO54"/>
    <mergeCell ref="AB66:AL66"/>
    <mergeCell ref="AM66:AO66"/>
    <mergeCell ref="AB69:AL69"/>
    <mergeCell ref="AM69:AO69"/>
    <mergeCell ref="C57:AA57"/>
    <mergeCell ref="C77:AA77"/>
    <mergeCell ref="E74:AA74"/>
    <mergeCell ref="E66:AA66"/>
    <mergeCell ref="E69:AA69"/>
    <mergeCell ref="E54:AA54"/>
    <mergeCell ref="E63:AA63"/>
    <mergeCell ref="AB58:AL58"/>
    <mergeCell ref="AM58:AO58"/>
    <mergeCell ref="C64:D64"/>
    <mergeCell ref="C65:D65"/>
    <mergeCell ref="C66:D66"/>
    <mergeCell ref="C67:D67"/>
    <mergeCell ref="C68:D68"/>
    <mergeCell ref="C59:D59"/>
    <mergeCell ref="C60:D60"/>
    <mergeCell ref="C61:D61"/>
    <mergeCell ref="C62:D62"/>
    <mergeCell ref="E78:AA78"/>
    <mergeCell ref="AB78:AL78"/>
    <mergeCell ref="AM78:AO78"/>
    <mergeCell ref="E68:AA68"/>
    <mergeCell ref="AB68:AL68"/>
    <mergeCell ref="AM68:AO68"/>
    <mergeCell ref="E62:AA62"/>
    <mergeCell ref="AB62:AL62"/>
    <mergeCell ref="AM62:AO62"/>
    <mergeCell ref="E64:AA64"/>
    <mergeCell ref="AM34:AO34"/>
    <mergeCell ref="E41:AA41"/>
    <mergeCell ref="AB41:AL41"/>
    <mergeCell ref="E110:AA110"/>
    <mergeCell ref="AB47:AL47"/>
    <mergeCell ref="AM47:AO47"/>
    <mergeCell ref="E53:AA53"/>
    <mergeCell ref="E70:AA70"/>
    <mergeCell ref="AB70:AL70"/>
    <mergeCell ref="AB110:AL110"/>
    <mergeCell ref="AM110:AO110"/>
    <mergeCell ref="AM88:AO88"/>
    <mergeCell ref="AM70:AO70"/>
    <mergeCell ref="E72:AA72"/>
    <mergeCell ref="AB72:AL72"/>
    <mergeCell ref="AM72:AO72"/>
    <mergeCell ref="E71:AA71"/>
    <mergeCell ref="AB71:AL71"/>
    <mergeCell ref="AM71:AO71"/>
    <mergeCell ref="E52:AA52"/>
    <mergeCell ref="AB52:AL52"/>
    <mergeCell ref="AM52:AO52"/>
    <mergeCell ref="E99:AA99"/>
    <mergeCell ref="AM51:AO51"/>
    <mergeCell ref="AM22:AO22"/>
    <mergeCell ref="E28:AA28"/>
    <mergeCell ref="AB28:AL28"/>
    <mergeCell ref="AM28:AO28"/>
    <mergeCell ref="E30:AA30"/>
    <mergeCell ref="AB30:AL30"/>
    <mergeCell ref="AM30:AO30"/>
    <mergeCell ref="E32:AA32"/>
    <mergeCell ref="AB32:AL32"/>
    <mergeCell ref="AM32:AO32"/>
    <mergeCell ref="E26:AA26"/>
    <mergeCell ref="AB26:AL26"/>
    <mergeCell ref="AM26:AO26"/>
    <mergeCell ref="E31:AA31"/>
    <mergeCell ref="AB31:AL31"/>
    <mergeCell ref="AM31:AO31"/>
    <mergeCell ref="C25:AA25"/>
    <mergeCell ref="C30:D30"/>
    <mergeCell ref="C31:D31"/>
    <mergeCell ref="C32:D32"/>
    <mergeCell ref="E98:AA98"/>
    <mergeCell ref="AB98:AL98"/>
    <mergeCell ref="AM98:AO98"/>
    <mergeCell ref="E116:AA116"/>
    <mergeCell ref="E118:AA118"/>
    <mergeCell ref="E117:AA117"/>
    <mergeCell ref="E115:AA115"/>
    <mergeCell ref="AB112:AL112"/>
    <mergeCell ref="AB106:AL106"/>
    <mergeCell ref="AM106:AO106"/>
    <mergeCell ref="E108:AA108"/>
    <mergeCell ref="AB108:AL108"/>
    <mergeCell ref="AM108:AO108"/>
    <mergeCell ref="E112:AA112"/>
    <mergeCell ref="AM112:AO112"/>
    <mergeCell ref="C114:AA114"/>
    <mergeCell ref="C107:D107"/>
    <mergeCell ref="C108:D108"/>
    <mergeCell ref="C109:D109"/>
    <mergeCell ref="C110:D110"/>
    <mergeCell ref="C111:D111"/>
    <mergeCell ref="C102:D102"/>
    <mergeCell ref="AM103:AO103"/>
    <mergeCell ref="E102:AA102"/>
    <mergeCell ref="AM80:AO80"/>
    <mergeCell ref="AB82:AL82"/>
    <mergeCell ref="AM82:AO82"/>
    <mergeCell ref="E84:AA84"/>
    <mergeCell ref="AB84:AL84"/>
    <mergeCell ref="AM84:AO84"/>
    <mergeCell ref="E83:AA83"/>
    <mergeCell ref="AB83:AL83"/>
    <mergeCell ref="AM83:AO83"/>
    <mergeCell ref="E82:AA82"/>
    <mergeCell ref="E80:AA80"/>
    <mergeCell ref="AB91:AL91"/>
    <mergeCell ref="E65:AA65"/>
    <mergeCell ref="AB65:AL65"/>
    <mergeCell ref="AM65:AO65"/>
    <mergeCell ref="E59:AA59"/>
    <mergeCell ref="AB59:AL59"/>
    <mergeCell ref="AM59:AO59"/>
    <mergeCell ref="E61:AA61"/>
    <mergeCell ref="AB61:AL61"/>
    <mergeCell ref="AM61:AO61"/>
    <mergeCell ref="E60:AA60"/>
    <mergeCell ref="AB60:AL60"/>
    <mergeCell ref="AM60:AO60"/>
    <mergeCell ref="AB64:AL64"/>
    <mergeCell ref="AM64:AO64"/>
    <mergeCell ref="AB74:AL74"/>
    <mergeCell ref="AB85:AL85"/>
    <mergeCell ref="AM85:AO85"/>
    <mergeCell ref="E79:AA79"/>
    <mergeCell ref="AB79:AL79"/>
    <mergeCell ref="AM79:AO79"/>
    <mergeCell ref="E81:AA81"/>
    <mergeCell ref="AB81:AL81"/>
    <mergeCell ref="AB80:AL80"/>
    <mergeCell ref="AB42:AL42"/>
    <mergeCell ref="AM42:AO42"/>
    <mergeCell ref="AM41:AO41"/>
    <mergeCell ref="AB45:AL45"/>
    <mergeCell ref="AM45:AO45"/>
    <mergeCell ref="E36:AA36"/>
    <mergeCell ref="AB63:AL63"/>
    <mergeCell ref="AM63:AO63"/>
    <mergeCell ref="AB48:AL48"/>
    <mergeCell ref="AB55:AL55"/>
    <mergeCell ref="E48:AA48"/>
    <mergeCell ref="AM48:AO48"/>
    <mergeCell ref="E55:AA55"/>
    <mergeCell ref="AM55:AO55"/>
    <mergeCell ref="AB53:AL53"/>
    <mergeCell ref="AM53:AO53"/>
    <mergeCell ref="E43:AA43"/>
    <mergeCell ref="AB43:AL43"/>
    <mergeCell ref="AM43:AO43"/>
    <mergeCell ref="E45:AA45"/>
    <mergeCell ref="E39:AA39"/>
    <mergeCell ref="AB39:AL39"/>
    <mergeCell ref="AM39:AO39"/>
    <mergeCell ref="AB51:AL51"/>
    <mergeCell ref="AM21:AO21"/>
    <mergeCell ref="E67:AA67"/>
    <mergeCell ref="AB67:AL67"/>
    <mergeCell ref="AM67:AO67"/>
    <mergeCell ref="AB27:AL27"/>
    <mergeCell ref="AM27:AO27"/>
    <mergeCell ref="AM23:AO23"/>
    <mergeCell ref="AB23:AL23"/>
    <mergeCell ref="E23:AA23"/>
    <mergeCell ref="E44:AA44"/>
    <mergeCell ref="AB44:AL44"/>
    <mergeCell ref="AM44:AO44"/>
    <mergeCell ref="E46:AA46"/>
    <mergeCell ref="AB46:AL46"/>
    <mergeCell ref="AM46:AO46"/>
    <mergeCell ref="E40:AA40"/>
    <mergeCell ref="AB40:AL40"/>
    <mergeCell ref="AM40:AO40"/>
    <mergeCell ref="E35:AA35"/>
    <mergeCell ref="AB35:AL35"/>
    <mergeCell ref="AM35:AO35"/>
    <mergeCell ref="E29:AA29"/>
    <mergeCell ref="AB29:AL29"/>
    <mergeCell ref="AM29:AO29"/>
    <mergeCell ref="AM20:AO20"/>
    <mergeCell ref="E27:AA27"/>
    <mergeCell ref="AM121:AO121"/>
    <mergeCell ref="AB115:AL115"/>
    <mergeCell ref="AB116:AL116"/>
    <mergeCell ref="AB117:AL117"/>
    <mergeCell ref="AB118:AL118"/>
    <mergeCell ref="AB119:AL119"/>
    <mergeCell ref="AB120:AL120"/>
    <mergeCell ref="AM115:AO115"/>
    <mergeCell ref="AM116:AO116"/>
    <mergeCell ref="AM117:AO117"/>
    <mergeCell ref="AM118:AO118"/>
    <mergeCell ref="AM119:AO119"/>
    <mergeCell ref="AB121:AL121"/>
    <mergeCell ref="AM120:AO120"/>
    <mergeCell ref="AB36:AL36"/>
    <mergeCell ref="AM36:AO36"/>
    <mergeCell ref="AB20:AL20"/>
    <mergeCell ref="AB21:AL21"/>
    <mergeCell ref="AB22:AL22"/>
    <mergeCell ref="AB33:AL33"/>
    <mergeCell ref="AM33:AO33"/>
    <mergeCell ref="AM81:AO81"/>
    <mergeCell ref="AM128:AO128"/>
    <mergeCell ref="AM129:AO129"/>
    <mergeCell ref="AB93:AL93"/>
    <mergeCell ref="AM93:AO93"/>
    <mergeCell ref="AB100:AL100"/>
    <mergeCell ref="AM100:AO100"/>
    <mergeCell ref="AB97:AL97"/>
    <mergeCell ref="AM97:AO97"/>
    <mergeCell ref="AE123:AL123"/>
    <mergeCell ref="AE124:AL124"/>
    <mergeCell ref="AE125:AL125"/>
    <mergeCell ref="AE126:AL126"/>
    <mergeCell ref="AB99:AL99"/>
    <mergeCell ref="AM99:AO99"/>
    <mergeCell ref="AB102:AL102"/>
    <mergeCell ref="AM102:AO102"/>
    <mergeCell ref="AB94:AL94"/>
    <mergeCell ref="AM94:AO94"/>
    <mergeCell ref="AB96:AL96"/>
    <mergeCell ref="AM96:AO96"/>
    <mergeCell ref="AB95:AL95"/>
    <mergeCell ref="AM95:AO95"/>
    <mergeCell ref="AM130:AO130"/>
    <mergeCell ref="AM131:AO131"/>
    <mergeCell ref="C117:D117"/>
    <mergeCell ref="C118:D118"/>
    <mergeCell ref="C119:D119"/>
    <mergeCell ref="C120:D120"/>
    <mergeCell ref="C121:D121"/>
    <mergeCell ref="C112:D112"/>
    <mergeCell ref="C113:D113"/>
    <mergeCell ref="C115:D115"/>
    <mergeCell ref="C116:D116"/>
    <mergeCell ref="E120:AA120"/>
    <mergeCell ref="E119:AA119"/>
    <mergeCell ref="AE127:AL127"/>
    <mergeCell ref="AE129:AL129"/>
    <mergeCell ref="AE130:AL130"/>
    <mergeCell ref="AE131:AL131"/>
    <mergeCell ref="E121:AA121"/>
    <mergeCell ref="AE128:AL128"/>
    <mergeCell ref="AM123:AO123"/>
    <mergeCell ref="AM124:AO124"/>
    <mergeCell ref="AM125:AO125"/>
    <mergeCell ref="AM126:AO126"/>
    <mergeCell ref="AM127:AO127"/>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8:D88"/>
    <mergeCell ref="C89:D89"/>
    <mergeCell ref="C91:D91"/>
    <mergeCell ref="C83:D83"/>
    <mergeCell ref="C84:D84"/>
    <mergeCell ref="C85:D85"/>
    <mergeCell ref="C86:D86"/>
    <mergeCell ref="C87:D87"/>
    <mergeCell ref="C90:AA90"/>
    <mergeCell ref="E88:AA88"/>
    <mergeCell ref="E91:AA91"/>
    <mergeCell ref="E94:AA94"/>
    <mergeCell ref="E96:AA96"/>
    <mergeCell ref="E95:AA95"/>
    <mergeCell ref="E87:AA87"/>
    <mergeCell ref="E85:AA85"/>
    <mergeCell ref="E86:AA86"/>
    <mergeCell ref="C79:D79"/>
    <mergeCell ref="C80:D80"/>
    <mergeCell ref="C81:D81"/>
    <mergeCell ref="C82:D82"/>
    <mergeCell ref="C74:D74"/>
    <mergeCell ref="C75:D75"/>
    <mergeCell ref="C76:D76"/>
    <mergeCell ref="C69:D69"/>
    <mergeCell ref="C70:D70"/>
    <mergeCell ref="C71:D71"/>
    <mergeCell ref="C72:D72"/>
    <mergeCell ref="C73:D73"/>
    <mergeCell ref="C78:D78"/>
    <mergeCell ref="C63:D63"/>
    <mergeCell ref="C55:D55"/>
    <mergeCell ref="C56:D56"/>
    <mergeCell ref="C58:D58"/>
    <mergeCell ref="C49:D49"/>
    <mergeCell ref="C51:D51"/>
    <mergeCell ref="C52:D52"/>
    <mergeCell ref="C53:D53"/>
    <mergeCell ref="C44:D44"/>
    <mergeCell ref="C45:D45"/>
    <mergeCell ref="C46:D46"/>
    <mergeCell ref="C47:D47"/>
    <mergeCell ref="C48:D48"/>
    <mergeCell ref="C50:AA50"/>
    <mergeCell ref="E58:AA58"/>
    <mergeCell ref="E47:AA47"/>
    <mergeCell ref="E51:AA51"/>
    <mergeCell ref="C40:D40"/>
    <mergeCell ref="C41:D41"/>
    <mergeCell ref="C42:D42"/>
    <mergeCell ref="C43:D43"/>
    <mergeCell ref="C34:D34"/>
    <mergeCell ref="C35:D35"/>
    <mergeCell ref="C36:D36"/>
    <mergeCell ref="C37:D37"/>
    <mergeCell ref="C54:D54"/>
    <mergeCell ref="C38:AA38"/>
    <mergeCell ref="E34:AA34"/>
    <mergeCell ref="E42:AA42"/>
    <mergeCell ref="C33:D33"/>
    <mergeCell ref="C24:D24"/>
    <mergeCell ref="C26:D26"/>
    <mergeCell ref="C27:D27"/>
    <mergeCell ref="C28:D28"/>
    <mergeCell ref="C39:D39"/>
    <mergeCell ref="H13:Z13"/>
    <mergeCell ref="C20:D20"/>
    <mergeCell ref="C21:D21"/>
    <mergeCell ref="C22:D22"/>
    <mergeCell ref="C23:D23"/>
    <mergeCell ref="E21:AA21"/>
    <mergeCell ref="E22:AA22"/>
    <mergeCell ref="E20:AA20"/>
    <mergeCell ref="C29:D29"/>
    <mergeCell ref="C19:AA19"/>
    <mergeCell ref="E33:AA33"/>
    <mergeCell ref="C15:AB18"/>
    <mergeCell ref="AB34:AL34"/>
  </mergeCells>
  <conditionalFormatting sqref="AE17">
    <cfRule type="cellIs" dxfId="400" priority="107" operator="equal">
      <formula>"X"</formula>
    </cfRule>
  </conditionalFormatting>
  <conditionalFormatting sqref="AJ17">
    <cfRule type="cellIs" dxfId="399" priority="106" operator="equal">
      <formula>"X"</formula>
    </cfRule>
  </conditionalFormatting>
  <conditionalFormatting sqref="AM21:AO21">
    <cfRule type="cellIs" dxfId="398" priority="103" operator="equal">
      <formula>"n/a"</formula>
    </cfRule>
    <cfRule type="notContainsBlanks" dxfId="397" priority="104">
      <formula>LEN(TRIM(AM21))&gt;0</formula>
    </cfRule>
    <cfRule type="containsBlanks" dxfId="396" priority="105">
      <formula>LEN(TRIM(AM21))=0</formula>
    </cfRule>
  </conditionalFormatting>
  <conditionalFormatting sqref="AM27:AO27">
    <cfRule type="cellIs" dxfId="395" priority="100" operator="equal">
      <formula>"n/a"</formula>
    </cfRule>
    <cfRule type="notContainsBlanks" dxfId="394" priority="101">
      <formula>LEN(TRIM(AM27))&gt;0</formula>
    </cfRule>
    <cfRule type="containsBlanks" dxfId="393" priority="102">
      <formula>LEN(TRIM(AM27))=0</formula>
    </cfRule>
  </conditionalFormatting>
  <conditionalFormatting sqref="AM28:AO28">
    <cfRule type="cellIs" dxfId="392" priority="97" operator="equal">
      <formula>"n/a"</formula>
    </cfRule>
    <cfRule type="notContainsBlanks" dxfId="391" priority="98">
      <formula>LEN(TRIM(AM28))&gt;0</formula>
    </cfRule>
    <cfRule type="containsBlanks" dxfId="390" priority="99">
      <formula>LEN(TRIM(AM28))=0</formula>
    </cfRule>
  </conditionalFormatting>
  <conditionalFormatting sqref="AM30:AO30">
    <cfRule type="cellIs" dxfId="389" priority="94" operator="equal">
      <formula>"n/a"</formula>
    </cfRule>
    <cfRule type="notContainsBlanks" dxfId="388" priority="95">
      <formula>LEN(TRIM(AM30))&gt;0</formula>
    </cfRule>
    <cfRule type="containsBlanks" dxfId="387" priority="96">
      <formula>LEN(TRIM(AM30))=0</formula>
    </cfRule>
  </conditionalFormatting>
  <conditionalFormatting sqref="AM40:AO40">
    <cfRule type="cellIs" dxfId="386" priority="91" operator="equal">
      <formula>"n/a"</formula>
    </cfRule>
    <cfRule type="notContainsBlanks" dxfId="385" priority="92">
      <formula>LEN(TRIM(AM40))&gt;0</formula>
    </cfRule>
    <cfRule type="containsBlanks" dxfId="384" priority="93">
      <formula>LEN(TRIM(AM40))=0</formula>
    </cfRule>
  </conditionalFormatting>
  <conditionalFormatting sqref="AM41:AO41">
    <cfRule type="cellIs" dxfId="383" priority="88" operator="equal">
      <formula>"n/a"</formula>
    </cfRule>
    <cfRule type="notContainsBlanks" dxfId="382" priority="89">
      <formula>LEN(TRIM(AM41))&gt;0</formula>
    </cfRule>
    <cfRule type="containsBlanks" dxfId="381" priority="90">
      <formula>LEN(TRIM(AM41))=0</formula>
    </cfRule>
  </conditionalFormatting>
  <conditionalFormatting sqref="AM42:AO42">
    <cfRule type="cellIs" dxfId="380" priority="85" operator="equal">
      <formula>"n/a"</formula>
    </cfRule>
    <cfRule type="notContainsBlanks" dxfId="379" priority="86">
      <formula>LEN(TRIM(AM42))&gt;0</formula>
    </cfRule>
    <cfRule type="containsBlanks" dxfId="378" priority="87">
      <formula>LEN(TRIM(AM42))=0</formula>
    </cfRule>
  </conditionalFormatting>
  <conditionalFormatting sqref="AM45:AO45">
    <cfRule type="cellIs" dxfId="377" priority="82" operator="equal">
      <formula>"n/a"</formula>
    </cfRule>
    <cfRule type="notContainsBlanks" dxfId="376" priority="83">
      <formula>LEN(TRIM(AM45))&gt;0</formula>
    </cfRule>
    <cfRule type="containsBlanks" dxfId="375" priority="84">
      <formula>LEN(TRIM(AM45))=0</formula>
    </cfRule>
  </conditionalFormatting>
  <conditionalFormatting sqref="AM47:AO47">
    <cfRule type="cellIs" dxfId="374" priority="79" operator="equal">
      <formula>"n/a"</formula>
    </cfRule>
    <cfRule type="notContainsBlanks" dxfId="373" priority="80">
      <formula>LEN(TRIM(AM47))&gt;0</formula>
    </cfRule>
    <cfRule type="containsBlanks" dxfId="372" priority="81">
      <formula>LEN(TRIM(AM47))=0</formula>
    </cfRule>
  </conditionalFormatting>
  <conditionalFormatting sqref="AM52:AO52">
    <cfRule type="cellIs" dxfId="371" priority="76" operator="equal">
      <formula>"n/a"</formula>
    </cfRule>
    <cfRule type="notContainsBlanks" dxfId="370" priority="77">
      <formula>LEN(TRIM(AM52))&gt;0</formula>
    </cfRule>
    <cfRule type="containsBlanks" dxfId="369" priority="78">
      <formula>LEN(TRIM(AM52))=0</formula>
    </cfRule>
  </conditionalFormatting>
  <conditionalFormatting sqref="AM59:AO59">
    <cfRule type="cellIs" dxfId="368" priority="73" operator="equal">
      <formula>"n/a"</formula>
    </cfRule>
    <cfRule type="notContainsBlanks" dxfId="367" priority="74">
      <formula>LEN(TRIM(AM59))&gt;0</formula>
    </cfRule>
    <cfRule type="containsBlanks" dxfId="366" priority="75">
      <formula>LEN(TRIM(AM59))=0</formula>
    </cfRule>
  </conditionalFormatting>
  <conditionalFormatting sqref="AM61:AO61">
    <cfRule type="cellIs" dxfId="365" priority="70" operator="equal">
      <formula>"n/a"</formula>
    </cfRule>
    <cfRule type="notContainsBlanks" dxfId="364" priority="71">
      <formula>LEN(TRIM(AM61))&gt;0</formula>
    </cfRule>
    <cfRule type="containsBlanks" dxfId="363" priority="72">
      <formula>LEN(TRIM(AM61))=0</formula>
    </cfRule>
  </conditionalFormatting>
  <conditionalFormatting sqref="AM62:AO62">
    <cfRule type="cellIs" dxfId="362" priority="67" operator="equal">
      <formula>"n/a"</formula>
    </cfRule>
    <cfRule type="notContainsBlanks" dxfId="361" priority="68">
      <formula>LEN(TRIM(AM62))&gt;0</formula>
    </cfRule>
    <cfRule type="containsBlanks" dxfId="360" priority="69">
      <formula>LEN(TRIM(AM62))=0</formula>
    </cfRule>
  </conditionalFormatting>
  <conditionalFormatting sqref="AM64:AO64">
    <cfRule type="cellIs" dxfId="359" priority="64" operator="equal">
      <formula>"n/a"</formula>
    </cfRule>
    <cfRule type="notContainsBlanks" dxfId="358" priority="65">
      <formula>LEN(TRIM(AM64))&gt;0</formula>
    </cfRule>
    <cfRule type="containsBlanks" dxfId="357" priority="66">
      <formula>LEN(TRIM(AM64))=0</formula>
    </cfRule>
  </conditionalFormatting>
  <conditionalFormatting sqref="AM69:AO69">
    <cfRule type="cellIs" dxfId="356" priority="61" operator="equal">
      <formula>"n/a"</formula>
    </cfRule>
    <cfRule type="notContainsBlanks" dxfId="355" priority="62">
      <formula>LEN(TRIM(AM69))&gt;0</formula>
    </cfRule>
    <cfRule type="containsBlanks" dxfId="354" priority="63">
      <formula>LEN(TRIM(AM69))=0</formula>
    </cfRule>
  </conditionalFormatting>
  <conditionalFormatting sqref="AM79:AO79">
    <cfRule type="cellIs" dxfId="353" priority="58" operator="equal">
      <formula>"n/a"</formula>
    </cfRule>
    <cfRule type="notContainsBlanks" dxfId="352" priority="59">
      <formula>LEN(TRIM(AM79))&gt;0</formula>
    </cfRule>
    <cfRule type="containsBlanks" dxfId="351" priority="60">
      <formula>LEN(TRIM(AM79))=0</formula>
    </cfRule>
  </conditionalFormatting>
  <conditionalFormatting sqref="AM80:AO80">
    <cfRule type="cellIs" dxfId="350" priority="55" operator="equal">
      <formula>"n/a"</formula>
    </cfRule>
    <cfRule type="notContainsBlanks" dxfId="349" priority="56">
      <formula>LEN(TRIM(AM80))&gt;0</formula>
    </cfRule>
    <cfRule type="containsBlanks" dxfId="348" priority="57">
      <formula>LEN(TRIM(AM80))=0</formula>
    </cfRule>
  </conditionalFormatting>
  <conditionalFormatting sqref="AM92:AO92">
    <cfRule type="cellIs" dxfId="347" priority="52" operator="equal">
      <formula>"n/a"</formula>
    </cfRule>
    <cfRule type="notContainsBlanks" dxfId="346" priority="53">
      <formula>LEN(TRIM(AM92))&gt;0</formula>
    </cfRule>
    <cfRule type="containsBlanks" dxfId="345" priority="54">
      <formula>LEN(TRIM(AM92))=0</formula>
    </cfRule>
  </conditionalFormatting>
  <conditionalFormatting sqref="AM93:AO93">
    <cfRule type="cellIs" dxfId="344" priority="49" operator="equal">
      <formula>"n/a"</formula>
    </cfRule>
    <cfRule type="notContainsBlanks" dxfId="343" priority="50">
      <formula>LEN(TRIM(AM93))&gt;0</formula>
    </cfRule>
    <cfRule type="containsBlanks" dxfId="342" priority="51">
      <formula>LEN(TRIM(AM93))=0</formula>
    </cfRule>
  </conditionalFormatting>
  <conditionalFormatting sqref="AM95:AO95">
    <cfRule type="cellIs" dxfId="341" priority="46" operator="equal">
      <formula>"n/a"</formula>
    </cfRule>
    <cfRule type="notContainsBlanks" dxfId="340" priority="47">
      <formula>LEN(TRIM(AM95))&gt;0</formula>
    </cfRule>
    <cfRule type="containsBlanks" dxfId="339" priority="48">
      <formula>LEN(TRIM(AM95))=0</formula>
    </cfRule>
  </conditionalFormatting>
  <conditionalFormatting sqref="AM98:AO98">
    <cfRule type="cellIs" dxfId="338" priority="43" operator="equal">
      <formula>"n/a"</formula>
    </cfRule>
    <cfRule type="notContainsBlanks" dxfId="337" priority="44">
      <formula>LEN(TRIM(AM98))&gt;0</formula>
    </cfRule>
    <cfRule type="containsBlanks" dxfId="336" priority="45">
      <formula>LEN(TRIM(AM98))=0</formula>
    </cfRule>
  </conditionalFormatting>
  <conditionalFormatting sqref="AM99:AO99">
    <cfRule type="cellIs" dxfId="335" priority="40" operator="equal">
      <formula>"n/a"</formula>
    </cfRule>
    <cfRule type="notContainsBlanks" dxfId="334" priority="41">
      <formula>LEN(TRIM(AM99))&gt;0</formula>
    </cfRule>
    <cfRule type="containsBlanks" dxfId="333" priority="42">
      <formula>LEN(TRIM(AM99))=0</formula>
    </cfRule>
  </conditionalFormatting>
  <conditionalFormatting sqref="AM100:AO100">
    <cfRule type="cellIs" dxfId="332" priority="37" operator="equal">
      <formula>"n/a"</formula>
    </cfRule>
    <cfRule type="notContainsBlanks" dxfId="331" priority="38">
      <formula>LEN(TRIM(AM100))&gt;0</formula>
    </cfRule>
    <cfRule type="containsBlanks" dxfId="330" priority="39">
      <formula>LEN(TRIM(AM100))=0</formula>
    </cfRule>
  </conditionalFormatting>
  <conditionalFormatting sqref="AM101:AO101">
    <cfRule type="cellIs" dxfId="329" priority="34" operator="equal">
      <formula>"n/a"</formula>
    </cfRule>
    <cfRule type="notContainsBlanks" dxfId="328" priority="35">
      <formula>LEN(TRIM(AM101))&gt;0</formula>
    </cfRule>
    <cfRule type="containsBlanks" dxfId="327" priority="36">
      <formula>LEN(TRIM(AM101))=0</formula>
    </cfRule>
  </conditionalFormatting>
  <conditionalFormatting sqref="AM102:AO102">
    <cfRule type="cellIs" dxfId="326" priority="31" operator="equal">
      <formula>"n/a"</formula>
    </cfRule>
    <cfRule type="notContainsBlanks" dxfId="325" priority="32">
      <formula>LEN(TRIM(AM102))&gt;0</formula>
    </cfRule>
    <cfRule type="containsBlanks" dxfId="324" priority="33">
      <formula>LEN(TRIM(AM102))=0</formula>
    </cfRule>
  </conditionalFormatting>
  <conditionalFormatting sqref="AM103:AO103">
    <cfRule type="cellIs" dxfId="323" priority="28" operator="equal">
      <formula>"n/a"</formula>
    </cfRule>
    <cfRule type="notContainsBlanks" dxfId="322" priority="29">
      <formula>LEN(TRIM(AM103))&gt;0</formula>
    </cfRule>
    <cfRule type="containsBlanks" dxfId="321" priority="30">
      <formula>LEN(TRIM(AM103))=0</formula>
    </cfRule>
  </conditionalFormatting>
  <conditionalFormatting sqref="AM104:AO104">
    <cfRule type="cellIs" dxfId="320" priority="25" operator="equal">
      <formula>"n/a"</formula>
    </cfRule>
    <cfRule type="notContainsBlanks" dxfId="319" priority="26">
      <formula>LEN(TRIM(AM104))&gt;0</formula>
    </cfRule>
    <cfRule type="containsBlanks" dxfId="318" priority="27">
      <formula>LEN(TRIM(AM104))=0</formula>
    </cfRule>
  </conditionalFormatting>
  <conditionalFormatting sqref="AM105:AO105">
    <cfRule type="cellIs" dxfId="317" priority="22" operator="equal">
      <formula>"n/a"</formula>
    </cfRule>
    <cfRule type="notContainsBlanks" dxfId="316" priority="23">
      <formula>LEN(TRIM(AM105))&gt;0</formula>
    </cfRule>
    <cfRule type="containsBlanks" dxfId="315" priority="24">
      <formula>LEN(TRIM(AM105))=0</formula>
    </cfRule>
  </conditionalFormatting>
  <conditionalFormatting sqref="AM106:AO106">
    <cfRule type="cellIs" dxfId="314" priority="19" operator="equal">
      <formula>"n/a"</formula>
    </cfRule>
    <cfRule type="notContainsBlanks" dxfId="313" priority="20">
      <formula>LEN(TRIM(AM106))&gt;0</formula>
    </cfRule>
    <cfRule type="containsBlanks" dxfId="312" priority="21">
      <formula>LEN(TRIM(AM106))=0</formula>
    </cfRule>
  </conditionalFormatting>
  <conditionalFormatting sqref="AM108:AO108">
    <cfRule type="cellIs" dxfId="311" priority="16" operator="equal">
      <formula>"n/a"</formula>
    </cfRule>
    <cfRule type="notContainsBlanks" dxfId="310" priority="17">
      <formula>LEN(TRIM(AM108))&gt;0</formula>
    </cfRule>
    <cfRule type="containsBlanks" dxfId="309" priority="18">
      <formula>LEN(TRIM(AM108))=0</formula>
    </cfRule>
  </conditionalFormatting>
  <conditionalFormatting sqref="AM109:AO109">
    <cfRule type="cellIs" dxfId="308" priority="13" operator="equal">
      <formula>"n/a"</formula>
    </cfRule>
    <cfRule type="notContainsBlanks" dxfId="307" priority="14">
      <formula>LEN(TRIM(AM109))&gt;0</formula>
    </cfRule>
    <cfRule type="containsBlanks" dxfId="306" priority="15">
      <formula>LEN(TRIM(AM109))=0</formula>
    </cfRule>
  </conditionalFormatting>
  <conditionalFormatting sqref="AM110:AO110">
    <cfRule type="cellIs" dxfId="305" priority="10" operator="equal">
      <formula>"n/a"</formula>
    </cfRule>
    <cfRule type="notContainsBlanks" dxfId="304" priority="11">
      <formula>LEN(TRIM(AM110))&gt;0</formula>
    </cfRule>
    <cfRule type="containsBlanks" dxfId="303" priority="12">
      <formula>LEN(TRIM(AM110))=0</formula>
    </cfRule>
  </conditionalFormatting>
  <conditionalFormatting sqref="AM116:AO116">
    <cfRule type="cellIs" dxfId="302" priority="7" operator="equal">
      <formula>"n/a"</formula>
    </cfRule>
    <cfRule type="notContainsBlanks" dxfId="301" priority="8">
      <formula>LEN(TRIM(AM116))&gt;0</formula>
    </cfRule>
    <cfRule type="containsBlanks" dxfId="300" priority="9">
      <formula>LEN(TRIM(AM116))=0</formula>
    </cfRule>
  </conditionalFormatting>
  <conditionalFormatting sqref="AM117:AO117">
    <cfRule type="cellIs" dxfId="299" priority="4" operator="equal">
      <formula>"n/a"</formula>
    </cfRule>
    <cfRule type="notContainsBlanks" dxfId="298" priority="5">
      <formula>LEN(TRIM(AM117))&gt;0</formula>
    </cfRule>
    <cfRule type="containsBlanks" dxfId="297" priority="6">
      <formula>LEN(TRIM(AM117))=0</formula>
    </cfRule>
  </conditionalFormatting>
  <conditionalFormatting sqref="AM118:AO118">
    <cfRule type="cellIs" dxfId="296" priority="1" operator="equal">
      <formula>"n/a"</formula>
    </cfRule>
    <cfRule type="notContainsBlanks" dxfId="295" priority="2">
      <formula>LEN(TRIM(AM118))&gt;0</formula>
    </cfRule>
    <cfRule type="containsBlanks" dxfId="294" priority="3">
      <formula>LEN(TRIM(AM118))=0</formula>
    </cfRule>
  </conditionalFormatting>
  <dataValidations count="25">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8 AM40:AM42 AM45 AM47 AM52 AM59 AM61:AM62 AM64 AM69 AM79:AM80 AM92:AM93 AM95 AM98:AM106 AM108:AM110 AM116:AM118">
      <formula1>"X,n/a"</formula1>
    </dataValidation>
    <dataValidation type="list" allowBlank="1" showInputMessage="1" showErrorMessage="1" sqref="AM22 AM31 AM87">
      <formula1>"0,1,2,3"</formula1>
    </dataValidation>
    <dataValidation type="list" allowBlank="1" showInputMessage="1" showErrorMessage="1" sqref="AM29 AM43 AM60 AM85:AM86 AM96">
      <formula1>"0,5"</formula1>
    </dataValidation>
    <dataValidation type="list" allowBlank="1" showInputMessage="1" showErrorMessage="1" sqref="AM30">
      <formula1>"X,5,n/a"</formula1>
    </dataValidation>
    <dataValidation type="list" allowBlank="1" showInputMessage="1" showErrorMessage="1" sqref="AM32">
      <formula1>"0,3,5"</formula1>
    </dataValidation>
    <dataValidation type="list" allowBlank="1" showInputMessage="1" showErrorMessage="1" sqref="AM33">
      <formula1>"0,2,4,6,7"</formula1>
    </dataValidation>
    <dataValidation type="list" allowBlank="1" showInputMessage="1" showErrorMessage="1" sqref="AM34 AM72">
      <formula1>"0,10"</formula1>
    </dataValidation>
    <dataValidation type="list" allowBlank="1" showInputMessage="1" showErrorMessage="1" sqref="AM35 AM63 AM97">
      <formula1>"0,3"</formula1>
    </dataValidation>
    <dataValidation type="list" allowBlank="1" showInputMessage="1" showErrorMessage="1" sqref="AM44 AM81 AM83:AM84">
      <formula1>"0,1,2,3,4,5"</formula1>
    </dataValidation>
    <dataValidation type="list" allowBlank="1" showInputMessage="1" showErrorMessage="1" sqref="AM46">
      <formula1>"0,1,2,4,6"</formula1>
    </dataValidation>
    <dataValidation type="list" allowBlank="1" showInputMessage="1" showErrorMessage="1" sqref="AM53">
      <formula1>"0,1,2,3,4,5,6"</formula1>
    </dataValidation>
    <dataValidation type="list" allowBlank="1" showInputMessage="1" showErrorMessage="1" sqref="AM54">
      <formula1>"0,4,6,8"</formula1>
    </dataValidation>
    <dataValidation type="list" allowBlank="1" showInputMessage="1" showErrorMessage="1" sqref="AM65 AM120">
      <formula1>"0,2"</formula1>
    </dataValidation>
    <dataValidation type="list" allowBlank="1" showInputMessage="1" showErrorMessage="1" sqref="AM66">
      <formula1>"0,0.5,1,1.5,2,2.5,3,3.5,4,4.5,5"</formula1>
    </dataValidation>
    <dataValidation type="list" allowBlank="1" showInputMessage="1" showErrorMessage="1" sqref="AM67">
      <formula1>"0,1"</formula1>
    </dataValidation>
    <dataValidation type="list" allowBlank="1" showInputMessage="1" showErrorMessage="1" sqref="AM68">
      <formula1>"0,1,2,3,4,5,6,7,8,9,10"</formula1>
    </dataValidation>
    <dataValidation type="list" allowBlank="1" showInputMessage="1" showErrorMessage="1" sqref="AM70">
      <formula1>"0,2,3,5"</formula1>
    </dataValidation>
    <dataValidation type="list" allowBlank="1" showInputMessage="1" showErrorMessage="1" sqref="AM71">
      <formula1>"0,3,7"</formula1>
    </dataValidation>
    <dataValidation type="list" allowBlank="1" showInputMessage="1" showErrorMessage="1" sqref="AM73">
      <formula1>"0,2,5,7"</formula1>
    </dataValidation>
    <dataValidation type="list" allowBlank="1" showInputMessage="1" showErrorMessage="1" sqref="AM82">
      <formula1>"0.5,1,1.5,2,2.5,3,3.5,4,4.5,5,5.5,6,6.5,7,7.5,8,8.5,9,9.5,10"</formula1>
    </dataValidation>
    <dataValidation type="list" allowBlank="1" showInputMessage="1" showErrorMessage="1" sqref="AM94">
      <formula1>"0,4"</formula1>
    </dataValidation>
    <dataValidation type="list" allowBlank="1" showInputMessage="1" showErrorMessage="1" sqref="AM107">
      <formula1>"0,2,4,6,8"</formula1>
    </dataValidation>
    <dataValidation type="list" allowBlank="1" showInputMessage="1" showErrorMessage="1" sqref="AM111 AM119">
      <formula1>"0,7"</formula1>
    </dataValidation>
    <dataValidation type="list" allowBlank="1" showInputMessage="1" showErrorMessage="1" sqref="AE17">
      <formula1>"X"</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5" min="1" max="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AP135"/>
  <sheetViews>
    <sheetView showGridLines="0" zoomScaleNormal="100" zoomScaleSheetLayoutView="55" zoomScalePageLayoutView="115" workbookViewId="0">
      <selection activeCell="AK13" sqref="AK13"/>
    </sheetView>
  </sheetViews>
  <sheetFormatPr defaultColWidth="2.88671875" defaultRowHeight="15" customHeight="1" x14ac:dyDescent="0.3"/>
  <cols>
    <col min="1" max="3" width="2.88671875" style="564"/>
    <col min="5" max="5" width="2.88671875" style="569"/>
    <col min="7" max="7" width="2.88671875" style="564"/>
    <col min="9" max="38" width="2.88671875" style="564"/>
    <col min="39" max="39" width="2.88671875" style="565"/>
    <col min="40" max="16384" width="2.88671875" style="564"/>
  </cols>
  <sheetData>
    <row r="10" spans="2:42" ht="7.5" customHeight="1" x14ac:dyDescent="0.3">
      <c r="D10" s="564"/>
      <c r="F10" s="564"/>
      <c r="H10" s="564"/>
    </row>
    <row r="11" spans="2:42" ht="7.5" customHeight="1" thickBot="1" x14ac:dyDescent="0.35">
      <c r="D11" s="564"/>
      <c r="F11" s="564"/>
      <c r="H11" s="564"/>
    </row>
    <row r="12" spans="2:42" ht="7.5" customHeight="1" x14ac:dyDescent="0.3">
      <c r="B12" s="837"/>
      <c r="C12" s="573"/>
      <c r="D12" s="573"/>
      <c r="E12" s="816"/>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831"/>
      <c r="AN12" s="573"/>
      <c r="AO12" s="573"/>
      <c r="AP12" s="838"/>
    </row>
    <row r="13" spans="2:42" ht="15" customHeight="1" x14ac:dyDescent="0.3">
      <c r="B13" s="839"/>
      <c r="C13" s="582" t="s">
        <v>950</v>
      </c>
      <c r="D13" s="566"/>
      <c r="E13" s="582"/>
      <c r="F13" s="566"/>
      <c r="G13" s="829"/>
      <c r="H13" s="2949" t="str">
        <f>IF('Form 1A'!G7="","Enter Project Name on Form 1A",'Form 1A'!G7)</f>
        <v>24th and Union</v>
      </c>
      <c r="I13" s="2950"/>
      <c r="J13" s="2950"/>
      <c r="K13" s="2950"/>
      <c r="L13" s="2950"/>
      <c r="M13" s="2950"/>
      <c r="N13" s="2950"/>
      <c r="O13" s="2950"/>
      <c r="P13" s="2950"/>
      <c r="Q13" s="2950"/>
      <c r="R13" s="2950"/>
      <c r="S13" s="2950"/>
      <c r="T13" s="2950"/>
      <c r="U13" s="2950"/>
      <c r="V13" s="2950"/>
      <c r="W13" s="2950"/>
      <c r="X13" s="2950"/>
      <c r="Y13" s="2950"/>
      <c r="Z13" s="2951"/>
      <c r="AB13" s="582"/>
      <c r="AC13" s="566"/>
      <c r="AD13" s="566"/>
      <c r="AE13" s="566"/>
      <c r="AF13" s="566"/>
      <c r="AG13" s="566"/>
      <c r="AH13" s="566"/>
      <c r="AI13" s="566"/>
      <c r="AJ13" s="566"/>
      <c r="AK13" s="566"/>
      <c r="AL13" s="566"/>
      <c r="AM13" s="582"/>
      <c r="AP13" s="834"/>
    </row>
    <row r="14" spans="2:42" ht="3.75" customHeight="1" thickBot="1" x14ac:dyDescent="0.35">
      <c r="B14" s="839"/>
      <c r="C14" s="566"/>
      <c r="D14" s="564"/>
      <c r="E14" s="810"/>
      <c r="F14" s="564"/>
      <c r="G14" s="566"/>
      <c r="H14" s="564"/>
      <c r="AB14" s="519"/>
      <c r="AM14" s="519"/>
      <c r="AP14" s="834"/>
    </row>
    <row r="15" spans="2:42" ht="15" customHeight="1" x14ac:dyDescent="0.3">
      <c r="B15" s="839"/>
      <c r="C15" s="2956" t="s">
        <v>1436</v>
      </c>
      <c r="D15" s="2957"/>
      <c r="E15" s="2957"/>
      <c r="F15" s="2957"/>
      <c r="G15" s="2957"/>
      <c r="H15" s="2957"/>
      <c r="I15" s="2957"/>
      <c r="J15" s="2957"/>
      <c r="K15" s="2957"/>
      <c r="L15" s="2957"/>
      <c r="M15" s="2957"/>
      <c r="N15" s="2957"/>
      <c r="O15" s="2957"/>
      <c r="P15" s="2957"/>
      <c r="Q15" s="2957"/>
      <c r="R15" s="2957"/>
      <c r="S15" s="2957"/>
      <c r="T15" s="2957"/>
      <c r="U15" s="2957"/>
      <c r="V15" s="2957"/>
      <c r="W15" s="2957"/>
      <c r="X15" s="2957"/>
      <c r="Y15" s="2957"/>
      <c r="Z15" s="2957"/>
      <c r="AA15" s="2957"/>
      <c r="AB15" s="2957"/>
      <c r="AC15" s="2957"/>
      <c r="AD15" s="2957"/>
      <c r="AE15" s="2957"/>
      <c r="AF15" s="2957"/>
      <c r="AG15" s="2957"/>
      <c r="AH15" s="2957"/>
      <c r="AI15" s="2957"/>
      <c r="AJ15" s="2957"/>
      <c r="AK15" s="2957"/>
      <c r="AL15" s="2957"/>
      <c r="AM15" s="2957"/>
      <c r="AN15" s="2957"/>
      <c r="AO15" s="2958"/>
      <c r="AP15" s="834"/>
    </row>
    <row r="16" spans="2:42" ht="3.75" customHeight="1" x14ac:dyDescent="0.3">
      <c r="B16" s="839"/>
      <c r="C16" s="2959"/>
      <c r="D16" s="2960"/>
      <c r="E16" s="2960"/>
      <c r="F16" s="2960"/>
      <c r="G16" s="2960"/>
      <c r="H16" s="2960"/>
      <c r="I16" s="2960"/>
      <c r="J16" s="2960"/>
      <c r="K16" s="2960"/>
      <c r="L16" s="2960"/>
      <c r="M16" s="2960"/>
      <c r="N16" s="2960"/>
      <c r="O16" s="2960"/>
      <c r="P16" s="2960"/>
      <c r="Q16" s="2960"/>
      <c r="R16" s="2960"/>
      <c r="S16" s="2960"/>
      <c r="T16" s="2960"/>
      <c r="U16" s="2960"/>
      <c r="V16" s="2960"/>
      <c r="W16" s="2960"/>
      <c r="X16" s="2960"/>
      <c r="Y16" s="2960"/>
      <c r="Z16" s="2960"/>
      <c r="AA16" s="2960"/>
      <c r="AB16" s="2960"/>
      <c r="AC16" s="2960"/>
      <c r="AD16" s="2960"/>
      <c r="AE16" s="2960"/>
      <c r="AF16" s="2960"/>
      <c r="AG16" s="2960"/>
      <c r="AH16" s="2960"/>
      <c r="AI16" s="2960"/>
      <c r="AJ16" s="2960"/>
      <c r="AK16" s="2960"/>
      <c r="AL16" s="2960"/>
      <c r="AM16" s="2960"/>
      <c r="AN16" s="2960"/>
      <c r="AO16" s="2961"/>
      <c r="AP16" s="834"/>
    </row>
    <row r="17" spans="2:42" ht="14.4" x14ac:dyDescent="0.3">
      <c r="B17" s="839"/>
      <c r="C17" s="2959"/>
      <c r="D17" s="2960"/>
      <c r="E17" s="2960"/>
      <c r="F17" s="2960"/>
      <c r="G17" s="2960"/>
      <c r="H17" s="2960"/>
      <c r="I17" s="2960"/>
      <c r="J17" s="2960"/>
      <c r="K17" s="2960"/>
      <c r="L17" s="2960"/>
      <c r="M17" s="2960"/>
      <c r="N17" s="2960"/>
      <c r="O17" s="2960"/>
      <c r="P17" s="2960"/>
      <c r="Q17" s="2960"/>
      <c r="R17" s="2960"/>
      <c r="S17" s="2960"/>
      <c r="T17" s="2960"/>
      <c r="U17" s="2960"/>
      <c r="V17" s="2960"/>
      <c r="W17" s="2960"/>
      <c r="X17" s="2960"/>
      <c r="Y17" s="2960"/>
      <c r="Z17" s="2960"/>
      <c r="AA17" s="2960"/>
      <c r="AB17" s="2960"/>
      <c r="AC17" s="2960"/>
      <c r="AD17" s="2960"/>
      <c r="AE17" s="2960"/>
      <c r="AF17" s="2960"/>
      <c r="AG17" s="2960"/>
      <c r="AH17" s="2960"/>
      <c r="AI17" s="2960"/>
      <c r="AJ17" s="2960"/>
      <c r="AK17" s="2960"/>
      <c r="AL17" s="2960"/>
      <c r="AM17" s="2960"/>
      <c r="AN17" s="2960"/>
      <c r="AO17" s="2961"/>
      <c r="AP17" s="834"/>
    </row>
    <row r="18" spans="2:42" ht="3.75" customHeight="1" thickBot="1" x14ac:dyDescent="0.35">
      <c r="B18" s="839"/>
      <c r="C18" s="2962"/>
      <c r="D18" s="2963"/>
      <c r="E18" s="2963"/>
      <c r="F18" s="2963"/>
      <c r="G18" s="2963"/>
      <c r="H18" s="2963"/>
      <c r="I18" s="2963"/>
      <c r="J18" s="2963"/>
      <c r="K18" s="2963"/>
      <c r="L18" s="2963"/>
      <c r="M18" s="2963"/>
      <c r="N18" s="2963"/>
      <c r="O18" s="2963"/>
      <c r="P18" s="2963"/>
      <c r="Q18" s="2963"/>
      <c r="R18" s="2963"/>
      <c r="S18" s="2963"/>
      <c r="T18" s="2963"/>
      <c r="U18" s="2963"/>
      <c r="V18" s="2963"/>
      <c r="W18" s="2963"/>
      <c r="X18" s="2963"/>
      <c r="Y18" s="2963"/>
      <c r="Z18" s="2963"/>
      <c r="AA18" s="2963"/>
      <c r="AB18" s="2963"/>
      <c r="AC18" s="2963"/>
      <c r="AD18" s="2963"/>
      <c r="AE18" s="2963"/>
      <c r="AF18" s="2963"/>
      <c r="AG18" s="2963"/>
      <c r="AH18" s="2963"/>
      <c r="AI18" s="2963"/>
      <c r="AJ18" s="2963"/>
      <c r="AK18" s="2963"/>
      <c r="AL18" s="2963"/>
      <c r="AM18" s="2963"/>
      <c r="AN18" s="2963"/>
      <c r="AO18" s="2964"/>
      <c r="AP18" s="834"/>
    </row>
    <row r="19" spans="2:42" ht="15" customHeight="1" x14ac:dyDescent="0.3">
      <c r="B19" s="839"/>
      <c r="C19" s="2836" t="s">
        <v>914</v>
      </c>
      <c r="D19" s="2836"/>
      <c r="E19" s="2836"/>
      <c r="F19" s="2836"/>
      <c r="G19" s="2836"/>
      <c r="H19" s="2836"/>
      <c r="I19" s="2836"/>
      <c r="J19" s="2836"/>
      <c r="K19" s="2836"/>
      <c r="L19" s="2836"/>
      <c r="M19" s="2836"/>
      <c r="N19" s="2836"/>
      <c r="O19" s="2836"/>
      <c r="P19" s="2836"/>
      <c r="Q19" s="2836"/>
      <c r="R19" s="2836"/>
      <c r="S19" s="2836"/>
      <c r="T19" s="2836"/>
      <c r="U19" s="2836"/>
      <c r="V19" s="2836"/>
      <c r="W19" s="2836"/>
      <c r="X19" s="2836"/>
      <c r="Y19" s="2836"/>
      <c r="Z19" s="2836"/>
      <c r="AA19" s="2836"/>
      <c r="AB19" s="822"/>
      <c r="AC19" s="561"/>
      <c r="AM19" s="833"/>
      <c r="AP19" s="834"/>
    </row>
    <row r="20" spans="2:42" ht="15" customHeight="1" x14ac:dyDescent="0.3">
      <c r="B20" s="839"/>
      <c r="C20" s="2946" t="s">
        <v>282</v>
      </c>
      <c r="D20" s="2947"/>
      <c r="E20" s="2948" t="s">
        <v>283</v>
      </c>
      <c r="F20" s="2948"/>
      <c r="G20" s="2948"/>
      <c r="H20" s="2948"/>
      <c r="I20" s="2948"/>
      <c r="J20" s="2948"/>
      <c r="K20" s="2948"/>
      <c r="L20" s="2948"/>
      <c r="M20" s="2948"/>
      <c r="N20" s="2948"/>
      <c r="O20" s="2948"/>
      <c r="P20" s="2948"/>
      <c r="Q20" s="2948"/>
      <c r="R20" s="2948"/>
      <c r="S20" s="2948"/>
      <c r="T20" s="2948"/>
      <c r="U20" s="2948"/>
      <c r="V20" s="2948"/>
      <c r="W20" s="2948"/>
      <c r="X20" s="2948"/>
      <c r="Y20" s="2948"/>
      <c r="Z20" s="2948"/>
      <c r="AA20" s="2948"/>
      <c r="AB20" s="2974" t="s">
        <v>280</v>
      </c>
      <c r="AC20" s="2974"/>
      <c r="AD20" s="2974"/>
      <c r="AE20" s="2974"/>
      <c r="AF20" s="2974"/>
      <c r="AG20" s="2974"/>
      <c r="AH20" s="2974"/>
      <c r="AI20" s="2974"/>
      <c r="AJ20" s="2974"/>
      <c r="AK20" s="2974"/>
      <c r="AL20" s="2974"/>
      <c r="AM20" s="2987" t="s">
        <v>281</v>
      </c>
      <c r="AN20" s="2987"/>
      <c r="AO20" s="2988"/>
      <c r="AP20" s="834"/>
    </row>
    <row r="21" spans="2:42" ht="15" customHeight="1" x14ac:dyDescent="0.3">
      <c r="B21" s="839"/>
      <c r="C21" s="2938">
        <v>1.1000000000000001</v>
      </c>
      <c r="D21" s="2939"/>
      <c r="E21" s="2833" t="s">
        <v>284</v>
      </c>
      <c r="F21" s="2833"/>
      <c r="G21" s="2833"/>
      <c r="H21" s="2833"/>
      <c r="I21" s="2833"/>
      <c r="J21" s="2833"/>
      <c r="K21" s="2833"/>
      <c r="L21" s="2833"/>
      <c r="M21" s="2833"/>
      <c r="N21" s="2833"/>
      <c r="O21" s="2833"/>
      <c r="P21" s="2833"/>
      <c r="Q21" s="2833"/>
      <c r="R21" s="2833"/>
      <c r="S21" s="2833"/>
      <c r="T21" s="2833"/>
      <c r="U21" s="2833"/>
      <c r="V21" s="2833"/>
      <c r="W21" s="2833"/>
      <c r="X21" s="2833"/>
      <c r="Y21" s="2833"/>
      <c r="Z21" s="2833"/>
      <c r="AA21" s="2833"/>
      <c r="AB21" s="2969" t="s">
        <v>285</v>
      </c>
      <c r="AC21" s="2969"/>
      <c r="AD21" s="2969"/>
      <c r="AE21" s="2969"/>
      <c r="AF21" s="2969"/>
      <c r="AG21" s="2969"/>
      <c r="AH21" s="2969"/>
      <c r="AI21" s="2969"/>
      <c r="AJ21" s="2969"/>
      <c r="AK21" s="2969"/>
      <c r="AL21" s="2969"/>
      <c r="AM21" s="2873" t="s">
        <v>1452</v>
      </c>
      <c r="AN21" s="2873"/>
      <c r="AO21" s="2874"/>
      <c r="AP21" s="834"/>
    </row>
    <row r="22" spans="2:42" ht="15" customHeight="1" thickBot="1" x14ac:dyDescent="0.35">
      <c r="B22" s="839"/>
      <c r="C22" s="2954">
        <v>1.2</v>
      </c>
      <c r="D22" s="2955"/>
      <c r="E22" s="2844" t="s">
        <v>286</v>
      </c>
      <c r="F22" s="2844"/>
      <c r="G22" s="2844"/>
      <c r="H22" s="2844"/>
      <c r="I22" s="2844"/>
      <c r="J22" s="2844"/>
      <c r="K22" s="2844"/>
      <c r="L22" s="2844"/>
      <c r="M22" s="2844"/>
      <c r="N22" s="2844"/>
      <c r="O22" s="2844"/>
      <c r="P22" s="2844"/>
      <c r="Q22" s="2844"/>
      <c r="R22" s="2844"/>
      <c r="S22" s="2844"/>
      <c r="T22" s="2844"/>
      <c r="U22" s="2844"/>
      <c r="V22" s="2844"/>
      <c r="W22" s="2844"/>
      <c r="X22" s="2844"/>
      <c r="Y22" s="2844"/>
      <c r="Z22" s="2844"/>
      <c r="AA22" s="2844"/>
      <c r="AB22" s="2993" t="s">
        <v>929</v>
      </c>
      <c r="AC22" s="2993"/>
      <c r="AD22" s="2993"/>
      <c r="AE22" s="2993"/>
      <c r="AF22" s="2993"/>
      <c r="AG22" s="2993"/>
      <c r="AH22" s="2993"/>
      <c r="AI22" s="2993"/>
      <c r="AJ22" s="2993"/>
      <c r="AK22" s="2993"/>
      <c r="AL22" s="2993"/>
      <c r="AM22" s="2991">
        <v>1</v>
      </c>
      <c r="AN22" s="2991"/>
      <c r="AO22" s="2992"/>
      <c r="AP22" s="834"/>
    </row>
    <row r="23" spans="2:42" ht="15" customHeight="1" thickBot="1" x14ac:dyDescent="0.35">
      <c r="B23" s="839"/>
      <c r="C23" s="2936" t="s">
        <v>287</v>
      </c>
      <c r="D23" s="2937"/>
      <c r="E23" s="2919"/>
      <c r="F23" s="2919"/>
      <c r="G23" s="2919"/>
      <c r="H23" s="2919"/>
      <c r="I23" s="2919"/>
      <c r="J23" s="2919"/>
      <c r="K23" s="2919"/>
      <c r="L23" s="2919"/>
      <c r="M23" s="2919"/>
      <c r="N23" s="2919"/>
      <c r="O23" s="2919"/>
      <c r="P23" s="2919"/>
      <c r="Q23" s="2919"/>
      <c r="R23" s="2919"/>
      <c r="S23" s="2919"/>
      <c r="T23" s="2919"/>
      <c r="U23" s="2919"/>
      <c r="V23" s="2919"/>
      <c r="W23" s="2919"/>
      <c r="X23" s="2919"/>
      <c r="Y23" s="2919"/>
      <c r="Z23" s="2919"/>
      <c r="AA23" s="2919"/>
      <c r="AB23" s="2971" t="s">
        <v>288</v>
      </c>
      <c r="AC23" s="2971"/>
      <c r="AD23" s="2971"/>
      <c r="AE23" s="2971"/>
      <c r="AF23" s="2971"/>
      <c r="AG23" s="2971"/>
      <c r="AH23" s="2971"/>
      <c r="AI23" s="2971"/>
      <c r="AJ23" s="2971"/>
      <c r="AK23" s="2971"/>
      <c r="AL23" s="2971"/>
      <c r="AM23" s="2978">
        <f>AM22</f>
        <v>1</v>
      </c>
      <c r="AN23" s="2979"/>
      <c r="AO23" s="2980"/>
      <c r="AP23" s="834"/>
    </row>
    <row r="24" spans="2:42" ht="3.75" customHeight="1" x14ac:dyDescent="0.3">
      <c r="B24" s="839"/>
      <c r="C24" s="828"/>
      <c r="D24" s="564"/>
      <c r="E24" s="810"/>
      <c r="F24" s="564"/>
      <c r="G24" s="566"/>
      <c r="H24" s="564"/>
      <c r="I24" s="566"/>
      <c r="K24" s="566"/>
      <c r="W24" s="561"/>
      <c r="X24" s="561"/>
      <c r="Y24" s="561"/>
      <c r="Z24" s="561"/>
      <c r="AA24" s="561"/>
      <c r="AB24" s="566"/>
      <c r="AC24" s="561"/>
      <c r="AM24" s="828"/>
      <c r="AP24" s="834"/>
    </row>
    <row r="25" spans="2:42" ht="15" customHeight="1" x14ac:dyDescent="0.3">
      <c r="B25" s="839"/>
      <c r="C25" s="2836" t="s">
        <v>915</v>
      </c>
      <c r="D25" s="2836"/>
      <c r="E25" s="2836"/>
      <c r="F25" s="2836"/>
      <c r="G25" s="2836"/>
      <c r="H25" s="2836"/>
      <c r="I25" s="2836"/>
      <c r="J25" s="2836"/>
      <c r="K25" s="2836"/>
      <c r="L25" s="2836"/>
      <c r="M25" s="2836"/>
      <c r="N25" s="2836"/>
      <c r="O25" s="2836"/>
      <c r="P25" s="2836"/>
      <c r="Q25" s="2836"/>
      <c r="R25" s="2836"/>
      <c r="S25" s="2836"/>
      <c r="T25" s="2836"/>
      <c r="U25" s="2836"/>
      <c r="V25" s="2836"/>
      <c r="W25" s="2836"/>
      <c r="X25" s="2836"/>
      <c r="Y25" s="2836"/>
      <c r="Z25" s="2836"/>
      <c r="AA25" s="2836"/>
      <c r="AB25" s="566"/>
      <c r="AC25" s="561"/>
      <c r="AM25" s="828"/>
      <c r="AP25" s="834"/>
    </row>
    <row r="26" spans="2:42" ht="15" customHeight="1" x14ac:dyDescent="0.3">
      <c r="B26" s="839"/>
      <c r="C26" s="2952" t="s">
        <v>282</v>
      </c>
      <c r="D26" s="2953"/>
      <c r="E26" s="2845" t="s">
        <v>283</v>
      </c>
      <c r="F26" s="2845"/>
      <c r="G26" s="2845"/>
      <c r="H26" s="2845"/>
      <c r="I26" s="2845"/>
      <c r="J26" s="2845"/>
      <c r="K26" s="2845"/>
      <c r="L26" s="2845"/>
      <c r="M26" s="2845"/>
      <c r="N26" s="2845"/>
      <c r="O26" s="2845"/>
      <c r="P26" s="2845"/>
      <c r="Q26" s="2845"/>
      <c r="R26" s="2845"/>
      <c r="S26" s="2845"/>
      <c r="T26" s="2845"/>
      <c r="U26" s="2845"/>
      <c r="V26" s="2845"/>
      <c r="W26" s="2845"/>
      <c r="X26" s="2845"/>
      <c r="Y26" s="2845"/>
      <c r="Z26" s="2845"/>
      <c r="AA26" s="2845"/>
      <c r="AB26" s="2851" t="s">
        <v>280</v>
      </c>
      <c r="AC26" s="2851"/>
      <c r="AD26" s="2851"/>
      <c r="AE26" s="2851"/>
      <c r="AF26" s="2851"/>
      <c r="AG26" s="2851"/>
      <c r="AH26" s="2851"/>
      <c r="AI26" s="2851"/>
      <c r="AJ26" s="2851"/>
      <c r="AK26" s="2851"/>
      <c r="AL26" s="2851"/>
      <c r="AM26" s="2869" t="s">
        <v>281</v>
      </c>
      <c r="AN26" s="2869"/>
      <c r="AO26" s="2870"/>
      <c r="AP26" s="834"/>
    </row>
    <row r="27" spans="2:42" ht="15" customHeight="1" x14ac:dyDescent="0.3">
      <c r="B27" s="839"/>
      <c r="C27" s="2938">
        <v>2.1</v>
      </c>
      <c r="D27" s="2939"/>
      <c r="E27" s="2833" t="s">
        <v>289</v>
      </c>
      <c r="F27" s="2833"/>
      <c r="G27" s="2833"/>
      <c r="H27" s="2833"/>
      <c r="I27" s="2833"/>
      <c r="J27" s="2833"/>
      <c r="K27" s="2833"/>
      <c r="L27" s="2833"/>
      <c r="M27" s="2833"/>
      <c r="N27" s="2833"/>
      <c r="O27" s="2833"/>
      <c r="P27" s="2833"/>
      <c r="Q27" s="2833"/>
      <c r="R27" s="2833"/>
      <c r="S27" s="2833"/>
      <c r="T27" s="2833"/>
      <c r="U27" s="2833"/>
      <c r="V27" s="2833"/>
      <c r="W27" s="2833"/>
      <c r="X27" s="2833"/>
      <c r="Y27" s="2833"/>
      <c r="Z27" s="2833"/>
      <c r="AA27" s="2833"/>
      <c r="AB27" s="2969" t="s">
        <v>285</v>
      </c>
      <c r="AC27" s="2969"/>
      <c r="AD27" s="2969"/>
      <c r="AE27" s="2969"/>
      <c r="AF27" s="2969"/>
      <c r="AG27" s="2969"/>
      <c r="AH27" s="2969"/>
      <c r="AI27" s="2969"/>
      <c r="AJ27" s="2969"/>
      <c r="AK27" s="2969"/>
      <c r="AL27" s="2969"/>
      <c r="AM27" s="2873" t="s">
        <v>1452</v>
      </c>
      <c r="AN27" s="2873"/>
      <c r="AO27" s="2874"/>
      <c r="AP27" s="834"/>
    </row>
    <row r="28" spans="2:42" ht="15" customHeight="1" x14ac:dyDescent="0.3">
      <c r="B28" s="839"/>
      <c r="C28" s="2934">
        <v>2.2000000000000002</v>
      </c>
      <c r="D28" s="2935"/>
      <c r="E28" s="2834" t="s">
        <v>290</v>
      </c>
      <c r="F28" s="2834"/>
      <c r="G28" s="2834"/>
      <c r="H28" s="2834"/>
      <c r="I28" s="2834"/>
      <c r="J28" s="2834"/>
      <c r="K28" s="2834"/>
      <c r="L28" s="2834"/>
      <c r="M28" s="2834"/>
      <c r="N28" s="2834"/>
      <c r="O28" s="2834"/>
      <c r="P28" s="2834"/>
      <c r="Q28" s="2834"/>
      <c r="R28" s="2834"/>
      <c r="S28" s="2834"/>
      <c r="T28" s="2834"/>
      <c r="U28" s="2834"/>
      <c r="V28" s="2834"/>
      <c r="W28" s="2834"/>
      <c r="X28" s="2834"/>
      <c r="Y28" s="2834"/>
      <c r="Z28" s="2834"/>
      <c r="AA28" s="2834"/>
      <c r="AB28" s="2914" t="s">
        <v>285</v>
      </c>
      <c r="AC28" s="2914"/>
      <c r="AD28" s="2914"/>
      <c r="AE28" s="2914"/>
      <c r="AF28" s="2914"/>
      <c r="AG28" s="2914"/>
      <c r="AH28" s="2914"/>
      <c r="AI28" s="2914"/>
      <c r="AJ28" s="2914"/>
      <c r="AK28" s="2914"/>
      <c r="AL28" s="2914"/>
      <c r="AM28" s="2873" t="s">
        <v>1452</v>
      </c>
      <c r="AN28" s="2873"/>
      <c r="AO28" s="2874"/>
      <c r="AP28" s="834"/>
    </row>
    <row r="29" spans="2:42" ht="15" customHeight="1" x14ac:dyDescent="0.3">
      <c r="B29" s="839"/>
      <c r="C29" s="2940">
        <v>2.2999999999999998</v>
      </c>
      <c r="D29" s="2941"/>
      <c r="E29" s="2843" t="s">
        <v>291</v>
      </c>
      <c r="F29" s="2843"/>
      <c r="G29" s="2843"/>
      <c r="H29" s="2843"/>
      <c r="I29" s="2843"/>
      <c r="J29" s="2843"/>
      <c r="K29" s="2843"/>
      <c r="L29" s="2843"/>
      <c r="M29" s="2843"/>
      <c r="N29" s="2843"/>
      <c r="O29" s="2843"/>
      <c r="P29" s="2843"/>
      <c r="Q29" s="2843"/>
      <c r="R29" s="2843"/>
      <c r="S29" s="2843"/>
      <c r="T29" s="2843"/>
      <c r="U29" s="2843"/>
      <c r="V29" s="2843"/>
      <c r="W29" s="2843"/>
      <c r="X29" s="2843"/>
      <c r="Y29" s="2843"/>
      <c r="Z29" s="2843"/>
      <c r="AA29" s="2843"/>
      <c r="AB29" s="2970" t="s">
        <v>285</v>
      </c>
      <c r="AC29" s="2970"/>
      <c r="AD29" s="2970"/>
      <c r="AE29" s="2970"/>
      <c r="AF29" s="2970"/>
      <c r="AG29" s="2970"/>
      <c r="AH29" s="2970"/>
      <c r="AI29" s="2970"/>
      <c r="AJ29" s="2970"/>
      <c r="AK29" s="2970"/>
      <c r="AL29" s="2970"/>
      <c r="AM29" s="2873" t="s">
        <v>1452</v>
      </c>
      <c r="AN29" s="2873"/>
      <c r="AO29" s="2874"/>
      <c r="AP29" s="834"/>
    </row>
    <row r="30" spans="2:42" ht="15" customHeight="1" x14ac:dyDescent="0.3">
      <c r="B30" s="839"/>
      <c r="C30" s="2934">
        <v>2.4</v>
      </c>
      <c r="D30" s="2935"/>
      <c r="E30" s="2834" t="s">
        <v>422</v>
      </c>
      <c r="F30" s="2834"/>
      <c r="G30" s="2834"/>
      <c r="H30" s="2834"/>
      <c r="I30" s="2834"/>
      <c r="J30" s="2834"/>
      <c r="K30" s="2834"/>
      <c r="L30" s="2834"/>
      <c r="M30" s="2834"/>
      <c r="N30" s="2834"/>
      <c r="O30" s="2834"/>
      <c r="P30" s="2834"/>
      <c r="Q30" s="2834"/>
      <c r="R30" s="2834"/>
      <c r="S30" s="2834"/>
      <c r="T30" s="2834"/>
      <c r="U30" s="2834"/>
      <c r="V30" s="2834"/>
      <c r="W30" s="2834"/>
      <c r="X30" s="2834"/>
      <c r="Y30" s="2834"/>
      <c r="Z30" s="2834"/>
      <c r="AA30" s="2834"/>
      <c r="AB30" s="2914" t="s">
        <v>929</v>
      </c>
      <c r="AC30" s="2914"/>
      <c r="AD30" s="2914"/>
      <c r="AE30" s="2914"/>
      <c r="AF30" s="2914"/>
      <c r="AG30" s="2914"/>
      <c r="AH30" s="2914"/>
      <c r="AI30" s="2914"/>
      <c r="AJ30" s="2914"/>
      <c r="AK30" s="2914"/>
      <c r="AL30" s="2914"/>
      <c r="AM30" s="2981">
        <v>0</v>
      </c>
      <c r="AN30" s="2981"/>
      <c r="AO30" s="2982"/>
      <c r="AP30" s="834"/>
    </row>
    <row r="31" spans="2:42" ht="15" customHeight="1" x14ac:dyDescent="0.3">
      <c r="B31" s="839"/>
      <c r="C31" s="2940">
        <v>2.5</v>
      </c>
      <c r="D31" s="2941"/>
      <c r="E31" s="2843" t="s">
        <v>423</v>
      </c>
      <c r="F31" s="2843"/>
      <c r="G31" s="2843"/>
      <c r="H31" s="2843"/>
      <c r="I31" s="2843"/>
      <c r="J31" s="2843"/>
      <c r="K31" s="2843"/>
      <c r="L31" s="2843"/>
      <c r="M31" s="2843"/>
      <c r="N31" s="2843"/>
      <c r="O31" s="2843"/>
      <c r="P31" s="2843"/>
      <c r="Q31" s="2843"/>
      <c r="R31" s="2843"/>
      <c r="S31" s="2843"/>
      <c r="T31" s="2843"/>
      <c r="U31" s="2843"/>
      <c r="V31" s="2843"/>
      <c r="W31" s="2843"/>
      <c r="X31" s="2843"/>
      <c r="Y31" s="2843"/>
      <c r="Z31" s="2843"/>
      <c r="AA31" s="2843"/>
      <c r="AB31" s="2970" t="s">
        <v>964</v>
      </c>
      <c r="AC31" s="2970"/>
      <c r="AD31" s="2970"/>
      <c r="AE31" s="2970"/>
      <c r="AF31" s="2970"/>
      <c r="AG31" s="2970"/>
      <c r="AH31" s="2970"/>
      <c r="AI31" s="2970"/>
      <c r="AJ31" s="2970"/>
      <c r="AK31" s="2970"/>
      <c r="AL31" s="2970"/>
      <c r="AM31" s="2873">
        <v>5</v>
      </c>
      <c r="AN31" s="2873"/>
      <c r="AO31" s="2874"/>
      <c r="AP31" s="834"/>
    </row>
    <row r="32" spans="2:42" ht="15" customHeight="1" x14ac:dyDescent="0.3">
      <c r="B32" s="839"/>
      <c r="C32" s="2934">
        <v>2.6</v>
      </c>
      <c r="D32" s="2935"/>
      <c r="E32" s="2834" t="s">
        <v>292</v>
      </c>
      <c r="F32" s="2834"/>
      <c r="G32" s="2834"/>
      <c r="H32" s="2834"/>
      <c r="I32" s="2834"/>
      <c r="J32" s="2834"/>
      <c r="K32" s="2834"/>
      <c r="L32" s="2834"/>
      <c r="M32" s="2834"/>
      <c r="N32" s="2834"/>
      <c r="O32" s="2834"/>
      <c r="P32" s="2834"/>
      <c r="Q32" s="2834"/>
      <c r="R32" s="2834"/>
      <c r="S32" s="2834"/>
      <c r="T32" s="2834"/>
      <c r="U32" s="2834"/>
      <c r="V32" s="2834"/>
      <c r="W32" s="2834"/>
      <c r="X32" s="2834"/>
      <c r="Y32" s="2834"/>
      <c r="Z32" s="2834"/>
      <c r="AA32" s="2834"/>
      <c r="AB32" s="2914" t="s">
        <v>929</v>
      </c>
      <c r="AC32" s="2914"/>
      <c r="AD32" s="2914"/>
      <c r="AE32" s="2914"/>
      <c r="AF32" s="2914"/>
      <c r="AG32" s="2914"/>
      <c r="AH32" s="2914"/>
      <c r="AI32" s="2914"/>
      <c r="AJ32" s="2914"/>
      <c r="AK32" s="2914"/>
      <c r="AL32" s="2914"/>
      <c r="AM32" s="2981">
        <v>1</v>
      </c>
      <c r="AN32" s="2981"/>
      <c r="AO32" s="2982"/>
      <c r="AP32" s="834"/>
    </row>
    <row r="33" spans="2:42" ht="15" customHeight="1" x14ac:dyDescent="0.3">
      <c r="B33" s="839"/>
      <c r="C33" s="2940" t="s">
        <v>424</v>
      </c>
      <c r="D33" s="2941"/>
      <c r="E33" s="2843" t="s">
        <v>293</v>
      </c>
      <c r="F33" s="2843"/>
      <c r="G33" s="2843"/>
      <c r="H33" s="2843"/>
      <c r="I33" s="2843"/>
      <c r="J33" s="2843"/>
      <c r="K33" s="2843"/>
      <c r="L33" s="2843"/>
      <c r="M33" s="2843"/>
      <c r="N33" s="2843"/>
      <c r="O33" s="2843"/>
      <c r="P33" s="2843"/>
      <c r="Q33" s="2843"/>
      <c r="R33" s="2843"/>
      <c r="S33" s="2843"/>
      <c r="T33" s="2843"/>
      <c r="U33" s="2843"/>
      <c r="V33" s="2843"/>
      <c r="W33" s="2843"/>
      <c r="X33" s="2843"/>
      <c r="Y33" s="2843"/>
      <c r="Z33" s="2843"/>
      <c r="AA33" s="2843"/>
      <c r="AB33" s="2970" t="s">
        <v>285</v>
      </c>
      <c r="AC33" s="2970"/>
      <c r="AD33" s="2970"/>
      <c r="AE33" s="2970"/>
      <c r="AF33" s="2970"/>
      <c r="AG33" s="2970"/>
      <c r="AH33" s="2970"/>
      <c r="AI33" s="2970"/>
      <c r="AJ33" s="2970"/>
      <c r="AK33" s="2970"/>
      <c r="AL33" s="2970"/>
      <c r="AM33" s="2873" t="s">
        <v>1452</v>
      </c>
      <c r="AN33" s="2873"/>
      <c r="AO33" s="2874"/>
      <c r="AP33" s="834"/>
    </row>
    <row r="34" spans="2:42" ht="15" customHeight="1" x14ac:dyDescent="0.3">
      <c r="B34" s="839"/>
      <c r="C34" s="2934" t="s">
        <v>425</v>
      </c>
      <c r="D34" s="2935"/>
      <c r="E34" s="2834" t="s">
        <v>293</v>
      </c>
      <c r="F34" s="2834"/>
      <c r="G34" s="2834"/>
      <c r="H34" s="2834"/>
      <c r="I34" s="2834"/>
      <c r="J34" s="2834"/>
      <c r="K34" s="2834"/>
      <c r="L34" s="2834"/>
      <c r="M34" s="2834"/>
      <c r="N34" s="2834"/>
      <c r="O34" s="2834"/>
      <c r="P34" s="2834"/>
      <c r="Q34" s="2834"/>
      <c r="R34" s="2834"/>
      <c r="S34" s="2834"/>
      <c r="T34" s="2834"/>
      <c r="U34" s="2834"/>
      <c r="V34" s="2834"/>
      <c r="W34" s="2834"/>
      <c r="X34" s="2834"/>
      <c r="Y34" s="2834"/>
      <c r="Z34" s="2834"/>
      <c r="AA34" s="2834"/>
      <c r="AB34" s="2914" t="s">
        <v>931</v>
      </c>
      <c r="AC34" s="2914"/>
      <c r="AD34" s="2914"/>
      <c r="AE34" s="2914"/>
      <c r="AF34" s="2914"/>
      <c r="AG34" s="2914"/>
      <c r="AH34" s="2914"/>
      <c r="AI34" s="2914"/>
      <c r="AJ34" s="2914"/>
      <c r="AK34" s="2914"/>
      <c r="AL34" s="2914"/>
      <c r="AM34" s="2981">
        <v>0</v>
      </c>
      <c r="AN34" s="2981"/>
      <c r="AO34" s="2982"/>
      <c r="AP34" s="834"/>
    </row>
    <row r="35" spans="2:42" ht="15" customHeight="1" x14ac:dyDescent="0.3">
      <c r="B35" s="839"/>
      <c r="C35" s="2940">
        <v>2.8</v>
      </c>
      <c r="D35" s="2941"/>
      <c r="E35" s="2843" t="s">
        <v>295</v>
      </c>
      <c r="F35" s="2843"/>
      <c r="G35" s="2843"/>
      <c r="H35" s="2843"/>
      <c r="I35" s="2843"/>
      <c r="J35" s="2843"/>
      <c r="K35" s="2843"/>
      <c r="L35" s="2843"/>
      <c r="M35" s="2843"/>
      <c r="N35" s="2843"/>
      <c r="O35" s="2843"/>
      <c r="P35" s="2843"/>
      <c r="Q35" s="2843"/>
      <c r="R35" s="2843"/>
      <c r="S35" s="2843"/>
      <c r="T35" s="2843"/>
      <c r="U35" s="2843"/>
      <c r="V35" s="2843"/>
      <c r="W35" s="2843"/>
      <c r="X35" s="2843"/>
      <c r="Y35" s="2843"/>
      <c r="Z35" s="2843"/>
      <c r="AA35" s="2843"/>
      <c r="AB35" s="2970" t="s">
        <v>929</v>
      </c>
      <c r="AC35" s="2970"/>
      <c r="AD35" s="2970"/>
      <c r="AE35" s="2970"/>
      <c r="AF35" s="2970"/>
      <c r="AG35" s="2970"/>
      <c r="AH35" s="2970"/>
      <c r="AI35" s="2970"/>
      <c r="AJ35" s="2970"/>
      <c r="AK35" s="2970"/>
      <c r="AL35" s="2970"/>
      <c r="AM35" s="2985">
        <v>0</v>
      </c>
      <c r="AN35" s="2985"/>
      <c r="AO35" s="2986"/>
      <c r="AP35" s="834"/>
    </row>
    <row r="36" spans="2:42" ht="15" customHeight="1" x14ac:dyDescent="0.3">
      <c r="B36" s="839"/>
      <c r="C36" s="2934">
        <v>2.9</v>
      </c>
      <c r="D36" s="2935"/>
      <c r="E36" s="2834" t="s">
        <v>296</v>
      </c>
      <c r="F36" s="2834"/>
      <c r="G36" s="2834"/>
      <c r="H36" s="2834"/>
      <c r="I36" s="2834"/>
      <c r="J36" s="2834"/>
      <c r="K36" s="2834"/>
      <c r="L36" s="2834"/>
      <c r="M36" s="2834"/>
      <c r="N36" s="2834"/>
      <c r="O36" s="2834"/>
      <c r="P36" s="2834"/>
      <c r="Q36" s="2834"/>
      <c r="R36" s="2834"/>
      <c r="S36" s="2834"/>
      <c r="T36" s="2834"/>
      <c r="U36" s="2834"/>
      <c r="V36" s="2834"/>
      <c r="W36" s="2834"/>
      <c r="X36" s="2834"/>
      <c r="Y36" s="2834"/>
      <c r="Z36" s="2834"/>
      <c r="AA36" s="2834"/>
      <c r="AB36" s="2914" t="s">
        <v>929</v>
      </c>
      <c r="AC36" s="2914"/>
      <c r="AD36" s="2914"/>
      <c r="AE36" s="2914"/>
      <c r="AF36" s="2914"/>
      <c r="AG36" s="2914"/>
      <c r="AH36" s="2914"/>
      <c r="AI36" s="2914"/>
      <c r="AJ36" s="2914"/>
      <c r="AK36" s="2914"/>
      <c r="AL36" s="2914"/>
      <c r="AM36" s="2981">
        <v>10</v>
      </c>
      <c r="AN36" s="2981"/>
      <c r="AO36" s="2982"/>
      <c r="AP36" s="834"/>
    </row>
    <row r="37" spans="2:42" ht="15" customHeight="1" thickBot="1" x14ac:dyDescent="0.35">
      <c r="B37" s="839"/>
      <c r="C37" s="2954">
        <v>2.1</v>
      </c>
      <c r="D37" s="2955"/>
      <c r="E37" s="2835" t="s">
        <v>297</v>
      </c>
      <c r="F37" s="2835"/>
      <c r="G37" s="2835"/>
      <c r="H37" s="2835"/>
      <c r="I37" s="2835"/>
      <c r="J37" s="2835"/>
      <c r="K37" s="2835"/>
      <c r="L37" s="2835"/>
      <c r="M37" s="2835"/>
      <c r="N37" s="2835"/>
      <c r="O37" s="2835"/>
      <c r="P37" s="2835"/>
      <c r="Q37" s="2835"/>
      <c r="R37" s="2835"/>
      <c r="S37" s="2835"/>
      <c r="T37" s="2835"/>
      <c r="U37" s="2835"/>
      <c r="V37" s="2835"/>
      <c r="W37" s="2835"/>
      <c r="X37" s="2835"/>
      <c r="Y37" s="2835"/>
      <c r="Z37" s="2835"/>
      <c r="AA37" s="2835"/>
      <c r="AB37" s="2967" t="s">
        <v>929</v>
      </c>
      <c r="AC37" s="2967"/>
      <c r="AD37" s="2967"/>
      <c r="AE37" s="2967"/>
      <c r="AF37" s="2967"/>
      <c r="AG37" s="2967"/>
      <c r="AH37" s="2967"/>
      <c r="AI37" s="2967"/>
      <c r="AJ37" s="2967"/>
      <c r="AK37" s="2967"/>
      <c r="AL37" s="2967"/>
      <c r="AM37" s="2976">
        <v>0</v>
      </c>
      <c r="AN37" s="2976"/>
      <c r="AO37" s="2977"/>
      <c r="AP37" s="834"/>
    </row>
    <row r="38" spans="2:42" ht="15" customHeight="1" thickBot="1" x14ac:dyDescent="0.35">
      <c r="B38" s="839"/>
      <c r="C38" s="2847" t="s">
        <v>287</v>
      </c>
      <c r="D38" s="2848"/>
      <c r="E38" s="2942"/>
      <c r="F38" s="2942"/>
      <c r="G38" s="2942"/>
      <c r="H38" s="2942"/>
      <c r="I38" s="2942"/>
      <c r="J38" s="2942"/>
      <c r="K38" s="2942"/>
      <c r="L38" s="2942"/>
      <c r="M38" s="2942"/>
      <c r="N38" s="2942"/>
      <c r="O38" s="2942"/>
      <c r="P38" s="2942"/>
      <c r="Q38" s="2942"/>
      <c r="R38" s="2942"/>
      <c r="S38" s="2942"/>
      <c r="T38" s="2942"/>
      <c r="U38" s="2942"/>
      <c r="V38" s="2942"/>
      <c r="W38" s="2942"/>
      <c r="X38" s="2942"/>
      <c r="Y38" s="2942"/>
      <c r="Z38" s="2942"/>
      <c r="AA38" s="2942"/>
      <c r="AB38" s="2968" t="s">
        <v>298</v>
      </c>
      <c r="AC38" s="2968"/>
      <c r="AD38" s="2968"/>
      <c r="AE38" s="2968"/>
      <c r="AF38" s="2968"/>
      <c r="AG38" s="2968"/>
      <c r="AH38" s="2968"/>
      <c r="AI38" s="2968"/>
      <c r="AJ38" s="2968"/>
      <c r="AK38" s="2968"/>
      <c r="AL38" s="2968"/>
      <c r="AM38" s="2978">
        <f>AM30+AM32+(IF(AM31=5,5,0))+AM35+AM36+AM37+AM34</f>
        <v>16</v>
      </c>
      <c r="AN38" s="2979"/>
      <c r="AO38" s="2980"/>
      <c r="AP38" s="834"/>
    </row>
    <row r="39" spans="2:42" s="566" customFormat="1" ht="3.75" customHeight="1" x14ac:dyDescent="0.3">
      <c r="B39" s="839"/>
      <c r="C39" s="828"/>
      <c r="E39" s="810"/>
      <c r="AM39" s="828"/>
      <c r="AP39" s="834"/>
    </row>
    <row r="40" spans="2:42" s="566" customFormat="1" ht="15" customHeight="1" x14ac:dyDescent="0.3">
      <c r="B40" s="839"/>
      <c r="C40" s="2836" t="s">
        <v>916</v>
      </c>
      <c r="D40" s="2836"/>
      <c r="E40" s="2836"/>
      <c r="F40" s="2836"/>
      <c r="G40" s="2836"/>
      <c r="H40" s="2836"/>
      <c r="I40" s="2836"/>
      <c r="J40" s="2836"/>
      <c r="K40" s="2836"/>
      <c r="L40" s="2836"/>
      <c r="M40" s="2836"/>
      <c r="N40" s="2836"/>
      <c r="O40" s="2836"/>
      <c r="P40" s="2836"/>
      <c r="Q40" s="2836"/>
      <c r="R40" s="2836"/>
      <c r="S40" s="2836"/>
      <c r="T40" s="2836"/>
      <c r="U40" s="2836"/>
      <c r="V40" s="2836"/>
      <c r="W40" s="2836"/>
      <c r="X40" s="2836"/>
      <c r="Y40" s="2836"/>
      <c r="Z40" s="2836"/>
      <c r="AA40" s="2836"/>
      <c r="AM40" s="828"/>
      <c r="AP40" s="834"/>
    </row>
    <row r="41" spans="2:42" ht="15" customHeight="1" x14ac:dyDescent="0.3">
      <c r="B41" s="839"/>
      <c r="C41" s="2952" t="s">
        <v>282</v>
      </c>
      <c r="D41" s="2953"/>
      <c r="E41" s="2845" t="s">
        <v>283</v>
      </c>
      <c r="F41" s="2845"/>
      <c r="G41" s="2845"/>
      <c r="H41" s="2845"/>
      <c r="I41" s="2845"/>
      <c r="J41" s="2845"/>
      <c r="K41" s="2845"/>
      <c r="L41" s="2845"/>
      <c r="M41" s="2845"/>
      <c r="N41" s="2845"/>
      <c r="O41" s="2845"/>
      <c r="P41" s="2845"/>
      <c r="Q41" s="2845"/>
      <c r="R41" s="2845"/>
      <c r="S41" s="2845"/>
      <c r="T41" s="2845"/>
      <c r="U41" s="2845"/>
      <c r="V41" s="2845"/>
      <c r="W41" s="2845"/>
      <c r="X41" s="2845"/>
      <c r="Y41" s="2845"/>
      <c r="Z41" s="2845"/>
      <c r="AA41" s="2845"/>
      <c r="AB41" s="2851" t="s">
        <v>280</v>
      </c>
      <c r="AC41" s="2851"/>
      <c r="AD41" s="2851"/>
      <c r="AE41" s="2851"/>
      <c r="AF41" s="2851"/>
      <c r="AG41" s="2851"/>
      <c r="AH41" s="2851"/>
      <c r="AI41" s="2851"/>
      <c r="AJ41" s="2851"/>
      <c r="AK41" s="2851"/>
      <c r="AL41" s="2851"/>
      <c r="AM41" s="2869" t="s">
        <v>281</v>
      </c>
      <c r="AN41" s="2869"/>
      <c r="AO41" s="2870"/>
      <c r="AP41" s="834"/>
    </row>
    <row r="42" spans="2:42" ht="15" customHeight="1" x14ac:dyDescent="0.3">
      <c r="B42" s="839"/>
      <c r="C42" s="2938" t="s">
        <v>299</v>
      </c>
      <c r="D42" s="2939"/>
      <c r="E42" s="2833" t="s">
        <v>300</v>
      </c>
      <c r="F42" s="2833"/>
      <c r="G42" s="2833"/>
      <c r="H42" s="2833"/>
      <c r="I42" s="2833"/>
      <c r="J42" s="2833"/>
      <c r="K42" s="2833"/>
      <c r="L42" s="2833"/>
      <c r="M42" s="2833"/>
      <c r="N42" s="2833"/>
      <c r="O42" s="2833"/>
      <c r="P42" s="2833"/>
      <c r="Q42" s="2833"/>
      <c r="R42" s="2833"/>
      <c r="S42" s="2833"/>
      <c r="T42" s="2833"/>
      <c r="U42" s="2833"/>
      <c r="V42" s="2833"/>
      <c r="W42" s="2833"/>
      <c r="X42" s="2833"/>
      <c r="Y42" s="2833"/>
      <c r="Z42" s="2833"/>
      <c r="AA42" s="2833"/>
      <c r="AB42" s="2969" t="s">
        <v>285</v>
      </c>
      <c r="AC42" s="2969"/>
      <c r="AD42" s="2969"/>
      <c r="AE42" s="2969"/>
      <c r="AF42" s="2969"/>
      <c r="AG42" s="2969"/>
      <c r="AH42" s="2969"/>
      <c r="AI42" s="2969"/>
      <c r="AJ42" s="2969"/>
      <c r="AK42" s="2969"/>
      <c r="AL42" s="2969"/>
      <c r="AM42" s="2873" t="s">
        <v>1452</v>
      </c>
      <c r="AN42" s="2873"/>
      <c r="AO42" s="2874"/>
      <c r="AP42" s="834"/>
    </row>
    <row r="43" spans="2:42" ht="15" customHeight="1" x14ac:dyDescent="0.3">
      <c r="B43" s="839"/>
      <c r="C43" s="2934" t="s">
        <v>301</v>
      </c>
      <c r="D43" s="2935"/>
      <c r="E43" s="2834" t="s">
        <v>302</v>
      </c>
      <c r="F43" s="2834"/>
      <c r="G43" s="2834"/>
      <c r="H43" s="2834"/>
      <c r="I43" s="2834"/>
      <c r="J43" s="2834"/>
      <c r="K43" s="2834"/>
      <c r="L43" s="2834"/>
      <c r="M43" s="2834"/>
      <c r="N43" s="2834"/>
      <c r="O43" s="2834"/>
      <c r="P43" s="2834"/>
      <c r="Q43" s="2834"/>
      <c r="R43" s="2834"/>
      <c r="S43" s="2834"/>
      <c r="T43" s="2834"/>
      <c r="U43" s="2834"/>
      <c r="V43" s="2834"/>
      <c r="W43" s="2834"/>
      <c r="X43" s="2834"/>
      <c r="Y43" s="2834"/>
      <c r="Z43" s="2834"/>
      <c r="AA43" s="2834"/>
      <c r="AB43" s="2914" t="s">
        <v>285</v>
      </c>
      <c r="AC43" s="2914"/>
      <c r="AD43" s="2914"/>
      <c r="AE43" s="2914"/>
      <c r="AF43" s="2914"/>
      <c r="AG43" s="2914"/>
      <c r="AH43" s="2914"/>
      <c r="AI43" s="2914"/>
      <c r="AJ43" s="2914"/>
      <c r="AK43" s="2914"/>
      <c r="AL43" s="2914"/>
      <c r="AM43" s="2873" t="s">
        <v>1452</v>
      </c>
      <c r="AN43" s="2873"/>
      <c r="AO43" s="2874"/>
      <c r="AP43" s="834"/>
    </row>
    <row r="44" spans="2:42" ht="15" customHeight="1" x14ac:dyDescent="0.3">
      <c r="B44" s="839"/>
      <c r="C44" s="2940" t="s">
        <v>303</v>
      </c>
      <c r="D44" s="2941"/>
      <c r="E44" s="2843" t="s">
        <v>304</v>
      </c>
      <c r="F44" s="2843"/>
      <c r="G44" s="2843"/>
      <c r="H44" s="2843"/>
      <c r="I44" s="2843"/>
      <c r="J44" s="2843"/>
      <c r="K44" s="2843"/>
      <c r="L44" s="2843"/>
      <c r="M44" s="2843"/>
      <c r="N44" s="2843"/>
      <c r="O44" s="2843"/>
      <c r="P44" s="2843"/>
      <c r="Q44" s="2843"/>
      <c r="R44" s="2843"/>
      <c r="S44" s="2843"/>
      <c r="T44" s="2843"/>
      <c r="U44" s="2843"/>
      <c r="V44" s="2843"/>
      <c r="W44" s="2843"/>
      <c r="X44" s="2843"/>
      <c r="Y44" s="2843"/>
      <c r="Z44" s="2843"/>
      <c r="AA44" s="2843"/>
      <c r="AB44" s="2975" t="s">
        <v>305</v>
      </c>
      <c r="AC44" s="2975"/>
      <c r="AD44" s="2975"/>
      <c r="AE44" s="2975"/>
      <c r="AF44" s="2975"/>
      <c r="AG44" s="2975"/>
      <c r="AH44" s="2975"/>
      <c r="AI44" s="2975"/>
      <c r="AJ44" s="2975"/>
      <c r="AK44" s="2975"/>
      <c r="AL44" s="2975"/>
      <c r="AM44" s="2873" t="s">
        <v>1452</v>
      </c>
      <c r="AN44" s="2873"/>
      <c r="AO44" s="2874"/>
      <c r="AP44" s="834"/>
    </row>
    <row r="45" spans="2:42" ht="15" customHeight="1" x14ac:dyDescent="0.3">
      <c r="B45" s="839"/>
      <c r="C45" s="2934" t="s">
        <v>306</v>
      </c>
      <c r="D45" s="2935"/>
      <c r="E45" s="2834" t="s">
        <v>304</v>
      </c>
      <c r="F45" s="2834"/>
      <c r="G45" s="2834"/>
      <c r="H45" s="2834"/>
      <c r="I45" s="2834"/>
      <c r="J45" s="2834"/>
      <c r="K45" s="2834"/>
      <c r="L45" s="2834"/>
      <c r="M45" s="2834"/>
      <c r="N45" s="2834"/>
      <c r="O45" s="2834"/>
      <c r="P45" s="2834"/>
      <c r="Q45" s="2834"/>
      <c r="R45" s="2834"/>
      <c r="S45" s="2834"/>
      <c r="T45" s="2834"/>
      <c r="U45" s="2834"/>
      <c r="V45" s="2834"/>
      <c r="W45" s="2834"/>
      <c r="X45" s="2834"/>
      <c r="Y45" s="2834"/>
      <c r="Z45" s="2834"/>
      <c r="AA45" s="2834"/>
      <c r="AB45" s="2914" t="s">
        <v>929</v>
      </c>
      <c r="AC45" s="2914"/>
      <c r="AD45" s="2914"/>
      <c r="AE45" s="2914"/>
      <c r="AF45" s="2914"/>
      <c r="AG45" s="2914"/>
      <c r="AH45" s="2914"/>
      <c r="AI45" s="2914"/>
      <c r="AJ45" s="2914"/>
      <c r="AK45" s="2914"/>
      <c r="AL45" s="2914"/>
      <c r="AM45" s="2981">
        <v>5</v>
      </c>
      <c r="AN45" s="2981"/>
      <c r="AO45" s="2982"/>
      <c r="AP45" s="834"/>
    </row>
    <row r="46" spans="2:42" ht="15" customHeight="1" x14ac:dyDescent="0.3">
      <c r="B46" s="839"/>
      <c r="C46" s="2940" t="s">
        <v>307</v>
      </c>
      <c r="D46" s="2941"/>
      <c r="E46" s="2843" t="s">
        <v>308</v>
      </c>
      <c r="F46" s="2843"/>
      <c r="G46" s="2843"/>
      <c r="H46" s="2843"/>
      <c r="I46" s="2843"/>
      <c r="J46" s="2843"/>
      <c r="K46" s="2843"/>
      <c r="L46" s="2843"/>
      <c r="M46" s="2843"/>
      <c r="N46" s="2843"/>
      <c r="O46" s="2843"/>
      <c r="P46" s="2843"/>
      <c r="Q46" s="2843"/>
      <c r="R46" s="2843"/>
      <c r="S46" s="2843"/>
      <c r="T46" s="2843"/>
      <c r="U46" s="2843"/>
      <c r="V46" s="2843"/>
      <c r="W46" s="2843"/>
      <c r="X46" s="2843"/>
      <c r="Y46" s="2843"/>
      <c r="Z46" s="2843"/>
      <c r="AA46" s="2843"/>
      <c r="AB46" s="2970" t="s">
        <v>929</v>
      </c>
      <c r="AC46" s="2970"/>
      <c r="AD46" s="2970"/>
      <c r="AE46" s="2970"/>
      <c r="AF46" s="2970"/>
      <c r="AG46" s="2970"/>
      <c r="AH46" s="2970"/>
      <c r="AI46" s="2970"/>
      <c r="AJ46" s="2970"/>
      <c r="AK46" s="2970"/>
      <c r="AL46" s="2970"/>
      <c r="AM46" s="2985">
        <v>0</v>
      </c>
      <c r="AN46" s="2985"/>
      <c r="AO46" s="2986"/>
      <c r="AP46" s="834"/>
    </row>
    <row r="47" spans="2:42" ht="15" customHeight="1" x14ac:dyDescent="0.3">
      <c r="B47" s="839"/>
      <c r="C47" s="2934" t="s">
        <v>309</v>
      </c>
      <c r="D47" s="2935"/>
      <c r="E47" s="2834" t="s">
        <v>310</v>
      </c>
      <c r="F47" s="2834"/>
      <c r="G47" s="2834"/>
      <c r="H47" s="2834"/>
      <c r="I47" s="2834"/>
      <c r="J47" s="2834"/>
      <c r="K47" s="2834"/>
      <c r="L47" s="2834"/>
      <c r="M47" s="2834"/>
      <c r="N47" s="2834"/>
      <c r="O47" s="2834"/>
      <c r="P47" s="2834"/>
      <c r="Q47" s="2834"/>
      <c r="R47" s="2834"/>
      <c r="S47" s="2834"/>
      <c r="T47" s="2834"/>
      <c r="U47" s="2834"/>
      <c r="V47" s="2834"/>
      <c r="W47" s="2834"/>
      <c r="X47" s="2834"/>
      <c r="Y47" s="2834"/>
      <c r="Z47" s="2834"/>
      <c r="AA47" s="2834"/>
      <c r="AB47" s="2914" t="s">
        <v>311</v>
      </c>
      <c r="AC47" s="2914"/>
      <c r="AD47" s="2914"/>
      <c r="AE47" s="2914"/>
      <c r="AF47" s="2914"/>
      <c r="AG47" s="2914"/>
      <c r="AH47" s="2914"/>
      <c r="AI47" s="2914"/>
      <c r="AJ47" s="2914"/>
      <c r="AK47" s="2914"/>
      <c r="AL47" s="2914"/>
      <c r="AM47" s="2873" t="s">
        <v>1452</v>
      </c>
      <c r="AN47" s="2873"/>
      <c r="AO47" s="2874"/>
      <c r="AP47" s="834"/>
    </row>
    <row r="48" spans="2:42" ht="15" customHeight="1" x14ac:dyDescent="0.3">
      <c r="B48" s="839"/>
      <c r="C48" s="2940" t="s">
        <v>312</v>
      </c>
      <c r="D48" s="2941"/>
      <c r="E48" s="2843" t="s">
        <v>313</v>
      </c>
      <c r="F48" s="2843"/>
      <c r="G48" s="2843"/>
      <c r="H48" s="2843"/>
      <c r="I48" s="2843"/>
      <c r="J48" s="2843"/>
      <c r="K48" s="2843"/>
      <c r="L48" s="2843"/>
      <c r="M48" s="2843"/>
      <c r="N48" s="2843"/>
      <c r="O48" s="2843"/>
      <c r="P48" s="2843"/>
      <c r="Q48" s="2843"/>
      <c r="R48" s="2843"/>
      <c r="S48" s="2843"/>
      <c r="T48" s="2843"/>
      <c r="U48" s="2843"/>
      <c r="V48" s="2843"/>
      <c r="W48" s="2843"/>
      <c r="X48" s="2843"/>
      <c r="Y48" s="2843"/>
      <c r="Z48" s="2843"/>
      <c r="AA48" s="2843"/>
      <c r="AB48" s="2970" t="s">
        <v>929</v>
      </c>
      <c r="AC48" s="2970"/>
      <c r="AD48" s="2970"/>
      <c r="AE48" s="2970"/>
      <c r="AF48" s="2970"/>
      <c r="AG48" s="2970"/>
      <c r="AH48" s="2970"/>
      <c r="AI48" s="2970"/>
      <c r="AJ48" s="2970"/>
      <c r="AK48" s="2970"/>
      <c r="AL48" s="2970"/>
      <c r="AM48" s="2985">
        <v>6</v>
      </c>
      <c r="AN48" s="2985"/>
      <c r="AO48" s="2986"/>
      <c r="AP48" s="834"/>
    </row>
    <row r="49" spans="2:42" ht="15" customHeight="1" thickBot="1" x14ac:dyDescent="0.35">
      <c r="B49" s="839"/>
      <c r="C49" s="2965" t="s">
        <v>314</v>
      </c>
      <c r="D49" s="2966"/>
      <c r="E49" s="2844" t="s">
        <v>315</v>
      </c>
      <c r="F49" s="2844"/>
      <c r="G49" s="2844"/>
      <c r="H49" s="2844"/>
      <c r="I49" s="2844"/>
      <c r="J49" s="2844"/>
      <c r="K49" s="2844"/>
      <c r="L49" s="2844"/>
      <c r="M49" s="2844"/>
      <c r="N49" s="2844"/>
      <c r="O49" s="2844"/>
      <c r="P49" s="2844"/>
      <c r="Q49" s="2844"/>
      <c r="R49" s="2844"/>
      <c r="S49" s="2844"/>
      <c r="T49" s="2844"/>
      <c r="U49" s="2844"/>
      <c r="V49" s="2844"/>
      <c r="W49" s="2844"/>
      <c r="X49" s="2844"/>
      <c r="Y49" s="2844"/>
      <c r="Z49" s="2844"/>
      <c r="AA49" s="2844"/>
      <c r="AB49" s="2930" t="s">
        <v>285</v>
      </c>
      <c r="AC49" s="2930"/>
      <c r="AD49" s="2930"/>
      <c r="AE49" s="2930"/>
      <c r="AF49" s="2930"/>
      <c r="AG49" s="2930"/>
      <c r="AH49" s="2930"/>
      <c r="AI49" s="2930"/>
      <c r="AJ49" s="2930"/>
      <c r="AK49" s="2930"/>
      <c r="AL49" s="2930"/>
      <c r="AM49" s="2873" t="s">
        <v>1452</v>
      </c>
      <c r="AN49" s="2873"/>
      <c r="AO49" s="2874"/>
      <c r="AP49" s="834"/>
    </row>
    <row r="50" spans="2:42" ht="15" customHeight="1" thickBot="1" x14ac:dyDescent="0.35">
      <c r="B50" s="839"/>
      <c r="C50" s="2847" t="s">
        <v>287</v>
      </c>
      <c r="D50" s="2848"/>
      <c r="E50" s="2942"/>
      <c r="F50" s="2942"/>
      <c r="G50" s="2942"/>
      <c r="H50" s="2942"/>
      <c r="I50" s="2942"/>
      <c r="J50" s="2942"/>
      <c r="K50" s="2942"/>
      <c r="L50" s="2942"/>
      <c r="M50" s="2942"/>
      <c r="N50" s="2942"/>
      <c r="O50" s="2942"/>
      <c r="P50" s="2942"/>
      <c r="Q50" s="2942"/>
      <c r="R50" s="2942"/>
      <c r="S50" s="2942"/>
      <c r="T50" s="2942"/>
      <c r="U50" s="2942"/>
      <c r="V50" s="2942"/>
      <c r="W50" s="2942"/>
      <c r="X50" s="2942"/>
      <c r="Y50" s="2942"/>
      <c r="Z50" s="2942"/>
      <c r="AA50" s="2942"/>
      <c r="AB50" s="2968" t="s">
        <v>316</v>
      </c>
      <c r="AC50" s="2968"/>
      <c r="AD50" s="2968"/>
      <c r="AE50" s="2968"/>
      <c r="AF50" s="2968"/>
      <c r="AG50" s="2968"/>
      <c r="AH50" s="2968"/>
      <c r="AI50" s="2968"/>
      <c r="AJ50" s="2968"/>
      <c r="AK50" s="2968"/>
      <c r="AL50" s="2968"/>
      <c r="AM50" s="2978">
        <f>AM45+AM46+AM48</f>
        <v>11</v>
      </c>
      <c r="AN50" s="2979"/>
      <c r="AO50" s="2980"/>
      <c r="AP50" s="834"/>
    </row>
    <row r="51" spans="2:42" s="566" customFormat="1" ht="3.75" customHeight="1" x14ac:dyDescent="0.3">
      <c r="B51" s="839"/>
      <c r="C51" s="828"/>
      <c r="E51" s="810"/>
      <c r="K51" s="564"/>
      <c r="AM51" s="828"/>
      <c r="AP51" s="834"/>
    </row>
    <row r="52" spans="2:42" s="566" customFormat="1" ht="15" customHeight="1" x14ac:dyDescent="0.3">
      <c r="B52" s="839"/>
      <c r="C52" s="2836" t="s">
        <v>917</v>
      </c>
      <c r="D52" s="2836"/>
      <c r="E52" s="2836"/>
      <c r="F52" s="2836"/>
      <c r="G52" s="2836"/>
      <c r="H52" s="2836"/>
      <c r="I52" s="2836"/>
      <c r="J52" s="2836"/>
      <c r="K52" s="2836"/>
      <c r="L52" s="2836"/>
      <c r="M52" s="2836"/>
      <c r="N52" s="2836"/>
      <c r="O52" s="2836"/>
      <c r="P52" s="2836"/>
      <c r="Q52" s="2836"/>
      <c r="R52" s="2836"/>
      <c r="S52" s="2836"/>
      <c r="T52" s="2836"/>
      <c r="U52" s="2836"/>
      <c r="V52" s="2836"/>
      <c r="W52" s="2836"/>
      <c r="X52" s="2836"/>
      <c r="Y52" s="2836"/>
      <c r="Z52" s="2836"/>
      <c r="AA52" s="2836"/>
      <c r="AM52" s="828"/>
      <c r="AP52" s="834"/>
    </row>
    <row r="53" spans="2:42" ht="15" customHeight="1" x14ac:dyDescent="0.3">
      <c r="B53" s="839"/>
      <c r="C53" s="2952" t="s">
        <v>282</v>
      </c>
      <c r="D53" s="2953"/>
      <c r="E53" s="2845" t="s">
        <v>283</v>
      </c>
      <c r="F53" s="2845"/>
      <c r="G53" s="2845"/>
      <c r="H53" s="2845"/>
      <c r="I53" s="2845"/>
      <c r="J53" s="2845"/>
      <c r="K53" s="2845"/>
      <c r="L53" s="2845"/>
      <c r="M53" s="2845"/>
      <c r="N53" s="2845"/>
      <c r="O53" s="2845"/>
      <c r="P53" s="2845"/>
      <c r="Q53" s="2845"/>
      <c r="R53" s="2845"/>
      <c r="S53" s="2845"/>
      <c r="T53" s="2845"/>
      <c r="U53" s="2845"/>
      <c r="V53" s="2845"/>
      <c r="W53" s="2845"/>
      <c r="X53" s="2845"/>
      <c r="Y53" s="2845"/>
      <c r="Z53" s="2845"/>
      <c r="AA53" s="2845"/>
      <c r="AB53" s="2851" t="s">
        <v>280</v>
      </c>
      <c r="AC53" s="2851"/>
      <c r="AD53" s="2851"/>
      <c r="AE53" s="2851"/>
      <c r="AF53" s="2851"/>
      <c r="AG53" s="2851"/>
      <c r="AH53" s="2851"/>
      <c r="AI53" s="2851"/>
      <c r="AJ53" s="2851"/>
      <c r="AK53" s="2851"/>
      <c r="AL53" s="2851"/>
      <c r="AM53" s="2869" t="s">
        <v>281</v>
      </c>
      <c r="AN53" s="2869"/>
      <c r="AO53" s="2870"/>
      <c r="AP53" s="834"/>
    </row>
    <row r="54" spans="2:42" ht="15" customHeight="1" x14ac:dyDescent="0.3">
      <c r="B54" s="839"/>
      <c r="C54" s="2938" t="s">
        <v>317</v>
      </c>
      <c r="D54" s="2939"/>
      <c r="E54" s="2833" t="s">
        <v>426</v>
      </c>
      <c r="F54" s="2833"/>
      <c r="G54" s="2833"/>
      <c r="H54" s="2833"/>
      <c r="I54" s="2833"/>
      <c r="J54" s="2833"/>
      <c r="K54" s="2833"/>
      <c r="L54" s="2833"/>
      <c r="M54" s="2833"/>
      <c r="N54" s="2833"/>
      <c r="O54" s="2833"/>
      <c r="P54" s="2833"/>
      <c r="Q54" s="2833"/>
      <c r="R54" s="2833"/>
      <c r="S54" s="2833"/>
      <c r="T54" s="2833"/>
      <c r="U54" s="2833"/>
      <c r="V54" s="2833"/>
      <c r="W54" s="2833"/>
      <c r="X54" s="2833"/>
      <c r="Y54" s="2833"/>
      <c r="Z54" s="2833"/>
      <c r="AA54" s="2833"/>
      <c r="AB54" s="2969" t="s">
        <v>285</v>
      </c>
      <c r="AC54" s="2969"/>
      <c r="AD54" s="2969"/>
      <c r="AE54" s="2969"/>
      <c r="AF54" s="2969"/>
      <c r="AG54" s="2969"/>
      <c r="AH54" s="2969"/>
      <c r="AI54" s="2969"/>
      <c r="AJ54" s="2969"/>
      <c r="AK54" s="2969"/>
      <c r="AL54" s="2969"/>
      <c r="AM54" s="2873" t="s">
        <v>1452</v>
      </c>
      <c r="AN54" s="2873"/>
      <c r="AO54" s="2874"/>
      <c r="AP54" s="834"/>
    </row>
    <row r="55" spans="2:42" ht="15" customHeight="1" x14ac:dyDescent="0.3">
      <c r="B55" s="839"/>
      <c r="C55" s="2934" t="s">
        <v>318</v>
      </c>
      <c r="D55" s="2935"/>
      <c r="E55" s="2834" t="s">
        <v>427</v>
      </c>
      <c r="F55" s="2834"/>
      <c r="G55" s="2834"/>
      <c r="H55" s="2834"/>
      <c r="I55" s="2834"/>
      <c r="J55" s="2834"/>
      <c r="K55" s="2834"/>
      <c r="L55" s="2834"/>
      <c r="M55" s="2834"/>
      <c r="N55" s="2834"/>
      <c r="O55" s="2834"/>
      <c r="P55" s="2834"/>
      <c r="Q55" s="2834"/>
      <c r="R55" s="2834"/>
      <c r="S55" s="2834"/>
      <c r="T55" s="2834"/>
      <c r="U55" s="2834"/>
      <c r="V55" s="2834"/>
      <c r="W55" s="2834"/>
      <c r="X55" s="2834"/>
      <c r="Y55" s="2834"/>
      <c r="Z55" s="2834"/>
      <c r="AA55" s="2834"/>
      <c r="AB55" s="2914" t="s">
        <v>929</v>
      </c>
      <c r="AC55" s="2914"/>
      <c r="AD55" s="2914"/>
      <c r="AE55" s="2914"/>
      <c r="AF55" s="2914"/>
      <c r="AG55" s="2914"/>
      <c r="AH55" s="2914"/>
      <c r="AI55" s="2914"/>
      <c r="AJ55" s="2914"/>
      <c r="AK55" s="2914"/>
      <c r="AL55" s="2914"/>
      <c r="AM55" s="2981">
        <v>3</v>
      </c>
      <c r="AN55" s="2981"/>
      <c r="AO55" s="2982"/>
      <c r="AP55" s="834"/>
    </row>
    <row r="56" spans="2:42" ht="15" customHeight="1" thickBot="1" x14ac:dyDescent="0.35">
      <c r="B56" s="839"/>
      <c r="C56" s="2954" t="s">
        <v>319</v>
      </c>
      <c r="D56" s="2955"/>
      <c r="E56" s="2835" t="s">
        <v>320</v>
      </c>
      <c r="F56" s="2835"/>
      <c r="G56" s="2835"/>
      <c r="H56" s="2835"/>
      <c r="I56" s="2835"/>
      <c r="J56" s="2835"/>
      <c r="K56" s="2835"/>
      <c r="L56" s="2835"/>
      <c r="M56" s="2835"/>
      <c r="N56" s="2835"/>
      <c r="O56" s="2835"/>
      <c r="P56" s="2835"/>
      <c r="Q56" s="2835"/>
      <c r="R56" s="2835"/>
      <c r="S56" s="2835"/>
      <c r="T56" s="2835"/>
      <c r="U56" s="2835"/>
      <c r="V56" s="2835"/>
      <c r="W56" s="2835"/>
      <c r="X56" s="2835"/>
      <c r="Y56" s="2835"/>
      <c r="Z56" s="2835"/>
      <c r="AA56" s="2835"/>
      <c r="AB56" s="2967" t="s">
        <v>929</v>
      </c>
      <c r="AC56" s="2967"/>
      <c r="AD56" s="2967"/>
      <c r="AE56" s="2967"/>
      <c r="AF56" s="2967"/>
      <c r="AG56" s="2967"/>
      <c r="AH56" s="2967"/>
      <c r="AI56" s="2967"/>
      <c r="AJ56" s="2967"/>
      <c r="AK56" s="2967"/>
      <c r="AL56" s="2967"/>
      <c r="AM56" s="2976">
        <v>0</v>
      </c>
      <c r="AN56" s="2976"/>
      <c r="AO56" s="2977"/>
      <c r="AP56" s="834"/>
    </row>
    <row r="57" spans="2:42" ht="15" customHeight="1" thickBot="1" x14ac:dyDescent="0.35">
      <c r="B57" s="839"/>
      <c r="C57" s="2847" t="s">
        <v>287</v>
      </c>
      <c r="D57" s="2848"/>
      <c r="E57" s="2942"/>
      <c r="F57" s="2942"/>
      <c r="G57" s="2942"/>
      <c r="H57" s="2942"/>
      <c r="I57" s="2942"/>
      <c r="J57" s="2942"/>
      <c r="K57" s="2942"/>
      <c r="L57" s="2942"/>
      <c r="M57" s="2942"/>
      <c r="N57" s="2942"/>
      <c r="O57" s="2942"/>
      <c r="P57" s="2942"/>
      <c r="Q57" s="2942"/>
      <c r="R57" s="2942"/>
      <c r="S57" s="2942"/>
      <c r="T57" s="2942"/>
      <c r="U57" s="2942"/>
      <c r="V57" s="2942"/>
      <c r="W57" s="2942"/>
      <c r="X57" s="2942"/>
      <c r="Y57" s="2942"/>
      <c r="Z57" s="2942"/>
      <c r="AA57" s="2942"/>
      <c r="AB57" s="2968" t="s">
        <v>321</v>
      </c>
      <c r="AC57" s="2968"/>
      <c r="AD57" s="2968"/>
      <c r="AE57" s="2968"/>
      <c r="AF57" s="2968"/>
      <c r="AG57" s="2968"/>
      <c r="AH57" s="2968"/>
      <c r="AI57" s="2968"/>
      <c r="AJ57" s="2968"/>
      <c r="AK57" s="2968"/>
      <c r="AL57" s="2968"/>
      <c r="AM57" s="2978">
        <f>AM55+AM56</f>
        <v>3</v>
      </c>
      <c r="AN57" s="2979"/>
      <c r="AO57" s="2980"/>
      <c r="AP57" s="834"/>
    </row>
    <row r="58" spans="2:42" s="566" customFormat="1" ht="3.75" customHeight="1" x14ac:dyDescent="0.3">
      <c r="B58" s="839"/>
      <c r="C58" s="828"/>
      <c r="E58" s="810"/>
      <c r="K58" s="564"/>
      <c r="AM58" s="828"/>
      <c r="AP58" s="834"/>
    </row>
    <row r="59" spans="2:42" s="566" customFormat="1" ht="15" customHeight="1" x14ac:dyDescent="0.3">
      <c r="B59" s="839"/>
      <c r="C59" s="2836" t="s">
        <v>918</v>
      </c>
      <c r="D59" s="2836"/>
      <c r="E59" s="2836"/>
      <c r="F59" s="2836"/>
      <c r="G59" s="2836"/>
      <c r="H59" s="2836"/>
      <c r="I59" s="2836"/>
      <c r="J59" s="2836"/>
      <c r="K59" s="2836"/>
      <c r="L59" s="2836"/>
      <c r="M59" s="2836"/>
      <c r="N59" s="2836"/>
      <c r="O59" s="2836"/>
      <c r="P59" s="2836"/>
      <c r="Q59" s="2836"/>
      <c r="R59" s="2836"/>
      <c r="S59" s="2836"/>
      <c r="T59" s="2836"/>
      <c r="U59" s="2836"/>
      <c r="V59" s="2836"/>
      <c r="W59" s="2836"/>
      <c r="X59" s="2836"/>
      <c r="Y59" s="2836"/>
      <c r="Z59" s="2836"/>
      <c r="AA59" s="2836"/>
      <c r="AM59" s="828"/>
      <c r="AP59" s="834"/>
    </row>
    <row r="60" spans="2:42" ht="15" customHeight="1" x14ac:dyDescent="0.3">
      <c r="B60" s="839"/>
      <c r="C60" s="2952" t="s">
        <v>282</v>
      </c>
      <c r="D60" s="2953"/>
      <c r="E60" s="2845" t="s">
        <v>283</v>
      </c>
      <c r="F60" s="2845"/>
      <c r="G60" s="2845"/>
      <c r="H60" s="2845"/>
      <c r="I60" s="2845"/>
      <c r="J60" s="2845"/>
      <c r="K60" s="2845"/>
      <c r="L60" s="2845"/>
      <c r="M60" s="2845"/>
      <c r="N60" s="2845"/>
      <c r="O60" s="2845"/>
      <c r="P60" s="2845"/>
      <c r="Q60" s="2845"/>
      <c r="R60" s="2845"/>
      <c r="S60" s="2845"/>
      <c r="T60" s="2845"/>
      <c r="U60" s="2845"/>
      <c r="V60" s="2845"/>
      <c r="W60" s="2845"/>
      <c r="X60" s="2845"/>
      <c r="Y60" s="2845"/>
      <c r="Z60" s="2845"/>
      <c r="AA60" s="2845"/>
      <c r="AB60" s="2851" t="s">
        <v>280</v>
      </c>
      <c r="AC60" s="2851"/>
      <c r="AD60" s="2851"/>
      <c r="AE60" s="2851"/>
      <c r="AF60" s="2851"/>
      <c r="AG60" s="2851"/>
      <c r="AH60" s="2851"/>
      <c r="AI60" s="2851"/>
      <c r="AJ60" s="2851"/>
      <c r="AK60" s="2851"/>
      <c r="AL60" s="2851"/>
      <c r="AM60" s="2869" t="s">
        <v>281</v>
      </c>
      <c r="AN60" s="2869"/>
      <c r="AO60" s="2870"/>
      <c r="AP60" s="834"/>
    </row>
    <row r="61" spans="2:42" ht="15" customHeight="1" x14ac:dyDescent="0.3">
      <c r="B61" s="839"/>
      <c r="C61" s="2938" t="s">
        <v>322</v>
      </c>
      <c r="D61" s="2939"/>
      <c r="E61" s="2833" t="s">
        <v>323</v>
      </c>
      <c r="F61" s="2833"/>
      <c r="G61" s="2833"/>
      <c r="H61" s="2833"/>
      <c r="I61" s="2833"/>
      <c r="J61" s="2833"/>
      <c r="K61" s="2833"/>
      <c r="L61" s="2833"/>
      <c r="M61" s="2833"/>
      <c r="N61" s="2833"/>
      <c r="O61" s="2833"/>
      <c r="P61" s="2833"/>
      <c r="Q61" s="2833"/>
      <c r="R61" s="2833"/>
      <c r="S61" s="2833"/>
      <c r="T61" s="2833"/>
      <c r="U61" s="2833"/>
      <c r="V61" s="2833"/>
      <c r="W61" s="2833"/>
      <c r="X61" s="2833"/>
      <c r="Y61" s="2833"/>
      <c r="Z61" s="2833"/>
      <c r="AA61" s="2833"/>
      <c r="AB61" s="2969" t="s">
        <v>285</v>
      </c>
      <c r="AC61" s="2969"/>
      <c r="AD61" s="2969"/>
      <c r="AE61" s="2969"/>
      <c r="AF61" s="2969"/>
      <c r="AG61" s="2969"/>
      <c r="AH61" s="2969"/>
      <c r="AI61" s="2969"/>
      <c r="AJ61" s="2969"/>
      <c r="AK61" s="2969"/>
      <c r="AL61" s="2969"/>
      <c r="AM61" s="2873" t="s">
        <v>1452</v>
      </c>
      <c r="AN61" s="2873"/>
      <c r="AO61" s="2874"/>
      <c r="AP61" s="834"/>
    </row>
    <row r="62" spans="2:42" ht="15" customHeight="1" x14ac:dyDescent="0.3">
      <c r="B62" s="839"/>
      <c r="C62" s="2934" t="s">
        <v>326</v>
      </c>
      <c r="D62" s="2935"/>
      <c r="E62" s="2834" t="s">
        <v>968</v>
      </c>
      <c r="F62" s="2834"/>
      <c r="G62" s="2834"/>
      <c r="H62" s="2834"/>
      <c r="I62" s="2834"/>
      <c r="J62" s="2834"/>
      <c r="K62" s="2834"/>
      <c r="L62" s="2834"/>
      <c r="M62" s="2834"/>
      <c r="N62" s="2834"/>
      <c r="O62" s="2834"/>
      <c r="P62" s="2834"/>
      <c r="Q62" s="2834"/>
      <c r="R62" s="2834"/>
      <c r="S62" s="2834"/>
      <c r="T62" s="2834"/>
      <c r="U62" s="2834"/>
      <c r="V62" s="2834"/>
      <c r="W62" s="2834"/>
      <c r="X62" s="2834"/>
      <c r="Y62" s="2834"/>
      <c r="Z62" s="2834"/>
      <c r="AA62" s="2834"/>
      <c r="AB62" s="2914" t="s">
        <v>929</v>
      </c>
      <c r="AC62" s="2914"/>
      <c r="AD62" s="2914"/>
      <c r="AE62" s="2914"/>
      <c r="AF62" s="2914"/>
      <c r="AG62" s="2914"/>
      <c r="AH62" s="2914"/>
      <c r="AI62" s="2914"/>
      <c r="AJ62" s="2914"/>
      <c r="AK62" s="2914"/>
      <c r="AL62" s="2914"/>
      <c r="AM62" s="2981">
        <v>5</v>
      </c>
      <c r="AN62" s="2981"/>
      <c r="AO62" s="2982"/>
      <c r="AP62" s="834"/>
    </row>
    <row r="63" spans="2:42" ht="15" customHeight="1" x14ac:dyDescent="0.3">
      <c r="B63" s="839"/>
      <c r="C63" s="2940" t="s">
        <v>328</v>
      </c>
      <c r="D63" s="2941"/>
      <c r="E63" s="2843" t="s">
        <v>329</v>
      </c>
      <c r="F63" s="2843"/>
      <c r="G63" s="2843"/>
      <c r="H63" s="2843"/>
      <c r="I63" s="2843"/>
      <c r="J63" s="2843"/>
      <c r="K63" s="2843"/>
      <c r="L63" s="2843"/>
      <c r="M63" s="2843"/>
      <c r="N63" s="2843"/>
      <c r="O63" s="2843"/>
      <c r="P63" s="2843"/>
      <c r="Q63" s="2843"/>
      <c r="R63" s="2843"/>
      <c r="S63" s="2843"/>
      <c r="T63" s="2843"/>
      <c r="U63" s="2843"/>
      <c r="V63" s="2843"/>
      <c r="W63" s="2843"/>
      <c r="X63" s="2843"/>
      <c r="Y63" s="2843"/>
      <c r="Z63" s="2843"/>
      <c r="AA63" s="2843"/>
      <c r="AB63" s="2970" t="s">
        <v>285</v>
      </c>
      <c r="AC63" s="2970"/>
      <c r="AD63" s="2970"/>
      <c r="AE63" s="2970"/>
      <c r="AF63" s="2970"/>
      <c r="AG63" s="2970"/>
      <c r="AH63" s="2970"/>
      <c r="AI63" s="2970"/>
      <c r="AJ63" s="2970"/>
      <c r="AK63" s="2970"/>
      <c r="AL63" s="2970"/>
      <c r="AM63" s="2873" t="s">
        <v>1452</v>
      </c>
      <c r="AN63" s="2873"/>
      <c r="AO63" s="2874"/>
      <c r="AP63" s="834"/>
    </row>
    <row r="64" spans="2:42" ht="15" customHeight="1" x14ac:dyDescent="0.3">
      <c r="B64" s="839"/>
      <c r="C64" s="2934" t="s">
        <v>330</v>
      </c>
      <c r="D64" s="2935"/>
      <c r="E64" s="2834" t="s">
        <v>331</v>
      </c>
      <c r="F64" s="2834"/>
      <c r="G64" s="2834"/>
      <c r="H64" s="2834"/>
      <c r="I64" s="2834"/>
      <c r="J64" s="2834"/>
      <c r="K64" s="2834"/>
      <c r="L64" s="2834"/>
      <c r="M64" s="2834"/>
      <c r="N64" s="2834"/>
      <c r="O64" s="2834"/>
      <c r="P64" s="2834"/>
      <c r="Q64" s="2834"/>
      <c r="R64" s="2834"/>
      <c r="S64" s="2834"/>
      <c r="T64" s="2834"/>
      <c r="U64" s="2834"/>
      <c r="V64" s="2834"/>
      <c r="W64" s="2834"/>
      <c r="X64" s="2834"/>
      <c r="Y64" s="2834"/>
      <c r="Z64" s="2834"/>
      <c r="AA64" s="2834"/>
      <c r="AB64" s="2914" t="s">
        <v>913</v>
      </c>
      <c r="AC64" s="2914"/>
      <c r="AD64" s="2914"/>
      <c r="AE64" s="2914"/>
      <c r="AF64" s="2914"/>
      <c r="AG64" s="2914"/>
      <c r="AH64" s="2914"/>
      <c r="AI64" s="2914"/>
      <c r="AJ64" s="2914"/>
      <c r="AK64" s="2914"/>
      <c r="AL64" s="2914"/>
      <c r="AM64" s="2873" t="s">
        <v>1452</v>
      </c>
      <c r="AN64" s="2873"/>
      <c r="AO64" s="2874"/>
      <c r="AP64" s="834"/>
    </row>
    <row r="65" spans="2:42" ht="15" customHeight="1" x14ac:dyDescent="0.3">
      <c r="B65" s="839"/>
      <c r="C65" s="2940" t="s">
        <v>332</v>
      </c>
      <c r="D65" s="2941"/>
      <c r="E65" s="2843" t="s">
        <v>333</v>
      </c>
      <c r="F65" s="2843"/>
      <c r="G65" s="2843"/>
      <c r="H65" s="2843"/>
      <c r="I65" s="2843"/>
      <c r="J65" s="2843"/>
      <c r="K65" s="2843"/>
      <c r="L65" s="2843"/>
      <c r="M65" s="2843"/>
      <c r="N65" s="2843"/>
      <c r="O65" s="2843"/>
      <c r="P65" s="2843"/>
      <c r="Q65" s="2843"/>
      <c r="R65" s="2843"/>
      <c r="S65" s="2843"/>
      <c r="T65" s="2843"/>
      <c r="U65" s="2843"/>
      <c r="V65" s="2843"/>
      <c r="W65" s="2843"/>
      <c r="X65" s="2843"/>
      <c r="Y65" s="2843"/>
      <c r="Z65" s="2843"/>
      <c r="AA65" s="2843"/>
      <c r="AB65" s="2970" t="s">
        <v>929</v>
      </c>
      <c r="AC65" s="2970"/>
      <c r="AD65" s="2970"/>
      <c r="AE65" s="2970"/>
      <c r="AF65" s="2970"/>
      <c r="AG65" s="2970"/>
      <c r="AH65" s="2970"/>
      <c r="AI65" s="2970"/>
      <c r="AJ65" s="2970"/>
      <c r="AK65" s="2970"/>
      <c r="AL65" s="2970"/>
      <c r="AM65" s="2985">
        <v>3</v>
      </c>
      <c r="AN65" s="2985"/>
      <c r="AO65" s="2986"/>
      <c r="AP65" s="834"/>
    </row>
    <row r="66" spans="2:42" ht="15" customHeight="1" x14ac:dyDescent="0.3">
      <c r="B66" s="839"/>
      <c r="C66" s="2934" t="s">
        <v>334</v>
      </c>
      <c r="D66" s="2935"/>
      <c r="E66" s="2834" t="s">
        <v>963</v>
      </c>
      <c r="F66" s="2834"/>
      <c r="G66" s="2834"/>
      <c r="H66" s="2834"/>
      <c r="I66" s="2834"/>
      <c r="J66" s="2834"/>
      <c r="K66" s="2834"/>
      <c r="L66" s="2834"/>
      <c r="M66" s="2834"/>
      <c r="N66" s="2834"/>
      <c r="O66" s="2834"/>
      <c r="P66" s="2834"/>
      <c r="Q66" s="2834"/>
      <c r="R66" s="2834"/>
      <c r="S66" s="2834"/>
      <c r="T66" s="2834"/>
      <c r="U66" s="2834"/>
      <c r="V66" s="2834"/>
      <c r="W66" s="2834"/>
      <c r="X66" s="2834"/>
      <c r="Y66" s="2834"/>
      <c r="Z66" s="2834"/>
      <c r="AA66" s="2834"/>
      <c r="AB66" s="2914" t="s">
        <v>285</v>
      </c>
      <c r="AC66" s="2914"/>
      <c r="AD66" s="2914"/>
      <c r="AE66" s="2914"/>
      <c r="AF66" s="2914"/>
      <c r="AG66" s="2914"/>
      <c r="AH66" s="2914"/>
      <c r="AI66" s="2914"/>
      <c r="AJ66" s="2914"/>
      <c r="AK66" s="2914"/>
      <c r="AL66" s="2914"/>
      <c r="AM66" s="2873" t="s">
        <v>1452</v>
      </c>
      <c r="AN66" s="2873"/>
      <c r="AO66" s="2874"/>
      <c r="AP66" s="834"/>
    </row>
    <row r="67" spans="2:42" ht="15" customHeight="1" x14ac:dyDescent="0.3">
      <c r="B67" s="839"/>
      <c r="C67" s="2940" t="s">
        <v>335</v>
      </c>
      <c r="D67" s="2941"/>
      <c r="E67" s="2843" t="s">
        <v>336</v>
      </c>
      <c r="F67" s="2843"/>
      <c r="G67" s="2843"/>
      <c r="H67" s="2843"/>
      <c r="I67" s="2843"/>
      <c r="J67" s="2843"/>
      <c r="K67" s="2843"/>
      <c r="L67" s="2843"/>
      <c r="M67" s="2843"/>
      <c r="N67" s="2843"/>
      <c r="O67" s="2843"/>
      <c r="P67" s="2843"/>
      <c r="Q67" s="2843"/>
      <c r="R67" s="2843"/>
      <c r="S67" s="2843"/>
      <c r="T67" s="2843"/>
      <c r="U67" s="2843"/>
      <c r="V67" s="2843"/>
      <c r="W67" s="2843"/>
      <c r="X67" s="2843"/>
      <c r="Y67" s="2843"/>
      <c r="Z67" s="2843"/>
      <c r="AA67" s="2843"/>
      <c r="AB67" s="2970" t="s">
        <v>285</v>
      </c>
      <c r="AC67" s="2970"/>
      <c r="AD67" s="2970"/>
      <c r="AE67" s="2970"/>
      <c r="AF67" s="2970"/>
      <c r="AG67" s="2970"/>
      <c r="AH67" s="2970"/>
      <c r="AI67" s="2970"/>
      <c r="AJ67" s="2970"/>
      <c r="AK67" s="2970"/>
      <c r="AL67" s="2970"/>
      <c r="AM67" s="2873" t="s">
        <v>1452</v>
      </c>
      <c r="AN67" s="2873"/>
      <c r="AO67" s="2874"/>
      <c r="AP67" s="834"/>
    </row>
    <row r="68" spans="2:42" ht="15" customHeight="1" x14ac:dyDescent="0.3">
      <c r="B68" s="839"/>
      <c r="C68" s="2934" t="s">
        <v>338</v>
      </c>
      <c r="D68" s="2935"/>
      <c r="E68" s="2834" t="s">
        <v>339</v>
      </c>
      <c r="F68" s="2834"/>
      <c r="G68" s="2834"/>
      <c r="H68" s="2834"/>
      <c r="I68" s="2834"/>
      <c r="J68" s="2834"/>
      <c r="K68" s="2834"/>
      <c r="L68" s="2834"/>
      <c r="M68" s="2834"/>
      <c r="N68" s="2834"/>
      <c r="O68" s="2834"/>
      <c r="P68" s="2834"/>
      <c r="Q68" s="2834"/>
      <c r="R68" s="2834"/>
      <c r="S68" s="2834"/>
      <c r="T68" s="2834"/>
      <c r="U68" s="2834"/>
      <c r="V68" s="2834"/>
      <c r="W68" s="2834"/>
      <c r="X68" s="2834"/>
      <c r="Y68" s="2834"/>
      <c r="Z68" s="2834"/>
      <c r="AA68" s="2834"/>
      <c r="AB68" s="2914" t="s">
        <v>929</v>
      </c>
      <c r="AC68" s="2914"/>
      <c r="AD68" s="2914"/>
      <c r="AE68" s="2914"/>
      <c r="AF68" s="2914"/>
      <c r="AG68" s="2914"/>
      <c r="AH68" s="2914"/>
      <c r="AI68" s="2914"/>
      <c r="AJ68" s="2914"/>
      <c r="AK68" s="2914"/>
      <c r="AL68" s="2914"/>
      <c r="AM68" s="2981">
        <v>0</v>
      </c>
      <c r="AN68" s="2981"/>
      <c r="AO68" s="2982"/>
      <c r="AP68" s="834"/>
    </row>
    <row r="69" spans="2:42" ht="15" customHeight="1" x14ac:dyDescent="0.3">
      <c r="B69" s="839"/>
      <c r="C69" s="2940" t="s">
        <v>340</v>
      </c>
      <c r="D69" s="2941"/>
      <c r="E69" s="2843" t="s">
        <v>341</v>
      </c>
      <c r="F69" s="2843"/>
      <c r="G69" s="2843"/>
      <c r="H69" s="2843"/>
      <c r="I69" s="2843"/>
      <c r="J69" s="2843"/>
      <c r="K69" s="2843"/>
      <c r="L69" s="2843"/>
      <c r="M69" s="2843"/>
      <c r="N69" s="2843"/>
      <c r="O69" s="2843"/>
      <c r="P69" s="2843"/>
      <c r="Q69" s="2843"/>
      <c r="R69" s="2843"/>
      <c r="S69" s="2843"/>
      <c r="T69" s="2843"/>
      <c r="U69" s="2843"/>
      <c r="V69" s="2843"/>
      <c r="W69" s="2843"/>
      <c r="X69" s="2843"/>
      <c r="Y69" s="2843"/>
      <c r="Z69" s="2843"/>
      <c r="AA69" s="2843"/>
      <c r="AB69" s="2970" t="s">
        <v>929</v>
      </c>
      <c r="AC69" s="2970"/>
      <c r="AD69" s="2970"/>
      <c r="AE69" s="2970"/>
      <c r="AF69" s="2970"/>
      <c r="AG69" s="2970"/>
      <c r="AH69" s="2970"/>
      <c r="AI69" s="2970"/>
      <c r="AJ69" s="2970"/>
      <c r="AK69" s="2970"/>
      <c r="AL69" s="2970"/>
      <c r="AM69" s="2989">
        <v>0</v>
      </c>
      <c r="AN69" s="2989"/>
      <c r="AO69" s="2990"/>
      <c r="AP69" s="834"/>
    </row>
    <row r="70" spans="2:42" ht="15" customHeight="1" x14ac:dyDescent="0.3">
      <c r="B70" s="839"/>
      <c r="C70" s="2934" t="s">
        <v>342</v>
      </c>
      <c r="D70" s="2935"/>
      <c r="E70" s="2834" t="s">
        <v>343</v>
      </c>
      <c r="F70" s="2834"/>
      <c r="G70" s="2834"/>
      <c r="H70" s="2834"/>
      <c r="I70" s="2834"/>
      <c r="J70" s="2834"/>
      <c r="K70" s="2834"/>
      <c r="L70" s="2834"/>
      <c r="M70" s="2834"/>
      <c r="N70" s="2834"/>
      <c r="O70" s="2834"/>
      <c r="P70" s="2834"/>
      <c r="Q70" s="2834"/>
      <c r="R70" s="2834"/>
      <c r="S70" s="2834"/>
      <c r="T70" s="2834"/>
      <c r="U70" s="2834"/>
      <c r="V70" s="2834"/>
      <c r="W70" s="2834"/>
      <c r="X70" s="2834"/>
      <c r="Y70" s="2834"/>
      <c r="Z70" s="2834"/>
      <c r="AA70" s="2834"/>
      <c r="AB70" s="2914" t="s">
        <v>929</v>
      </c>
      <c r="AC70" s="2914"/>
      <c r="AD70" s="2914"/>
      <c r="AE70" s="2914"/>
      <c r="AF70" s="2914"/>
      <c r="AG70" s="2914"/>
      <c r="AH70" s="2914"/>
      <c r="AI70" s="2914"/>
      <c r="AJ70" s="2914"/>
      <c r="AK70" s="2914"/>
      <c r="AL70" s="2914"/>
      <c r="AM70" s="2981">
        <v>0</v>
      </c>
      <c r="AN70" s="2981"/>
      <c r="AO70" s="2982"/>
      <c r="AP70" s="834"/>
    </row>
    <row r="71" spans="2:42" ht="15" customHeight="1" x14ac:dyDescent="0.3">
      <c r="B71" s="839"/>
      <c r="C71" s="2940" t="s">
        <v>344</v>
      </c>
      <c r="D71" s="2941"/>
      <c r="E71" s="2843" t="s">
        <v>345</v>
      </c>
      <c r="F71" s="2843"/>
      <c r="G71" s="2843"/>
      <c r="H71" s="2843"/>
      <c r="I71" s="2843"/>
      <c r="J71" s="2843"/>
      <c r="K71" s="2843"/>
      <c r="L71" s="2843"/>
      <c r="M71" s="2843"/>
      <c r="N71" s="2843"/>
      <c r="O71" s="2843"/>
      <c r="P71" s="2843"/>
      <c r="Q71" s="2843"/>
      <c r="R71" s="2843"/>
      <c r="S71" s="2843"/>
      <c r="T71" s="2843"/>
      <c r="U71" s="2843"/>
      <c r="V71" s="2843"/>
      <c r="W71" s="2843"/>
      <c r="X71" s="2843"/>
      <c r="Y71" s="2843"/>
      <c r="Z71" s="2843"/>
      <c r="AA71" s="2843"/>
      <c r="AB71" s="2970" t="s">
        <v>285</v>
      </c>
      <c r="AC71" s="2970"/>
      <c r="AD71" s="2970"/>
      <c r="AE71" s="2970"/>
      <c r="AF71" s="2970"/>
      <c r="AG71" s="2970"/>
      <c r="AH71" s="2970"/>
      <c r="AI71" s="2970"/>
      <c r="AJ71" s="2970"/>
      <c r="AK71" s="2970"/>
      <c r="AL71" s="2970"/>
      <c r="AM71" s="2873" t="s">
        <v>1452</v>
      </c>
      <c r="AN71" s="2873"/>
      <c r="AO71" s="2874"/>
      <c r="AP71" s="834"/>
    </row>
    <row r="72" spans="2:42" ht="15" customHeight="1" thickBot="1" x14ac:dyDescent="0.35">
      <c r="B72" s="839"/>
      <c r="C72" s="2965" t="s">
        <v>346</v>
      </c>
      <c r="D72" s="2966"/>
      <c r="E72" s="2844" t="s">
        <v>345</v>
      </c>
      <c r="F72" s="2844"/>
      <c r="G72" s="2844"/>
      <c r="H72" s="2844"/>
      <c r="I72" s="2844"/>
      <c r="J72" s="2844"/>
      <c r="K72" s="2844"/>
      <c r="L72" s="2844"/>
      <c r="M72" s="2844"/>
      <c r="N72" s="2844"/>
      <c r="O72" s="2844"/>
      <c r="P72" s="2844"/>
      <c r="Q72" s="2844"/>
      <c r="R72" s="2844"/>
      <c r="S72" s="2844"/>
      <c r="T72" s="2844"/>
      <c r="U72" s="2844"/>
      <c r="V72" s="2844"/>
      <c r="W72" s="2844"/>
      <c r="X72" s="2844"/>
      <c r="Y72" s="2844"/>
      <c r="Z72" s="2844"/>
      <c r="AA72" s="2844"/>
      <c r="AB72" s="2930" t="s">
        <v>929</v>
      </c>
      <c r="AC72" s="2930"/>
      <c r="AD72" s="2930"/>
      <c r="AE72" s="2930"/>
      <c r="AF72" s="2930"/>
      <c r="AG72" s="2930"/>
      <c r="AH72" s="2930"/>
      <c r="AI72" s="2930"/>
      <c r="AJ72" s="2930"/>
      <c r="AK72" s="2930"/>
      <c r="AL72" s="2930"/>
      <c r="AM72" s="2983">
        <v>5</v>
      </c>
      <c r="AN72" s="2983"/>
      <c r="AO72" s="2984"/>
      <c r="AP72" s="834"/>
    </row>
    <row r="73" spans="2:42" ht="15" customHeight="1" thickBot="1" x14ac:dyDescent="0.35">
      <c r="B73" s="839"/>
      <c r="C73" s="2943" t="s">
        <v>287</v>
      </c>
      <c r="D73" s="2944"/>
      <c r="E73" s="2945"/>
      <c r="F73" s="2945"/>
      <c r="G73" s="2945"/>
      <c r="H73" s="2945"/>
      <c r="I73" s="2945"/>
      <c r="J73" s="2945"/>
      <c r="K73" s="2945"/>
      <c r="L73" s="2945"/>
      <c r="M73" s="2945"/>
      <c r="N73" s="2945"/>
      <c r="O73" s="2945"/>
      <c r="P73" s="2945"/>
      <c r="Q73" s="2945"/>
      <c r="R73" s="2945"/>
      <c r="S73" s="2945"/>
      <c r="T73" s="2945"/>
      <c r="U73" s="2945"/>
      <c r="V73" s="2945"/>
      <c r="W73" s="2945"/>
      <c r="X73" s="2945"/>
      <c r="Y73" s="2945"/>
      <c r="Z73" s="2945"/>
      <c r="AA73" s="2945"/>
      <c r="AB73" s="2973" t="s">
        <v>350</v>
      </c>
      <c r="AC73" s="2973"/>
      <c r="AD73" s="2973"/>
      <c r="AE73" s="2973"/>
      <c r="AF73" s="2973"/>
      <c r="AG73" s="2973"/>
      <c r="AH73" s="2973"/>
      <c r="AI73" s="2973"/>
      <c r="AJ73" s="2973"/>
      <c r="AK73" s="2973"/>
      <c r="AL73" s="2973"/>
      <c r="AM73" s="2978">
        <f>AM62+AM65+AM68+AM69+AM70+AM72</f>
        <v>13</v>
      </c>
      <c r="AN73" s="2979"/>
      <c r="AO73" s="2980"/>
      <c r="AP73" s="834"/>
    </row>
    <row r="74" spans="2:42" s="566" customFormat="1" ht="7.5" customHeight="1" thickBot="1" x14ac:dyDescent="0.35">
      <c r="B74" s="836"/>
      <c r="C74" s="576"/>
      <c r="D74" s="576"/>
      <c r="E74" s="82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830"/>
      <c r="AN74" s="576"/>
      <c r="AO74" s="576"/>
      <c r="AP74" s="835"/>
    </row>
    <row r="75" spans="2:42" s="566" customFormat="1" ht="7.5" customHeight="1" x14ac:dyDescent="0.3">
      <c r="B75" s="837"/>
      <c r="C75" s="573"/>
      <c r="D75" s="573"/>
      <c r="E75" s="816"/>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831"/>
      <c r="AN75" s="573"/>
      <c r="AO75" s="573"/>
      <c r="AP75" s="838"/>
    </row>
    <row r="76" spans="2:42" s="566" customFormat="1" ht="15" customHeight="1" x14ac:dyDescent="0.3">
      <c r="B76" s="839"/>
      <c r="C76" s="2836" t="s">
        <v>919</v>
      </c>
      <c r="D76" s="2836"/>
      <c r="E76" s="2836"/>
      <c r="F76" s="2836"/>
      <c r="G76" s="2836"/>
      <c r="H76" s="2836"/>
      <c r="I76" s="2836"/>
      <c r="J76" s="2836"/>
      <c r="K76" s="2836"/>
      <c r="L76" s="2836"/>
      <c r="M76" s="2836"/>
      <c r="N76" s="2836"/>
      <c r="O76" s="2836"/>
      <c r="P76" s="2836"/>
      <c r="Q76" s="2836"/>
      <c r="R76" s="2836"/>
      <c r="S76" s="2836"/>
      <c r="T76" s="2836"/>
      <c r="U76" s="2836"/>
      <c r="V76" s="2836"/>
      <c r="W76" s="2836"/>
      <c r="X76" s="2836"/>
      <c r="Y76" s="2836"/>
      <c r="Z76" s="2836"/>
      <c r="AA76" s="2836"/>
      <c r="AM76" s="828"/>
      <c r="AP76" s="834"/>
    </row>
    <row r="77" spans="2:42" ht="15" customHeight="1" x14ac:dyDescent="0.3">
      <c r="B77" s="839"/>
      <c r="C77" s="2946" t="s">
        <v>282</v>
      </c>
      <c r="D77" s="2947"/>
      <c r="E77" s="2948" t="s">
        <v>283</v>
      </c>
      <c r="F77" s="2948"/>
      <c r="G77" s="2948"/>
      <c r="H77" s="2948"/>
      <c r="I77" s="2948"/>
      <c r="J77" s="2948"/>
      <c r="K77" s="2948"/>
      <c r="L77" s="2948"/>
      <c r="M77" s="2948"/>
      <c r="N77" s="2948"/>
      <c r="O77" s="2948"/>
      <c r="P77" s="2948"/>
      <c r="Q77" s="2948"/>
      <c r="R77" s="2948"/>
      <c r="S77" s="2948"/>
      <c r="T77" s="2948"/>
      <c r="U77" s="2948"/>
      <c r="V77" s="2948"/>
      <c r="W77" s="2948"/>
      <c r="X77" s="2948"/>
      <c r="Y77" s="2948"/>
      <c r="Z77" s="2948"/>
      <c r="AA77" s="2948"/>
      <c r="AB77" s="2974" t="s">
        <v>280</v>
      </c>
      <c r="AC77" s="2974"/>
      <c r="AD77" s="2974"/>
      <c r="AE77" s="2974"/>
      <c r="AF77" s="2974"/>
      <c r="AG77" s="2974"/>
      <c r="AH77" s="2974"/>
      <c r="AI77" s="2974"/>
      <c r="AJ77" s="2974"/>
      <c r="AK77" s="2974"/>
      <c r="AL77" s="2974"/>
      <c r="AM77" s="2987" t="s">
        <v>281</v>
      </c>
      <c r="AN77" s="2987"/>
      <c r="AO77" s="2988"/>
      <c r="AP77" s="834"/>
    </row>
    <row r="78" spans="2:42" ht="15" customHeight="1" x14ac:dyDescent="0.3">
      <c r="B78" s="839"/>
      <c r="C78" s="2938" t="s">
        <v>351</v>
      </c>
      <c r="D78" s="2939"/>
      <c r="E78" s="2833" t="s">
        <v>352</v>
      </c>
      <c r="F78" s="2833"/>
      <c r="G78" s="2833"/>
      <c r="H78" s="2833"/>
      <c r="I78" s="2833"/>
      <c r="J78" s="2833"/>
      <c r="K78" s="2833"/>
      <c r="L78" s="2833"/>
      <c r="M78" s="2833"/>
      <c r="N78" s="2833"/>
      <c r="O78" s="2833"/>
      <c r="P78" s="2833"/>
      <c r="Q78" s="2833"/>
      <c r="R78" s="2833"/>
      <c r="S78" s="2833"/>
      <c r="T78" s="2833"/>
      <c r="U78" s="2833"/>
      <c r="V78" s="2833"/>
      <c r="W78" s="2833"/>
      <c r="X78" s="2833"/>
      <c r="Y78" s="2833"/>
      <c r="Z78" s="2833"/>
      <c r="AA78" s="2833"/>
      <c r="AB78" s="2969" t="s">
        <v>285</v>
      </c>
      <c r="AC78" s="2969"/>
      <c r="AD78" s="2969"/>
      <c r="AE78" s="2969"/>
      <c r="AF78" s="2969"/>
      <c r="AG78" s="2969"/>
      <c r="AH78" s="2969"/>
      <c r="AI78" s="2969"/>
      <c r="AJ78" s="2969"/>
      <c r="AK78" s="2969"/>
      <c r="AL78" s="2969"/>
      <c r="AM78" s="2873" t="s">
        <v>1452</v>
      </c>
      <c r="AN78" s="2873"/>
      <c r="AO78" s="2874"/>
      <c r="AP78" s="834"/>
    </row>
    <row r="79" spans="2:42" ht="15" customHeight="1" x14ac:dyDescent="0.3">
      <c r="B79" s="839"/>
      <c r="C79" s="2934" t="s">
        <v>353</v>
      </c>
      <c r="D79" s="2935"/>
      <c r="E79" s="2834" t="s">
        <v>354</v>
      </c>
      <c r="F79" s="2834"/>
      <c r="G79" s="2834"/>
      <c r="H79" s="2834"/>
      <c r="I79" s="2834"/>
      <c r="J79" s="2834"/>
      <c r="K79" s="2834"/>
      <c r="L79" s="2834"/>
      <c r="M79" s="2834"/>
      <c r="N79" s="2834"/>
      <c r="O79" s="2834"/>
      <c r="P79" s="2834"/>
      <c r="Q79" s="2834"/>
      <c r="R79" s="2834"/>
      <c r="S79" s="2834"/>
      <c r="T79" s="2834"/>
      <c r="U79" s="2834"/>
      <c r="V79" s="2834"/>
      <c r="W79" s="2834"/>
      <c r="X79" s="2834"/>
      <c r="Y79" s="2834"/>
      <c r="Z79" s="2834"/>
      <c r="AA79" s="2834"/>
      <c r="AB79" s="2914" t="s">
        <v>285</v>
      </c>
      <c r="AC79" s="2914"/>
      <c r="AD79" s="2914"/>
      <c r="AE79" s="2914"/>
      <c r="AF79" s="2914"/>
      <c r="AG79" s="2914"/>
      <c r="AH79" s="2914"/>
      <c r="AI79" s="2914"/>
      <c r="AJ79" s="2914"/>
      <c r="AK79" s="2914"/>
      <c r="AL79" s="2914"/>
      <c r="AM79" s="2873" t="s">
        <v>1452</v>
      </c>
      <c r="AN79" s="2873"/>
      <c r="AO79" s="2874"/>
      <c r="AP79" s="834"/>
    </row>
    <row r="80" spans="2:42" ht="15" customHeight="1" x14ac:dyDescent="0.3">
      <c r="B80" s="839"/>
      <c r="C80" s="2940" t="s">
        <v>355</v>
      </c>
      <c r="D80" s="2941"/>
      <c r="E80" s="2843" t="s">
        <v>356</v>
      </c>
      <c r="F80" s="2843"/>
      <c r="G80" s="2843"/>
      <c r="H80" s="2843"/>
      <c r="I80" s="2843"/>
      <c r="J80" s="2843"/>
      <c r="K80" s="2843"/>
      <c r="L80" s="2843"/>
      <c r="M80" s="2843"/>
      <c r="N80" s="2843"/>
      <c r="O80" s="2843"/>
      <c r="P80" s="2843"/>
      <c r="Q80" s="2843"/>
      <c r="R80" s="2843"/>
      <c r="S80" s="2843"/>
      <c r="T80" s="2843"/>
      <c r="U80" s="2843"/>
      <c r="V80" s="2843"/>
      <c r="W80" s="2843"/>
      <c r="X80" s="2843"/>
      <c r="Y80" s="2843"/>
      <c r="Z80" s="2843"/>
      <c r="AA80" s="2843"/>
      <c r="AB80" s="2970" t="s">
        <v>929</v>
      </c>
      <c r="AC80" s="2970"/>
      <c r="AD80" s="2970"/>
      <c r="AE80" s="2970"/>
      <c r="AF80" s="2970"/>
      <c r="AG80" s="2970"/>
      <c r="AH80" s="2970"/>
      <c r="AI80" s="2970"/>
      <c r="AJ80" s="2970"/>
      <c r="AK80" s="2970"/>
      <c r="AL80" s="2970"/>
      <c r="AM80" s="2985">
        <v>5</v>
      </c>
      <c r="AN80" s="2985"/>
      <c r="AO80" s="2986"/>
      <c r="AP80" s="834"/>
    </row>
    <row r="81" spans="2:42" ht="15" customHeight="1" x14ac:dyDescent="0.3">
      <c r="B81" s="839"/>
      <c r="C81" s="2934" t="s">
        <v>357</v>
      </c>
      <c r="D81" s="2935"/>
      <c r="E81" s="2834" t="s">
        <v>358</v>
      </c>
      <c r="F81" s="2834"/>
      <c r="G81" s="2834"/>
      <c r="H81" s="2834"/>
      <c r="I81" s="2834"/>
      <c r="J81" s="2834"/>
      <c r="K81" s="2834"/>
      <c r="L81" s="2834"/>
      <c r="M81" s="2834"/>
      <c r="N81" s="2834"/>
      <c r="O81" s="2834"/>
      <c r="P81" s="2834"/>
      <c r="Q81" s="2834"/>
      <c r="R81" s="2834"/>
      <c r="S81" s="2834"/>
      <c r="T81" s="2834"/>
      <c r="U81" s="2834"/>
      <c r="V81" s="2834"/>
      <c r="W81" s="2834"/>
      <c r="X81" s="2834"/>
      <c r="Y81" s="2834"/>
      <c r="Z81" s="2834"/>
      <c r="AA81" s="2834"/>
      <c r="AB81" s="2914" t="s">
        <v>929</v>
      </c>
      <c r="AC81" s="2914"/>
      <c r="AD81" s="2914"/>
      <c r="AE81" s="2914"/>
      <c r="AF81" s="2914"/>
      <c r="AG81" s="2914"/>
      <c r="AH81" s="2914"/>
      <c r="AI81" s="2914"/>
      <c r="AJ81" s="2914"/>
      <c r="AK81" s="2914"/>
      <c r="AL81" s="2914"/>
      <c r="AM81" s="2981">
        <v>2</v>
      </c>
      <c r="AN81" s="2981"/>
      <c r="AO81" s="2982"/>
      <c r="AP81" s="834"/>
    </row>
    <row r="82" spans="2:42" ht="15" customHeight="1" x14ac:dyDescent="0.3">
      <c r="B82" s="839"/>
      <c r="C82" s="2940" t="s">
        <v>359</v>
      </c>
      <c r="D82" s="2941"/>
      <c r="E82" s="2843" t="s">
        <v>360</v>
      </c>
      <c r="F82" s="2843"/>
      <c r="G82" s="2843"/>
      <c r="H82" s="2843"/>
      <c r="I82" s="2843"/>
      <c r="J82" s="2843"/>
      <c r="K82" s="2843"/>
      <c r="L82" s="2843"/>
      <c r="M82" s="2843"/>
      <c r="N82" s="2843"/>
      <c r="O82" s="2843"/>
      <c r="P82" s="2843"/>
      <c r="Q82" s="2843"/>
      <c r="R82" s="2843"/>
      <c r="S82" s="2843"/>
      <c r="T82" s="2843"/>
      <c r="U82" s="2843"/>
      <c r="V82" s="2843"/>
      <c r="W82" s="2843"/>
      <c r="X82" s="2843"/>
      <c r="Y82" s="2843"/>
      <c r="Z82" s="2843"/>
      <c r="AA82" s="2843"/>
      <c r="AB82" s="2970" t="s">
        <v>929</v>
      </c>
      <c r="AC82" s="2970"/>
      <c r="AD82" s="2970"/>
      <c r="AE82" s="2970"/>
      <c r="AF82" s="2970"/>
      <c r="AG82" s="2970"/>
      <c r="AH82" s="2970"/>
      <c r="AI82" s="2970"/>
      <c r="AJ82" s="2970"/>
      <c r="AK82" s="2970"/>
      <c r="AL82" s="2970"/>
      <c r="AM82" s="2985">
        <v>0</v>
      </c>
      <c r="AN82" s="2985"/>
      <c r="AO82" s="2986"/>
      <c r="AP82" s="834"/>
    </row>
    <row r="83" spans="2:42" ht="15" customHeight="1" x14ac:dyDescent="0.3">
      <c r="B83" s="839"/>
      <c r="C83" s="2934" t="s">
        <v>361</v>
      </c>
      <c r="D83" s="2935"/>
      <c r="E83" s="2834" t="s">
        <v>362</v>
      </c>
      <c r="F83" s="2834"/>
      <c r="G83" s="2834"/>
      <c r="H83" s="2834"/>
      <c r="I83" s="2834"/>
      <c r="J83" s="2834"/>
      <c r="K83" s="2834"/>
      <c r="L83" s="2834"/>
      <c r="M83" s="2834"/>
      <c r="N83" s="2834"/>
      <c r="O83" s="2834"/>
      <c r="P83" s="2834"/>
      <c r="Q83" s="2834"/>
      <c r="R83" s="2834"/>
      <c r="S83" s="2834"/>
      <c r="T83" s="2834"/>
      <c r="U83" s="2834"/>
      <c r="V83" s="2834"/>
      <c r="W83" s="2834"/>
      <c r="X83" s="2834"/>
      <c r="Y83" s="2834"/>
      <c r="Z83" s="2834"/>
      <c r="AA83" s="2834"/>
      <c r="AB83" s="2914" t="s">
        <v>929</v>
      </c>
      <c r="AC83" s="2914"/>
      <c r="AD83" s="2914"/>
      <c r="AE83" s="2914"/>
      <c r="AF83" s="2914"/>
      <c r="AG83" s="2914"/>
      <c r="AH83" s="2914"/>
      <c r="AI83" s="2914"/>
      <c r="AJ83" s="2914"/>
      <c r="AK83" s="2914"/>
      <c r="AL83" s="2914"/>
      <c r="AM83" s="2981">
        <v>0</v>
      </c>
      <c r="AN83" s="2981"/>
      <c r="AO83" s="2982"/>
      <c r="AP83" s="834"/>
    </row>
    <row r="84" spans="2:42" ht="15" customHeight="1" x14ac:dyDescent="0.3">
      <c r="B84" s="839"/>
      <c r="C84" s="2940" t="s">
        <v>363</v>
      </c>
      <c r="D84" s="2941"/>
      <c r="E84" s="2843" t="s">
        <v>364</v>
      </c>
      <c r="F84" s="2843"/>
      <c r="G84" s="2843"/>
      <c r="H84" s="2843"/>
      <c r="I84" s="2843"/>
      <c r="J84" s="2843"/>
      <c r="K84" s="2843"/>
      <c r="L84" s="2843"/>
      <c r="M84" s="2843"/>
      <c r="N84" s="2843"/>
      <c r="O84" s="2843"/>
      <c r="P84" s="2843"/>
      <c r="Q84" s="2843"/>
      <c r="R84" s="2843"/>
      <c r="S84" s="2843"/>
      <c r="T84" s="2843"/>
      <c r="U84" s="2843"/>
      <c r="V84" s="2843"/>
      <c r="W84" s="2843"/>
      <c r="X84" s="2843"/>
      <c r="Y84" s="2843"/>
      <c r="Z84" s="2843"/>
      <c r="AA84" s="2843"/>
      <c r="AB84" s="2970" t="s">
        <v>929</v>
      </c>
      <c r="AC84" s="2970"/>
      <c r="AD84" s="2970"/>
      <c r="AE84" s="2970"/>
      <c r="AF84" s="2970"/>
      <c r="AG84" s="2970"/>
      <c r="AH84" s="2970"/>
      <c r="AI84" s="2970"/>
      <c r="AJ84" s="2970"/>
      <c r="AK84" s="2970"/>
      <c r="AL84" s="2970"/>
      <c r="AM84" s="2985">
        <v>0</v>
      </c>
      <c r="AN84" s="2985"/>
      <c r="AO84" s="2986"/>
      <c r="AP84" s="834"/>
    </row>
    <row r="85" spans="2:42" ht="15" customHeight="1" x14ac:dyDescent="0.3">
      <c r="B85" s="839"/>
      <c r="C85" s="2934" t="s">
        <v>365</v>
      </c>
      <c r="D85" s="2935"/>
      <c r="E85" s="2834" t="s">
        <v>366</v>
      </c>
      <c r="F85" s="2834"/>
      <c r="G85" s="2834"/>
      <c r="H85" s="2834"/>
      <c r="I85" s="2834"/>
      <c r="J85" s="2834"/>
      <c r="K85" s="2834"/>
      <c r="L85" s="2834"/>
      <c r="M85" s="2834"/>
      <c r="N85" s="2834"/>
      <c r="O85" s="2834"/>
      <c r="P85" s="2834"/>
      <c r="Q85" s="2834"/>
      <c r="R85" s="2834"/>
      <c r="S85" s="2834"/>
      <c r="T85" s="2834"/>
      <c r="U85" s="2834"/>
      <c r="V85" s="2834"/>
      <c r="W85" s="2834"/>
      <c r="X85" s="2834"/>
      <c r="Y85" s="2834"/>
      <c r="Z85" s="2834"/>
      <c r="AA85" s="2834"/>
      <c r="AB85" s="2914" t="s">
        <v>929</v>
      </c>
      <c r="AC85" s="2914"/>
      <c r="AD85" s="2914"/>
      <c r="AE85" s="2914"/>
      <c r="AF85" s="2914"/>
      <c r="AG85" s="2914"/>
      <c r="AH85" s="2914"/>
      <c r="AI85" s="2914"/>
      <c r="AJ85" s="2914"/>
      <c r="AK85" s="2914"/>
      <c r="AL85" s="2914"/>
      <c r="AM85" s="2981">
        <v>0</v>
      </c>
      <c r="AN85" s="2981"/>
      <c r="AO85" s="2982"/>
      <c r="AP85" s="834"/>
    </row>
    <row r="86" spans="2:42" ht="15" customHeight="1" thickBot="1" x14ac:dyDescent="0.35">
      <c r="B86" s="839"/>
      <c r="C86" s="2954" t="s">
        <v>367</v>
      </c>
      <c r="D86" s="2955"/>
      <c r="E86" s="2835" t="s">
        <v>368</v>
      </c>
      <c r="F86" s="2835"/>
      <c r="G86" s="2835"/>
      <c r="H86" s="2835"/>
      <c r="I86" s="2835"/>
      <c r="J86" s="2835"/>
      <c r="K86" s="2835"/>
      <c r="L86" s="2835"/>
      <c r="M86" s="2835"/>
      <c r="N86" s="2835"/>
      <c r="O86" s="2835"/>
      <c r="P86" s="2835"/>
      <c r="Q86" s="2835"/>
      <c r="R86" s="2835"/>
      <c r="S86" s="2835"/>
      <c r="T86" s="2835"/>
      <c r="U86" s="2835"/>
      <c r="V86" s="2835"/>
      <c r="W86" s="2835"/>
      <c r="X86" s="2835"/>
      <c r="Y86" s="2835"/>
      <c r="Z86" s="2835"/>
      <c r="AA86" s="2835"/>
      <c r="AB86" s="2967" t="s">
        <v>929</v>
      </c>
      <c r="AC86" s="2967"/>
      <c r="AD86" s="2967"/>
      <c r="AE86" s="2967"/>
      <c r="AF86" s="2967"/>
      <c r="AG86" s="2967"/>
      <c r="AH86" s="2967"/>
      <c r="AI86" s="2967"/>
      <c r="AJ86" s="2967"/>
      <c r="AK86" s="2967"/>
      <c r="AL86" s="2967"/>
      <c r="AM86" s="2976">
        <v>0</v>
      </c>
      <c r="AN86" s="2976"/>
      <c r="AO86" s="2977"/>
      <c r="AP86" s="834"/>
    </row>
    <row r="87" spans="2:42" ht="15" customHeight="1" thickBot="1" x14ac:dyDescent="0.35">
      <c r="B87" s="839"/>
      <c r="C87" s="2936" t="s">
        <v>287</v>
      </c>
      <c r="D87" s="2937"/>
      <c r="E87" s="2919"/>
      <c r="F87" s="2919"/>
      <c r="G87" s="2919"/>
      <c r="H87" s="2919"/>
      <c r="I87" s="2919"/>
      <c r="J87" s="2919"/>
      <c r="K87" s="2919"/>
      <c r="L87" s="2919"/>
      <c r="M87" s="2919"/>
      <c r="N87" s="2919"/>
      <c r="O87" s="2919"/>
      <c r="P87" s="2919"/>
      <c r="Q87" s="2919"/>
      <c r="R87" s="2919"/>
      <c r="S87" s="2919"/>
      <c r="T87" s="2919"/>
      <c r="U87" s="2919"/>
      <c r="V87" s="2919"/>
      <c r="W87" s="2919"/>
      <c r="X87" s="2919"/>
      <c r="Y87" s="2919"/>
      <c r="Z87" s="2919"/>
      <c r="AA87" s="2919"/>
      <c r="AB87" s="2971" t="s">
        <v>369</v>
      </c>
      <c r="AC87" s="2971"/>
      <c r="AD87" s="2971"/>
      <c r="AE87" s="2971"/>
      <c r="AF87" s="2971"/>
      <c r="AG87" s="2971"/>
      <c r="AH87" s="2971"/>
      <c r="AI87" s="2971"/>
      <c r="AJ87" s="2971"/>
      <c r="AK87" s="2971"/>
      <c r="AL87" s="2971"/>
      <c r="AM87" s="2978">
        <f>AM80+AM81+AM82+AM83+AM84+AM85+AM86</f>
        <v>7</v>
      </c>
      <c r="AN87" s="2979"/>
      <c r="AO87" s="2980"/>
      <c r="AP87" s="834"/>
    </row>
    <row r="88" spans="2:42" s="566" customFormat="1" ht="3.75" customHeight="1" x14ac:dyDescent="0.3">
      <c r="B88" s="839"/>
      <c r="C88" s="828"/>
      <c r="E88" s="810"/>
      <c r="AM88" s="828"/>
      <c r="AP88" s="834"/>
    </row>
    <row r="89" spans="2:42" s="566" customFormat="1" ht="15" customHeight="1" x14ac:dyDescent="0.3">
      <c r="B89" s="839"/>
      <c r="C89" s="2836" t="s">
        <v>920</v>
      </c>
      <c r="D89" s="2836"/>
      <c r="E89" s="2836"/>
      <c r="F89" s="2836"/>
      <c r="G89" s="2836"/>
      <c r="H89" s="2836"/>
      <c r="I89" s="2836"/>
      <c r="J89" s="2836"/>
      <c r="K89" s="2836"/>
      <c r="L89" s="2836"/>
      <c r="M89" s="2836"/>
      <c r="N89" s="2836"/>
      <c r="O89" s="2836"/>
      <c r="P89" s="2836"/>
      <c r="Q89" s="2836"/>
      <c r="R89" s="2836"/>
      <c r="S89" s="2836"/>
      <c r="T89" s="2836"/>
      <c r="U89" s="2836"/>
      <c r="V89" s="2836"/>
      <c r="W89" s="2836"/>
      <c r="X89" s="2836"/>
      <c r="Y89" s="2836"/>
      <c r="Z89" s="2836"/>
      <c r="AA89" s="2836"/>
      <c r="AM89" s="828"/>
      <c r="AP89" s="834"/>
    </row>
    <row r="90" spans="2:42" ht="15" customHeight="1" x14ac:dyDescent="0.3">
      <c r="B90" s="839"/>
      <c r="C90" s="2952" t="s">
        <v>282</v>
      </c>
      <c r="D90" s="2953"/>
      <c r="E90" s="2845" t="s">
        <v>283</v>
      </c>
      <c r="F90" s="2845"/>
      <c r="G90" s="2845"/>
      <c r="H90" s="2845"/>
      <c r="I90" s="2845"/>
      <c r="J90" s="2845"/>
      <c r="K90" s="2845"/>
      <c r="L90" s="2845"/>
      <c r="M90" s="2845"/>
      <c r="N90" s="2845"/>
      <c r="O90" s="2845"/>
      <c r="P90" s="2845"/>
      <c r="Q90" s="2845"/>
      <c r="R90" s="2845"/>
      <c r="S90" s="2845"/>
      <c r="T90" s="2845"/>
      <c r="U90" s="2845"/>
      <c r="V90" s="2845"/>
      <c r="W90" s="2845"/>
      <c r="X90" s="2845"/>
      <c r="Y90" s="2845"/>
      <c r="Z90" s="2845"/>
      <c r="AA90" s="2845"/>
      <c r="AB90" s="2851" t="s">
        <v>280</v>
      </c>
      <c r="AC90" s="2851"/>
      <c r="AD90" s="2851"/>
      <c r="AE90" s="2851"/>
      <c r="AF90" s="2851"/>
      <c r="AG90" s="2851"/>
      <c r="AH90" s="2851"/>
      <c r="AI90" s="2851"/>
      <c r="AJ90" s="2851"/>
      <c r="AK90" s="2851"/>
      <c r="AL90" s="2851"/>
      <c r="AM90" s="2869" t="s">
        <v>281</v>
      </c>
      <c r="AN90" s="2869"/>
      <c r="AO90" s="2870"/>
      <c r="AP90" s="834"/>
    </row>
    <row r="91" spans="2:42" ht="15" customHeight="1" x14ac:dyDescent="0.3">
      <c r="B91" s="839"/>
      <c r="C91" s="2938" t="s">
        <v>370</v>
      </c>
      <c r="D91" s="2939"/>
      <c r="E91" s="2833" t="s">
        <v>371</v>
      </c>
      <c r="F91" s="2833"/>
      <c r="G91" s="2833"/>
      <c r="H91" s="2833"/>
      <c r="I91" s="2833"/>
      <c r="J91" s="2833"/>
      <c r="K91" s="2833"/>
      <c r="L91" s="2833"/>
      <c r="M91" s="2833"/>
      <c r="N91" s="2833"/>
      <c r="O91" s="2833"/>
      <c r="P91" s="2833"/>
      <c r="Q91" s="2833"/>
      <c r="R91" s="2833"/>
      <c r="S91" s="2833"/>
      <c r="T91" s="2833"/>
      <c r="U91" s="2833"/>
      <c r="V91" s="2833"/>
      <c r="W91" s="2833"/>
      <c r="X91" s="2833"/>
      <c r="Y91" s="2833"/>
      <c r="Z91" s="2833"/>
      <c r="AA91" s="2833"/>
      <c r="AB91" s="2969" t="s">
        <v>285</v>
      </c>
      <c r="AC91" s="2969"/>
      <c r="AD91" s="2969"/>
      <c r="AE91" s="2969"/>
      <c r="AF91" s="2969"/>
      <c r="AG91" s="2969"/>
      <c r="AH91" s="2969"/>
      <c r="AI91" s="2969"/>
      <c r="AJ91" s="2969"/>
      <c r="AK91" s="2969"/>
      <c r="AL91" s="2969"/>
      <c r="AM91" s="2873" t="s">
        <v>1452</v>
      </c>
      <c r="AN91" s="2873"/>
      <c r="AO91" s="2874"/>
      <c r="AP91" s="834"/>
    </row>
    <row r="92" spans="2:42" ht="15" customHeight="1" x14ac:dyDescent="0.3">
      <c r="B92" s="839"/>
      <c r="C92" s="2934" t="s">
        <v>372</v>
      </c>
      <c r="D92" s="2935"/>
      <c r="E92" s="2834" t="s">
        <v>373</v>
      </c>
      <c r="F92" s="2834"/>
      <c r="G92" s="2834"/>
      <c r="H92" s="2834"/>
      <c r="I92" s="2834"/>
      <c r="J92" s="2834"/>
      <c r="K92" s="2834"/>
      <c r="L92" s="2834"/>
      <c r="M92" s="2834"/>
      <c r="N92" s="2834"/>
      <c r="O92" s="2834"/>
      <c r="P92" s="2834"/>
      <c r="Q92" s="2834"/>
      <c r="R92" s="2834"/>
      <c r="S92" s="2834"/>
      <c r="T92" s="2834"/>
      <c r="U92" s="2834"/>
      <c r="V92" s="2834"/>
      <c r="W92" s="2834"/>
      <c r="X92" s="2834"/>
      <c r="Y92" s="2834"/>
      <c r="Z92" s="2834"/>
      <c r="AA92" s="2834"/>
      <c r="AB92" s="2920" t="s">
        <v>374</v>
      </c>
      <c r="AC92" s="2920"/>
      <c r="AD92" s="2920"/>
      <c r="AE92" s="2920"/>
      <c r="AF92" s="2920"/>
      <c r="AG92" s="2920"/>
      <c r="AH92" s="2920"/>
      <c r="AI92" s="2920"/>
      <c r="AJ92" s="2920"/>
      <c r="AK92" s="2920"/>
      <c r="AL92" s="2920"/>
      <c r="AM92" s="2873" t="s">
        <v>1452</v>
      </c>
      <c r="AN92" s="2873"/>
      <c r="AO92" s="2874"/>
      <c r="AP92" s="834"/>
    </row>
    <row r="93" spans="2:42" ht="15" customHeight="1" x14ac:dyDescent="0.3">
      <c r="B93" s="839"/>
      <c r="C93" s="2940" t="s">
        <v>375</v>
      </c>
      <c r="D93" s="2941"/>
      <c r="E93" s="2843" t="s">
        <v>373</v>
      </c>
      <c r="F93" s="2843"/>
      <c r="G93" s="2843"/>
      <c r="H93" s="2843"/>
      <c r="I93" s="2843"/>
      <c r="J93" s="2843"/>
      <c r="K93" s="2843"/>
      <c r="L93" s="2843"/>
      <c r="M93" s="2843"/>
      <c r="N93" s="2843"/>
      <c r="O93" s="2843"/>
      <c r="P93" s="2843"/>
      <c r="Q93" s="2843"/>
      <c r="R93" s="2843"/>
      <c r="S93" s="2843"/>
      <c r="T93" s="2843"/>
      <c r="U93" s="2843"/>
      <c r="V93" s="2843"/>
      <c r="W93" s="2843"/>
      <c r="X93" s="2843"/>
      <c r="Y93" s="2843"/>
      <c r="Z93" s="2843"/>
      <c r="AA93" s="2843"/>
      <c r="AB93" s="2970" t="s">
        <v>929</v>
      </c>
      <c r="AC93" s="2970"/>
      <c r="AD93" s="2970"/>
      <c r="AE93" s="2970"/>
      <c r="AF93" s="2970"/>
      <c r="AG93" s="2970"/>
      <c r="AH93" s="2970"/>
      <c r="AI93" s="2970"/>
      <c r="AJ93" s="2970"/>
      <c r="AK93" s="2970"/>
      <c r="AL93" s="2970"/>
      <c r="AM93" s="2985">
        <v>0</v>
      </c>
      <c r="AN93" s="2985"/>
      <c r="AO93" s="2986"/>
      <c r="AP93" s="834"/>
    </row>
    <row r="94" spans="2:42" ht="15" customHeight="1" x14ac:dyDescent="0.3">
      <c r="B94" s="839"/>
      <c r="C94" s="2934" t="s">
        <v>376</v>
      </c>
      <c r="D94" s="2935"/>
      <c r="E94" s="2834" t="s">
        <v>377</v>
      </c>
      <c r="F94" s="2834"/>
      <c r="G94" s="2834"/>
      <c r="H94" s="2834"/>
      <c r="I94" s="2834"/>
      <c r="J94" s="2834"/>
      <c r="K94" s="2834"/>
      <c r="L94" s="2834"/>
      <c r="M94" s="2834"/>
      <c r="N94" s="2834"/>
      <c r="O94" s="2834"/>
      <c r="P94" s="2834"/>
      <c r="Q94" s="2834"/>
      <c r="R94" s="2834"/>
      <c r="S94" s="2834"/>
      <c r="T94" s="2834"/>
      <c r="U94" s="2834"/>
      <c r="V94" s="2834"/>
      <c r="W94" s="2834"/>
      <c r="X94" s="2834"/>
      <c r="Y94" s="2834"/>
      <c r="Z94" s="2834"/>
      <c r="AA94" s="2834"/>
      <c r="AB94" s="2914" t="s">
        <v>285</v>
      </c>
      <c r="AC94" s="2914"/>
      <c r="AD94" s="2914"/>
      <c r="AE94" s="2914"/>
      <c r="AF94" s="2914"/>
      <c r="AG94" s="2914"/>
      <c r="AH94" s="2914"/>
      <c r="AI94" s="2914"/>
      <c r="AJ94" s="2914"/>
      <c r="AK94" s="2914"/>
      <c r="AL94" s="2914"/>
      <c r="AM94" s="2873" t="s">
        <v>1452</v>
      </c>
      <c r="AN94" s="2873"/>
      <c r="AO94" s="2874"/>
      <c r="AP94" s="834"/>
    </row>
    <row r="95" spans="2:42" ht="15" customHeight="1" x14ac:dyDescent="0.3">
      <c r="B95" s="839"/>
      <c r="C95" s="2940" t="s">
        <v>379</v>
      </c>
      <c r="D95" s="2941"/>
      <c r="E95" s="2843" t="s">
        <v>380</v>
      </c>
      <c r="F95" s="2843"/>
      <c r="G95" s="2843"/>
      <c r="H95" s="2843"/>
      <c r="I95" s="2843"/>
      <c r="J95" s="2843"/>
      <c r="K95" s="2843"/>
      <c r="L95" s="2843"/>
      <c r="M95" s="2843"/>
      <c r="N95" s="2843"/>
      <c r="O95" s="2843"/>
      <c r="P95" s="2843"/>
      <c r="Q95" s="2843"/>
      <c r="R95" s="2843"/>
      <c r="S95" s="2843"/>
      <c r="T95" s="2843"/>
      <c r="U95" s="2843"/>
      <c r="V95" s="2843"/>
      <c r="W95" s="2843"/>
      <c r="X95" s="2843"/>
      <c r="Y95" s="2843"/>
      <c r="Z95" s="2843"/>
      <c r="AA95" s="2843"/>
      <c r="AB95" s="2970" t="s">
        <v>285</v>
      </c>
      <c r="AC95" s="2970"/>
      <c r="AD95" s="2970"/>
      <c r="AE95" s="2970"/>
      <c r="AF95" s="2970"/>
      <c r="AG95" s="2970"/>
      <c r="AH95" s="2970"/>
      <c r="AI95" s="2970"/>
      <c r="AJ95" s="2970"/>
      <c r="AK95" s="2970"/>
      <c r="AL95" s="2970"/>
      <c r="AM95" s="2873" t="s">
        <v>1452</v>
      </c>
      <c r="AN95" s="2873"/>
      <c r="AO95" s="2874"/>
      <c r="AP95" s="834"/>
    </row>
    <row r="96" spans="2:42" ht="15" customHeight="1" x14ac:dyDescent="0.3">
      <c r="B96" s="839"/>
      <c r="C96" s="2934">
        <v>7.5</v>
      </c>
      <c r="D96" s="2935"/>
      <c r="E96" s="2834" t="s">
        <v>382</v>
      </c>
      <c r="F96" s="2834"/>
      <c r="G96" s="2834"/>
      <c r="H96" s="2834"/>
      <c r="I96" s="2834"/>
      <c r="J96" s="2834"/>
      <c r="K96" s="2834"/>
      <c r="L96" s="2834"/>
      <c r="M96" s="2834"/>
      <c r="N96" s="2834"/>
      <c r="O96" s="2834"/>
      <c r="P96" s="2834"/>
      <c r="Q96" s="2834"/>
      <c r="R96" s="2834"/>
      <c r="S96" s="2834"/>
      <c r="T96" s="2834"/>
      <c r="U96" s="2834"/>
      <c r="V96" s="2834"/>
      <c r="W96" s="2834"/>
      <c r="X96" s="2834"/>
      <c r="Y96" s="2834"/>
      <c r="Z96" s="2834"/>
      <c r="AA96" s="2834"/>
      <c r="AB96" s="2914" t="s">
        <v>285</v>
      </c>
      <c r="AC96" s="2914"/>
      <c r="AD96" s="2914"/>
      <c r="AE96" s="2914"/>
      <c r="AF96" s="2914"/>
      <c r="AG96" s="2914"/>
      <c r="AH96" s="2914"/>
      <c r="AI96" s="2914"/>
      <c r="AJ96" s="2914"/>
      <c r="AK96" s="2914"/>
      <c r="AL96" s="2914"/>
      <c r="AM96" s="2873" t="s">
        <v>1452</v>
      </c>
      <c r="AN96" s="2873"/>
      <c r="AO96" s="2874"/>
      <c r="AP96" s="834"/>
    </row>
    <row r="97" spans="2:42" ht="15" customHeight="1" x14ac:dyDescent="0.3">
      <c r="B97" s="839"/>
      <c r="C97" s="2940">
        <v>7.6</v>
      </c>
      <c r="D97" s="2941"/>
      <c r="E97" s="2843" t="s">
        <v>383</v>
      </c>
      <c r="F97" s="2843"/>
      <c r="G97" s="2843"/>
      <c r="H97" s="2843"/>
      <c r="I97" s="2843"/>
      <c r="J97" s="2843"/>
      <c r="K97" s="2843"/>
      <c r="L97" s="2843"/>
      <c r="M97" s="2843"/>
      <c r="N97" s="2843"/>
      <c r="O97" s="2843"/>
      <c r="P97" s="2843"/>
      <c r="Q97" s="2843"/>
      <c r="R97" s="2843"/>
      <c r="S97" s="2843"/>
      <c r="T97" s="2843"/>
      <c r="U97" s="2843"/>
      <c r="V97" s="2843"/>
      <c r="W97" s="2843"/>
      <c r="X97" s="2843"/>
      <c r="Y97" s="2843"/>
      <c r="Z97" s="2843"/>
      <c r="AA97" s="2843"/>
      <c r="AB97" s="2970" t="s">
        <v>285</v>
      </c>
      <c r="AC97" s="2970"/>
      <c r="AD97" s="2970"/>
      <c r="AE97" s="2970"/>
      <c r="AF97" s="2970"/>
      <c r="AG97" s="2970"/>
      <c r="AH97" s="2970"/>
      <c r="AI97" s="2970"/>
      <c r="AJ97" s="2970"/>
      <c r="AK97" s="2970"/>
      <c r="AL97" s="2970"/>
      <c r="AM97" s="2873" t="s">
        <v>1452</v>
      </c>
      <c r="AN97" s="2873"/>
      <c r="AO97" s="2874"/>
      <c r="AP97" s="834"/>
    </row>
    <row r="98" spans="2:42" ht="15" customHeight="1" x14ac:dyDescent="0.3">
      <c r="B98" s="839"/>
      <c r="C98" s="2934">
        <v>7.7</v>
      </c>
      <c r="D98" s="2935"/>
      <c r="E98" s="2834" t="s">
        <v>384</v>
      </c>
      <c r="F98" s="2834"/>
      <c r="G98" s="2834"/>
      <c r="H98" s="2834"/>
      <c r="I98" s="2834"/>
      <c r="J98" s="2834"/>
      <c r="K98" s="2834"/>
      <c r="L98" s="2834"/>
      <c r="M98" s="2834"/>
      <c r="N98" s="2834"/>
      <c r="O98" s="2834"/>
      <c r="P98" s="2834"/>
      <c r="Q98" s="2834"/>
      <c r="R98" s="2834"/>
      <c r="S98" s="2834"/>
      <c r="T98" s="2834"/>
      <c r="U98" s="2834"/>
      <c r="V98" s="2834"/>
      <c r="W98" s="2834"/>
      <c r="X98" s="2834"/>
      <c r="Y98" s="2834"/>
      <c r="Z98" s="2834"/>
      <c r="AA98" s="2834"/>
      <c r="AB98" s="2914" t="s">
        <v>285</v>
      </c>
      <c r="AC98" s="2914"/>
      <c r="AD98" s="2914"/>
      <c r="AE98" s="2914"/>
      <c r="AF98" s="2914"/>
      <c r="AG98" s="2914"/>
      <c r="AH98" s="2914"/>
      <c r="AI98" s="2914"/>
      <c r="AJ98" s="2914"/>
      <c r="AK98" s="2914"/>
      <c r="AL98" s="2914"/>
      <c r="AM98" s="2873" t="s">
        <v>1452</v>
      </c>
      <c r="AN98" s="2873"/>
      <c r="AO98" s="2874"/>
      <c r="AP98" s="834"/>
    </row>
    <row r="99" spans="2:42" ht="15" customHeight="1" x14ac:dyDescent="0.3">
      <c r="B99" s="839"/>
      <c r="C99" s="2940">
        <v>7.8</v>
      </c>
      <c r="D99" s="2941"/>
      <c r="E99" s="2843" t="s">
        <v>385</v>
      </c>
      <c r="F99" s="2843"/>
      <c r="G99" s="2843"/>
      <c r="H99" s="2843"/>
      <c r="I99" s="2843"/>
      <c r="J99" s="2843"/>
      <c r="K99" s="2843"/>
      <c r="L99" s="2843"/>
      <c r="M99" s="2843"/>
      <c r="N99" s="2843"/>
      <c r="O99" s="2843"/>
      <c r="P99" s="2843"/>
      <c r="Q99" s="2843"/>
      <c r="R99" s="2843"/>
      <c r="S99" s="2843"/>
      <c r="T99" s="2843"/>
      <c r="U99" s="2843"/>
      <c r="V99" s="2843"/>
      <c r="W99" s="2843"/>
      <c r="X99" s="2843"/>
      <c r="Y99" s="2843"/>
      <c r="Z99" s="2843"/>
      <c r="AA99" s="2843"/>
      <c r="AB99" s="2970" t="s">
        <v>285</v>
      </c>
      <c r="AC99" s="2970"/>
      <c r="AD99" s="2970"/>
      <c r="AE99" s="2970"/>
      <c r="AF99" s="2970"/>
      <c r="AG99" s="2970"/>
      <c r="AH99" s="2970"/>
      <c r="AI99" s="2970"/>
      <c r="AJ99" s="2970"/>
      <c r="AK99" s="2970"/>
      <c r="AL99" s="2970"/>
      <c r="AM99" s="2873" t="s">
        <v>1452</v>
      </c>
      <c r="AN99" s="2873"/>
      <c r="AO99" s="2874"/>
      <c r="AP99" s="834"/>
    </row>
    <row r="100" spans="2:42" ht="15" customHeight="1" x14ac:dyDescent="0.3">
      <c r="B100" s="839"/>
      <c r="C100" s="2934" t="s">
        <v>386</v>
      </c>
      <c r="D100" s="2935"/>
      <c r="E100" s="2834" t="s">
        <v>387</v>
      </c>
      <c r="F100" s="2834"/>
      <c r="G100" s="2834"/>
      <c r="H100" s="2834"/>
      <c r="I100" s="2834"/>
      <c r="J100" s="2834"/>
      <c r="K100" s="2834"/>
      <c r="L100" s="2834"/>
      <c r="M100" s="2834"/>
      <c r="N100" s="2834"/>
      <c r="O100" s="2834"/>
      <c r="P100" s="2834"/>
      <c r="Q100" s="2834"/>
      <c r="R100" s="2834"/>
      <c r="S100" s="2834"/>
      <c r="T100" s="2834"/>
      <c r="U100" s="2834"/>
      <c r="V100" s="2834"/>
      <c r="W100" s="2834"/>
      <c r="X100" s="2834"/>
      <c r="Y100" s="2834"/>
      <c r="Z100" s="2834"/>
      <c r="AA100" s="2834"/>
      <c r="AB100" s="2914" t="s">
        <v>285</v>
      </c>
      <c r="AC100" s="2914"/>
      <c r="AD100" s="2914"/>
      <c r="AE100" s="2914"/>
      <c r="AF100" s="2914"/>
      <c r="AG100" s="2914"/>
      <c r="AH100" s="2914"/>
      <c r="AI100" s="2914"/>
      <c r="AJ100" s="2914"/>
      <c r="AK100" s="2914"/>
      <c r="AL100" s="2914"/>
      <c r="AM100" s="2873" t="s">
        <v>1452</v>
      </c>
      <c r="AN100" s="2873"/>
      <c r="AO100" s="2874"/>
      <c r="AP100" s="834"/>
    </row>
    <row r="101" spans="2:42" ht="15" customHeight="1" x14ac:dyDescent="0.3">
      <c r="B101" s="839"/>
      <c r="C101" s="2940" t="s">
        <v>388</v>
      </c>
      <c r="D101" s="2941"/>
      <c r="E101" s="2843" t="s">
        <v>389</v>
      </c>
      <c r="F101" s="2843"/>
      <c r="G101" s="2843"/>
      <c r="H101" s="2843"/>
      <c r="I101" s="2843"/>
      <c r="J101" s="2843"/>
      <c r="K101" s="2843"/>
      <c r="L101" s="2843"/>
      <c r="M101" s="2843"/>
      <c r="N101" s="2843"/>
      <c r="O101" s="2843"/>
      <c r="P101" s="2843"/>
      <c r="Q101" s="2843"/>
      <c r="R101" s="2843"/>
      <c r="S101" s="2843"/>
      <c r="T101" s="2843"/>
      <c r="U101" s="2843"/>
      <c r="V101" s="2843"/>
      <c r="W101" s="2843"/>
      <c r="X101" s="2843"/>
      <c r="Y101" s="2843"/>
      <c r="Z101" s="2843"/>
      <c r="AA101" s="2843"/>
      <c r="AB101" s="2970" t="s">
        <v>285</v>
      </c>
      <c r="AC101" s="2970"/>
      <c r="AD101" s="2970"/>
      <c r="AE101" s="2970"/>
      <c r="AF101" s="2970"/>
      <c r="AG101" s="2970"/>
      <c r="AH101" s="2970"/>
      <c r="AI101" s="2970"/>
      <c r="AJ101" s="2970"/>
      <c r="AK101" s="2970"/>
      <c r="AL101" s="2970"/>
      <c r="AM101" s="2873" t="s">
        <v>1452</v>
      </c>
      <c r="AN101" s="2873"/>
      <c r="AO101" s="2874"/>
      <c r="AP101" s="834"/>
    </row>
    <row r="102" spans="2:42" ht="15" customHeight="1" x14ac:dyDescent="0.3">
      <c r="B102" s="839"/>
      <c r="C102" s="2934" t="s">
        <v>390</v>
      </c>
      <c r="D102" s="2935"/>
      <c r="E102" s="2834" t="s">
        <v>391</v>
      </c>
      <c r="F102" s="2834"/>
      <c r="G102" s="2834"/>
      <c r="H102" s="2834"/>
      <c r="I102" s="2834"/>
      <c r="J102" s="2834"/>
      <c r="K102" s="2834"/>
      <c r="L102" s="2834"/>
      <c r="M102" s="2834"/>
      <c r="N102" s="2834"/>
      <c r="O102" s="2834"/>
      <c r="P102" s="2834"/>
      <c r="Q102" s="2834"/>
      <c r="R102" s="2834"/>
      <c r="S102" s="2834"/>
      <c r="T102" s="2834"/>
      <c r="U102" s="2834"/>
      <c r="V102" s="2834"/>
      <c r="W102" s="2834"/>
      <c r="X102" s="2834"/>
      <c r="Y102" s="2834"/>
      <c r="Z102" s="2834"/>
      <c r="AA102" s="2834"/>
      <c r="AB102" s="2914" t="s">
        <v>285</v>
      </c>
      <c r="AC102" s="2914"/>
      <c r="AD102" s="2914"/>
      <c r="AE102" s="2914"/>
      <c r="AF102" s="2914"/>
      <c r="AG102" s="2914"/>
      <c r="AH102" s="2914"/>
      <c r="AI102" s="2914"/>
      <c r="AJ102" s="2914"/>
      <c r="AK102" s="2914"/>
      <c r="AL102" s="2914"/>
      <c r="AM102" s="2873" t="s">
        <v>1452</v>
      </c>
      <c r="AN102" s="2873"/>
      <c r="AO102" s="2874"/>
      <c r="AP102" s="834"/>
    </row>
    <row r="103" spans="2:42" ht="15" customHeight="1" x14ac:dyDescent="0.3">
      <c r="B103" s="839"/>
      <c r="C103" s="2940" t="s">
        <v>392</v>
      </c>
      <c r="D103" s="2941"/>
      <c r="E103" s="2843" t="s">
        <v>393</v>
      </c>
      <c r="F103" s="2843"/>
      <c r="G103" s="2843"/>
      <c r="H103" s="2843"/>
      <c r="I103" s="2843"/>
      <c r="J103" s="2843"/>
      <c r="K103" s="2843"/>
      <c r="L103" s="2843"/>
      <c r="M103" s="2843"/>
      <c r="N103" s="2843"/>
      <c r="O103" s="2843"/>
      <c r="P103" s="2843"/>
      <c r="Q103" s="2843"/>
      <c r="R103" s="2843"/>
      <c r="S103" s="2843"/>
      <c r="T103" s="2843"/>
      <c r="U103" s="2843"/>
      <c r="V103" s="2843"/>
      <c r="W103" s="2843"/>
      <c r="X103" s="2843"/>
      <c r="Y103" s="2843"/>
      <c r="Z103" s="2843"/>
      <c r="AA103" s="2843"/>
      <c r="AB103" s="2970" t="s">
        <v>285</v>
      </c>
      <c r="AC103" s="2970"/>
      <c r="AD103" s="2970"/>
      <c r="AE103" s="2970"/>
      <c r="AF103" s="2970"/>
      <c r="AG103" s="2970"/>
      <c r="AH103" s="2970"/>
      <c r="AI103" s="2970"/>
      <c r="AJ103" s="2970"/>
      <c r="AK103" s="2970"/>
      <c r="AL103" s="2970"/>
      <c r="AM103" s="2873" t="s">
        <v>1452</v>
      </c>
      <c r="AN103" s="2873"/>
      <c r="AO103" s="2874"/>
      <c r="AP103" s="834"/>
    </row>
    <row r="104" spans="2:42" ht="15" customHeight="1" x14ac:dyDescent="0.3">
      <c r="B104" s="839"/>
      <c r="C104" s="2934">
        <v>7.11</v>
      </c>
      <c r="D104" s="2935"/>
      <c r="E104" s="2834" t="s">
        <v>394</v>
      </c>
      <c r="F104" s="2834"/>
      <c r="G104" s="2834"/>
      <c r="H104" s="2834"/>
      <c r="I104" s="2834"/>
      <c r="J104" s="2834"/>
      <c r="K104" s="2834"/>
      <c r="L104" s="2834"/>
      <c r="M104" s="2834"/>
      <c r="N104" s="2834"/>
      <c r="O104" s="2834"/>
      <c r="P104" s="2834"/>
      <c r="Q104" s="2834"/>
      <c r="R104" s="2834"/>
      <c r="S104" s="2834"/>
      <c r="T104" s="2834"/>
      <c r="U104" s="2834"/>
      <c r="V104" s="2834"/>
      <c r="W104" s="2834"/>
      <c r="X104" s="2834"/>
      <c r="Y104" s="2834"/>
      <c r="Z104" s="2834"/>
      <c r="AA104" s="2834"/>
      <c r="AB104" s="2914" t="s">
        <v>285</v>
      </c>
      <c r="AC104" s="2914"/>
      <c r="AD104" s="2914"/>
      <c r="AE104" s="2914"/>
      <c r="AF104" s="2914"/>
      <c r="AG104" s="2914"/>
      <c r="AH104" s="2914"/>
      <c r="AI104" s="2914"/>
      <c r="AJ104" s="2914"/>
      <c r="AK104" s="2914"/>
      <c r="AL104" s="2914"/>
      <c r="AM104" s="2873" t="s">
        <v>1452</v>
      </c>
      <c r="AN104" s="2873"/>
      <c r="AO104" s="2874"/>
      <c r="AP104" s="834"/>
    </row>
    <row r="105" spans="2:42" ht="15" customHeight="1" x14ac:dyDescent="0.3">
      <c r="B105" s="839"/>
      <c r="C105" s="2940">
        <v>7.12</v>
      </c>
      <c r="D105" s="2941"/>
      <c r="E105" s="2843" t="s">
        <v>395</v>
      </c>
      <c r="F105" s="2843"/>
      <c r="G105" s="2843"/>
      <c r="H105" s="2843"/>
      <c r="I105" s="2843"/>
      <c r="J105" s="2843"/>
      <c r="K105" s="2843"/>
      <c r="L105" s="2843"/>
      <c r="M105" s="2843"/>
      <c r="N105" s="2843"/>
      <c r="O105" s="2843"/>
      <c r="P105" s="2843"/>
      <c r="Q105" s="2843"/>
      <c r="R105" s="2843"/>
      <c r="S105" s="2843"/>
      <c r="T105" s="2843"/>
      <c r="U105" s="2843"/>
      <c r="V105" s="2843"/>
      <c r="W105" s="2843"/>
      <c r="X105" s="2843"/>
      <c r="Y105" s="2843"/>
      <c r="Z105" s="2843"/>
      <c r="AA105" s="2843"/>
      <c r="AB105" s="2970" t="s">
        <v>285</v>
      </c>
      <c r="AC105" s="2970"/>
      <c r="AD105" s="2970"/>
      <c r="AE105" s="2970"/>
      <c r="AF105" s="2970"/>
      <c r="AG105" s="2970"/>
      <c r="AH105" s="2970"/>
      <c r="AI105" s="2970"/>
      <c r="AJ105" s="2970"/>
      <c r="AK105" s="2970"/>
      <c r="AL105" s="2970"/>
      <c r="AM105" s="2873" t="s">
        <v>1452</v>
      </c>
      <c r="AN105" s="2873"/>
      <c r="AO105" s="2874"/>
      <c r="AP105" s="834"/>
    </row>
    <row r="106" spans="2:42" ht="15" customHeight="1" x14ac:dyDescent="0.3">
      <c r="B106" s="839"/>
      <c r="C106" s="2934">
        <v>7.13</v>
      </c>
      <c r="D106" s="2935"/>
      <c r="E106" s="2834" t="s">
        <v>396</v>
      </c>
      <c r="F106" s="2834"/>
      <c r="G106" s="2834"/>
      <c r="H106" s="2834"/>
      <c r="I106" s="2834"/>
      <c r="J106" s="2834"/>
      <c r="K106" s="2834"/>
      <c r="L106" s="2834"/>
      <c r="M106" s="2834"/>
      <c r="N106" s="2834"/>
      <c r="O106" s="2834"/>
      <c r="P106" s="2834"/>
      <c r="Q106" s="2834"/>
      <c r="R106" s="2834"/>
      <c r="S106" s="2834"/>
      <c r="T106" s="2834"/>
      <c r="U106" s="2834"/>
      <c r="V106" s="2834"/>
      <c r="W106" s="2834"/>
      <c r="X106" s="2834"/>
      <c r="Y106" s="2834"/>
      <c r="Z106" s="2834"/>
      <c r="AA106" s="2834"/>
      <c r="AB106" s="2914" t="s">
        <v>929</v>
      </c>
      <c r="AC106" s="2914"/>
      <c r="AD106" s="2914"/>
      <c r="AE106" s="2914"/>
      <c r="AF106" s="2914"/>
      <c r="AG106" s="2914"/>
      <c r="AH106" s="2914"/>
      <c r="AI106" s="2914"/>
      <c r="AJ106" s="2914"/>
      <c r="AK106" s="2914"/>
      <c r="AL106" s="2914"/>
      <c r="AM106" s="2981">
        <v>0</v>
      </c>
      <c r="AN106" s="2981"/>
      <c r="AO106" s="2982"/>
      <c r="AP106" s="834"/>
    </row>
    <row r="107" spans="2:42" ht="15" customHeight="1" x14ac:dyDescent="0.3">
      <c r="B107" s="839"/>
      <c r="C107" s="2940">
        <v>7.14</v>
      </c>
      <c r="D107" s="2941"/>
      <c r="E107" s="2843" t="s">
        <v>397</v>
      </c>
      <c r="F107" s="2843"/>
      <c r="G107" s="2843"/>
      <c r="H107" s="2843"/>
      <c r="I107" s="2843"/>
      <c r="J107" s="2843"/>
      <c r="K107" s="2843"/>
      <c r="L107" s="2843"/>
      <c r="M107" s="2843"/>
      <c r="N107" s="2843"/>
      <c r="O107" s="2843"/>
      <c r="P107" s="2843"/>
      <c r="Q107" s="2843"/>
      <c r="R107" s="2843"/>
      <c r="S107" s="2843"/>
      <c r="T107" s="2843"/>
      <c r="U107" s="2843"/>
      <c r="V107" s="2843"/>
      <c r="W107" s="2843"/>
      <c r="X107" s="2843"/>
      <c r="Y107" s="2843"/>
      <c r="Z107" s="2843"/>
      <c r="AA107" s="2843"/>
      <c r="AB107" s="2970" t="s">
        <v>285</v>
      </c>
      <c r="AC107" s="2970"/>
      <c r="AD107" s="2970"/>
      <c r="AE107" s="2970"/>
      <c r="AF107" s="2970"/>
      <c r="AG107" s="2970"/>
      <c r="AH107" s="2970"/>
      <c r="AI107" s="2970"/>
      <c r="AJ107" s="2970"/>
      <c r="AK107" s="2970"/>
      <c r="AL107" s="2970"/>
      <c r="AM107" s="2873" t="s">
        <v>1452</v>
      </c>
      <c r="AN107" s="2873"/>
      <c r="AO107" s="2874"/>
      <c r="AP107" s="834"/>
    </row>
    <row r="108" spans="2:42" ht="15" customHeight="1" x14ac:dyDescent="0.3">
      <c r="B108" s="839"/>
      <c r="C108" s="2934">
        <v>7.15</v>
      </c>
      <c r="D108" s="2935"/>
      <c r="E108" s="2834" t="s">
        <v>398</v>
      </c>
      <c r="F108" s="2834"/>
      <c r="G108" s="2834"/>
      <c r="H108" s="2834"/>
      <c r="I108" s="2834"/>
      <c r="J108" s="2834"/>
      <c r="K108" s="2834"/>
      <c r="L108" s="2834"/>
      <c r="M108" s="2834"/>
      <c r="N108" s="2834"/>
      <c r="O108" s="2834"/>
      <c r="P108" s="2834"/>
      <c r="Q108" s="2834"/>
      <c r="R108" s="2834"/>
      <c r="S108" s="2834"/>
      <c r="T108" s="2834"/>
      <c r="U108" s="2834"/>
      <c r="V108" s="2834"/>
      <c r="W108" s="2834"/>
      <c r="X108" s="2834"/>
      <c r="Y108" s="2834"/>
      <c r="Z108" s="2834"/>
      <c r="AA108" s="2834"/>
      <c r="AB108" s="2914" t="s">
        <v>285</v>
      </c>
      <c r="AC108" s="2914"/>
      <c r="AD108" s="2914"/>
      <c r="AE108" s="2914"/>
      <c r="AF108" s="2914"/>
      <c r="AG108" s="2914"/>
      <c r="AH108" s="2914"/>
      <c r="AI108" s="2914"/>
      <c r="AJ108" s="2914"/>
      <c r="AK108" s="2914"/>
      <c r="AL108" s="2914"/>
      <c r="AM108" s="2873" t="s">
        <v>1452</v>
      </c>
      <c r="AN108" s="2873"/>
      <c r="AO108" s="2874"/>
      <c r="AP108" s="834"/>
    </row>
    <row r="109" spans="2:42" ht="15" customHeight="1" x14ac:dyDescent="0.3">
      <c r="B109" s="839"/>
      <c r="C109" s="2940">
        <v>7.16</v>
      </c>
      <c r="D109" s="2941"/>
      <c r="E109" s="2843" t="s">
        <v>399</v>
      </c>
      <c r="F109" s="2843"/>
      <c r="G109" s="2843"/>
      <c r="H109" s="2843"/>
      <c r="I109" s="2843"/>
      <c r="J109" s="2843"/>
      <c r="K109" s="2843"/>
      <c r="L109" s="2843"/>
      <c r="M109" s="2843"/>
      <c r="N109" s="2843"/>
      <c r="O109" s="2843"/>
      <c r="P109" s="2843"/>
      <c r="Q109" s="2843"/>
      <c r="R109" s="2843"/>
      <c r="S109" s="2843"/>
      <c r="T109" s="2843"/>
      <c r="U109" s="2843"/>
      <c r="V109" s="2843"/>
      <c r="W109" s="2843"/>
      <c r="X109" s="2843"/>
      <c r="Y109" s="2843"/>
      <c r="Z109" s="2843"/>
      <c r="AA109" s="2843"/>
      <c r="AB109" s="2970" t="s">
        <v>285</v>
      </c>
      <c r="AC109" s="2970"/>
      <c r="AD109" s="2970"/>
      <c r="AE109" s="2970"/>
      <c r="AF109" s="2970"/>
      <c r="AG109" s="2970"/>
      <c r="AH109" s="2970"/>
      <c r="AI109" s="2970"/>
      <c r="AJ109" s="2970"/>
      <c r="AK109" s="2970"/>
      <c r="AL109" s="2970"/>
      <c r="AM109" s="2873" t="s">
        <v>1452</v>
      </c>
      <c r="AN109" s="2873"/>
      <c r="AO109" s="2874"/>
      <c r="AP109" s="834"/>
    </row>
    <row r="110" spans="2:42" ht="15" customHeight="1" thickBot="1" x14ac:dyDescent="0.35">
      <c r="B110" s="839"/>
      <c r="C110" s="2965">
        <v>7.17</v>
      </c>
      <c r="D110" s="2966"/>
      <c r="E110" s="2844" t="s">
        <v>400</v>
      </c>
      <c r="F110" s="2844"/>
      <c r="G110" s="2844"/>
      <c r="H110" s="2844"/>
      <c r="I110" s="2844"/>
      <c r="J110" s="2844"/>
      <c r="K110" s="2844"/>
      <c r="L110" s="2844"/>
      <c r="M110" s="2844"/>
      <c r="N110" s="2844"/>
      <c r="O110" s="2844"/>
      <c r="P110" s="2844"/>
      <c r="Q110" s="2844"/>
      <c r="R110" s="2844"/>
      <c r="S110" s="2844"/>
      <c r="T110" s="2844"/>
      <c r="U110" s="2844"/>
      <c r="V110" s="2844"/>
      <c r="W110" s="2844"/>
      <c r="X110" s="2844"/>
      <c r="Y110" s="2844"/>
      <c r="Z110" s="2844"/>
      <c r="AA110" s="2844"/>
      <c r="AB110" s="2930" t="s">
        <v>929</v>
      </c>
      <c r="AC110" s="2930"/>
      <c r="AD110" s="2930"/>
      <c r="AE110" s="2930"/>
      <c r="AF110" s="2930"/>
      <c r="AG110" s="2930"/>
      <c r="AH110" s="2930"/>
      <c r="AI110" s="2930"/>
      <c r="AJ110" s="2930"/>
      <c r="AK110" s="2930"/>
      <c r="AL110" s="2930"/>
      <c r="AM110" s="2983">
        <v>7</v>
      </c>
      <c r="AN110" s="2983"/>
      <c r="AO110" s="2984"/>
      <c r="AP110" s="834"/>
    </row>
    <row r="111" spans="2:42" ht="15" customHeight="1" thickBot="1" x14ac:dyDescent="0.35">
      <c r="B111" s="839"/>
      <c r="C111" s="2936"/>
      <c r="D111" s="2937"/>
      <c r="E111" s="2919"/>
      <c r="F111" s="2919"/>
      <c r="G111" s="2919"/>
      <c r="H111" s="2919"/>
      <c r="I111" s="2919"/>
      <c r="J111" s="2919"/>
      <c r="K111" s="2919"/>
      <c r="L111" s="2919"/>
      <c r="M111" s="2919"/>
      <c r="N111" s="2919"/>
      <c r="O111" s="2919"/>
      <c r="P111" s="2919"/>
      <c r="Q111" s="2919"/>
      <c r="R111" s="2919"/>
      <c r="S111" s="2919"/>
      <c r="T111" s="2919"/>
      <c r="U111" s="2919"/>
      <c r="V111" s="2919"/>
      <c r="W111" s="2919"/>
      <c r="X111" s="2919"/>
      <c r="Y111" s="2919"/>
      <c r="Z111" s="2919"/>
      <c r="AA111" s="2919"/>
      <c r="AB111" s="2971" t="s">
        <v>401</v>
      </c>
      <c r="AC111" s="2971"/>
      <c r="AD111" s="2971"/>
      <c r="AE111" s="2971"/>
      <c r="AF111" s="2971"/>
      <c r="AG111" s="2971"/>
      <c r="AH111" s="2971"/>
      <c r="AI111" s="2971"/>
      <c r="AJ111" s="2971"/>
      <c r="AK111" s="2971"/>
      <c r="AL111" s="2972"/>
      <c r="AM111" s="2978">
        <f>AM93+AM106+AM110</f>
        <v>7</v>
      </c>
      <c r="AN111" s="2979"/>
      <c r="AO111" s="2980"/>
      <c r="AP111" s="834"/>
    </row>
    <row r="112" spans="2:42" s="566" customFormat="1" ht="3.75" customHeight="1" x14ac:dyDescent="0.3">
      <c r="B112" s="839"/>
      <c r="C112" s="828"/>
      <c r="E112" s="810"/>
      <c r="K112" s="564"/>
      <c r="AM112" s="828"/>
      <c r="AP112" s="834"/>
    </row>
    <row r="113" spans="2:42" s="566" customFormat="1" ht="15" customHeight="1" x14ac:dyDescent="0.3">
      <c r="B113" s="839"/>
      <c r="C113" s="2836" t="s">
        <v>921</v>
      </c>
      <c r="D113" s="2836"/>
      <c r="E113" s="2836"/>
      <c r="F113" s="2836"/>
      <c r="G113" s="2836"/>
      <c r="H113" s="2836"/>
      <c r="I113" s="2836"/>
      <c r="J113" s="2836"/>
      <c r="K113" s="2836"/>
      <c r="L113" s="2836"/>
      <c r="M113" s="2836"/>
      <c r="N113" s="2836"/>
      <c r="O113" s="2836"/>
      <c r="P113" s="2836"/>
      <c r="Q113" s="2836"/>
      <c r="R113" s="2836"/>
      <c r="S113" s="2836"/>
      <c r="T113" s="2836"/>
      <c r="U113" s="2836"/>
      <c r="V113" s="2836"/>
      <c r="W113" s="2836"/>
      <c r="X113" s="2836"/>
      <c r="Y113" s="2836"/>
      <c r="Z113" s="2836"/>
      <c r="AA113" s="2836"/>
      <c r="AM113" s="828"/>
      <c r="AP113" s="834"/>
    </row>
    <row r="114" spans="2:42" ht="15" customHeight="1" x14ac:dyDescent="0.3">
      <c r="B114" s="839"/>
      <c r="C114" s="2952" t="s">
        <v>282</v>
      </c>
      <c r="D114" s="2953"/>
      <c r="E114" s="2845" t="s">
        <v>283</v>
      </c>
      <c r="F114" s="2845"/>
      <c r="G114" s="2845"/>
      <c r="H114" s="2845"/>
      <c r="I114" s="2845"/>
      <c r="J114" s="2845"/>
      <c r="K114" s="2845"/>
      <c r="L114" s="2845"/>
      <c r="M114" s="2845"/>
      <c r="N114" s="2845"/>
      <c r="O114" s="2845"/>
      <c r="P114" s="2845"/>
      <c r="Q114" s="2845"/>
      <c r="R114" s="2845"/>
      <c r="S114" s="2845"/>
      <c r="T114" s="2845"/>
      <c r="U114" s="2845"/>
      <c r="V114" s="2845"/>
      <c r="W114" s="2845"/>
      <c r="X114" s="2845"/>
      <c r="Y114" s="2845"/>
      <c r="Z114" s="2845"/>
      <c r="AA114" s="2845"/>
      <c r="AB114" s="2851" t="s">
        <v>280</v>
      </c>
      <c r="AC114" s="2851"/>
      <c r="AD114" s="2851"/>
      <c r="AE114" s="2851"/>
      <c r="AF114" s="2851"/>
      <c r="AG114" s="2851"/>
      <c r="AH114" s="2851"/>
      <c r="AI114" s="2851"/>
      <c r="AJ114" s="2851"/>
      <c r="AK114" s="2851"/>
      <c r="AL114" s="2851"/>
      <c r="AM114" s="2869" t="s">
        <v>281</v>
      </c>
      <c r="AN114" s="2869"/>
      <c r="AO114" s="2870"/>
      <c r="AP114" s="834"/>
    </row>
    <row r="115" spans="2:42" ht="15" customHeight="1" x14ac:dyDescent="0.3">
      <c r="B115" s="839"/>
      <c r="C115" s="2938" t="s">
        <v>402</v>
      </c>
      <c r="D115" s="2939"/>
      <c r="E115" s="2833" t="s">
        <v>403</v>
      </c>
      <c r="F115" s="2833"/>
      <c r="G115" s="2833"/>
      <c r="H115" s="2833"/>
      <c r="I115" s="2833"/>
      <c r="J115" s="2833"/>
      <c r="K115" s="2833"/>
      <c r="L115" s="2833"/>
      <c r="M115" s="2833"/>
      <c r="N115" s="2833"/>
      <c r="O115" s="2833"/>
      <c r="P115" s="2833"/>
      <c r="Q115" s="2833"/>
      <c r="R115" s="2833"/>
      <c r="S115" s="2833"/>
      <c r="T115" s="2833"/>
      <c r="U115" s="2833"/>
      <c r="V115" s="2833"/>
      <c r="W115" s="2833"/>
      <c r="X115" s="2833"/>
      <c r="Y115" s="2833"/>
      <c r="Z115" s="2833"/>
      <c r="AA115" s="2833"/>
      <c r="AB115" s="2969" t="s">
        <v>285</v>
      </c>
      <c r="AC115" s="2969"/>
      <c r="AD115" s="2969"/>
      <c r="AE115" s="2969"/>
      <c r="AF115" s="2969"/>
      <c r="AG115" s="2969"/>
      <c r="AH115" s="2969"/>
      <c r="AI115" s="2969"/>
      <c r="AJ115" s="2969"/>
      <c r="AK115" s="2969"/>
      <c r="AL115" s="2969"/>
      <c r="AM115" s="2873" t="s">
        <v>1452</v>
      </c>
      <c r="AN115" s="2873"/>
      <c r="AO115" s="2874"/>
      <c r="AP115" s="834"/>
    </row>
    <row r="116" spans="2:42" ht="15" customHeight="1" x14ac:dyDescent="0.3">
      <c r="B116" s="839"/>
      <c r="C116" s="2934" t="s">
        <v>404</v>
      </c>
      <c r="D116" s="2935"/>
      <c r="E116" s="2834" t="s">
        <v>405</v>
      </c>
      <c r="F116" s="2834"/>
      <c r="G116" s="2834"/>
      <c r="H116" s="2834"/>
      <c r="I116" s="2834"/>
      <c r="J116" s="2834"/>
      <c r="K116" s="2834"/>
      <c r="L116" s="2834"/>
      <c r="M116" s="2834"/>
      <c r="N116" s="2834"/>
      <c r="O116" s="2834"/>
      <c r="P116" s="2834"/>
      <c r="Q116" s="2834"/>
      <c r="R116" s="2834"/>
      <c r="S116" s="2834"/>
      <c r="T116" s="2834"/>
      <c r="U116" s="2834"/>
      <c r="V116" s="2834"/>
      <c r="W116" s="2834"/>
      <c r="X116" s="2834"/>
      <c r="Y116" s="2834"/>
      <c r="Z116" s="2834"/>
      <c r="AA116" s="2834"/>
      <c r="AB116" s="2914" t="s">
        <v>285</v>
      </c>
      <c r="AC116" s="2914"/>
      <c r="AD116" s="2914"/>
      <c r="AE116" s="2914"/>
      <c r="AF116" s="2914"/>
      <c r="AG116" s="2914"/>
      <c r="AH116" s="2914"/>
      <c r="AI116" s="2914"/>
      <c r="AJ116" s="2914"/>
      <c r="AK116" s="2914"/>
      <c r="AL116" s="2914"/>
      <c r="AM116" s="2873" t="s">
        <v>1452</v>
      </c>
      <c r="AN116" s="2873"/>
      <c r="AO116" s="2874"/>
      <c r="AP116" s="834"/>
    </row>
    <row r="117" spans="2:42" ht="15" customHeight="1" x14ac:dyDescent="0.3">
      <c r="B117" s="839"/>
      <c r="C117" s="2940" t="s">
        <v>406</v>
      </c>
      <c r="D117" s="2941"/>
      <c r="E117" s="2843" t="s">
        <v>407</v>
      </c>
      <c r="F117" s="2843"/>
      <c r="G117" s="2843"/>
      <c r="H117" s="2843"/>
      <c r="I117" s="2843"/>
      <c r="J117" s="2843"/>
      <c r="K117" s="2843"/>
      <c r="L117" s="2843"/>
      <c r="M117" s="2843"/>
      <c r="N117" s="2843"/>
      <c r="O117" s="2843"/>
      <c r="P117" s="2843"/>
      <c r="Q117" s="2843"/>
      <c r="R117" s="2843"/>
      <c r="S117" s="2843"/>
      <c r="T117" s="2843"/>
      <c r="U117" s="2843"/>
      <c r="V117" s="2843"/>
      <c r="W117" s="2843"/>
      <c r="X117" s="2843"/>
      <c r="Y117" s="2843"/>
      <c r="Z117" s="2843"/>
      <c r="AA117" s="2843"/>
      <c r="AB117" s="2970" t="s">
        <v>285</v>
      </c>
      <c r="AC117" s="2970"/>
      <c r="AD117" s="2970"/>
      <c r="AE117" s="2970"/>
      <c r="AF117" s="2970"/>
      <c r="AG117" s="2970"/>
      <c r="AH117" s="2970"/>
      <c r="AI117" s="2970"/>
      <c r="AJ117" s="2970"/>
      <c r="AK117" s="2970"/>
      <c r="AL117" s="2970"/>
      <c r="AM117" s="2873" t="s">
        <v>1452</v>
      </c>
      <c r="AN117" s="2873"/>
      <c r="AO117" s="2874"/>
      <c r="AP117" s="834"/>
    </row>
    <row r="118" spans="2:42" ht="15" customHeight="1" x14ac:dyDescent="0.3">
      <c r="B118" s="839"/>
      <c r="C118" s="2934" t="s">
        <v>408</v>
      </c>
      <c r="D118" s="2935"/>
      <c r="E118" s="2834" t="s">
        <v>409</v>
      </c>
      <c r="F118" s="2834"/>
      <c r="G118" s="2834"/>
      <c r="H118" s="2834"/>
      <c r="I118" s="2834"/>
      <c r="J118" s="2834"/>
      <c r="K118" s="2834"/>
      <c r="L118" s="2834"/>
      <c r="M118" s="2834"/>
      <c r="N118" s="2834"/>
      <c r="O118" s="2834"/>
      <c r="P118" s="2834"/>
      <c r="Q118" s="2834"/>
      <c r="R118" s="2834"/>
      <c r="S118" s="2834"/>
      <c r="T118" s="2834"/>
      <c r="U118" s="2834"/>
      <c r="V118" s="2834"/>
      <c r="W118" s="2834"/>
      <c r="X118" s="2834"/>
      <c r="Y118" s="2834"/>
      <c r="Z118" s="2834"/>
      <c r="AA118" s="2834"/>
      <c r="AB118" s="2914" t="s">
        <v>929</v>
      </c>
      <c r="AC118" s="2914"/>
      <c r="AD118" s="2914"/>
      <c r="AE118" s="2914"/>
      <c r="AF118" s="2914"/>
      <c r="AG118" s="2914"/>
      <c r="AH118" s="2914"/>
      <c r="AI118" s="2914"/>
      <c r="AJ118" s="2914"/>
      <c r="AK118" s="2914"/>
      <c r="AL118" s="2914"/>
      <c r="AM118" s="2981">
        <v>0</v>
      </c>
      <c r="AN118" s="2981"/>
      <c r="AO118" s="2982"/>
      <c r="AP118" s="834"/>
    </row>
    <row r="119" spans="2:42" ht="15" customHeight="1" thickBot="1" x14ac:dyDescent="0.35">
      <c r="B119" s="839"/>
      <c r="C119" s="2954" t="s">
        <v>410</v>
      </c>
      <c r="D119" s="2955"/>
      <c r="E119" s="2835" t="s">
        <v>411</v>
      </c>
      <c r="F119" s="2835"/>
      <c r="G119" s="2835"/>
      <c r="H119" s="2835"/>
      <c r="I119" s="2835"/>
      <c r="J119" s="2835"/>
      <c r="K119" s="2835"/>
      <c r="L119" s="2835"/>
      <c r="M119" s="2835"/>
      <c r="N119" s="2835"/>
      <c r="O119" s="2835"/>
      <c r="P119" s="2835"/>
      <c r="Q119" s="2835"/>
      <c r="R119" s="2835"/>
      <c r="S119" s="2835"/>
      <c r="T119" s="2835"/>
      <c r="U119" s="2835"/>
      <c r="V119" s="2835"/>
      <c r="W119" s="2835"/>
      <c r="X119" s="2835"/>
      <c r="Y119" s="2835"/>
      <c r="Z119" s="2835"/>
      <c r="AA119" s="2835"/>
      <c r="AB119" s="2967" t="s">
        <v>929</v>
      </c>
      <c r="AC119" s="2967"/>
      <c r="AD119" s="2967"/>
      <c r="AE119" s="2967"/>
      <c r="AF119" s="2967"/>
      <c r="AG119" s="2967"/>
      <c r="AH119" s="2967"/>
      <c r="AI119" s="2967"/>
      <c r="AJ119" s="2967"/>
      <c r="AK119" s="2967"/>
      <c r="AL119" s="2967"/>
      <c r="AM119" s="2976">
        <v>2</v>
      </c>
      <c r="AN119" s="2976"/>
      <c r="AO119" s="2977"/>
      <c r="AP119" s="834"/>
    </row>
    <row r="120" spans="2:42" ht="15" customHeight="1" thickBot="1" x14ac:dyDescent="0.35">
      <c r="B120" s="839"/>
      <c r="C120" s="2847"/>
      <c r="D120" s="2848"/>
      <c r="E120" s="2942"/>
      <c r="F120" s="2942"/>
      <c r="G120" s="2942"/>
      <c r="H120" s="2942"/>
      <c r="I120" s="2942"/>
      <c r="J120" s="2942"/>
      <c r="K120" s="2942"/>
      <c r="L120" s="2942"/>
      <c r="M120" s="2942"/>
      <c r="N120" s="2942"/>
      <c r="O120" s="2942"/>
      <c r="P120" s="2942"/>
      <c r="Q120" s="2942"/>
      <c r="R120" s="2942"/>
      <c r="S120" s="2942"/>
      <c r="T120" s="2942"/>
      <c r="U120" s="2942"/>
      <c r="V120" s="2942"/>
      <c r="W120" s="2942"/>
      <c r="X120" s="2942"/>
      <c r="Y120" s="2942"/>
      <c r="Z120" s="2942"/>
      <c r="AA120" s="2942"/>
      <c r="AB120" s="2968" t="s">
        <v>412</v>
      </c>
      <c r="AC120" s="2968"/>
      <c r="AD120" s="2968"/>
      <c r="AE120" s="2968"/>
      <c r="AF120" s="2968"/>
      <c r="AG120" s="2968"/>
      <c r="AH120" s="2968"/>
      <c r="AI120" s="2968"/>
      <c r="AJ120" s="2968"/>
      <c r="AK120" s="2968"/>
      <c r="AL120" s="2968"/>
      <c r="AM120" s="2978">
        <f>AM118+AM119</f>
        <v>2</v>
      </c>
      <c r="AN120" s="2979"/>
      <c r="AO120" s="2980"/>
      <c r="AP120" s="834"/>
    </row>
    <row r="121" spans="2:42" ht="7.5" customHeight="1" x14ac:dyDescent="0.3">
      <c r="B121" s="839"/>
      <c r="C121" s="566"/>
      <c r="D121" s="564"/>
      <c r="E121" s="810"/>
      <c r="F121" s="564"/>
      <c r="G121" s="566"/>
      <c r="H121" s="564"/>
      <c r="AB121" s="566"/>
      <c r="AM121" s="828"/>
      <c r="AP121" s="834"/>
    </row>
    <row r="122" spans="2:42" ht="15" customHeight="1" thickBot="1" x14ac:dyDescent="0.35">
      <c r="B122" s="839"/>
      <c r="C122" s="566"/>
      <c r="D122" s="564"/>
      <c r="E122" s="810"/>
      <c r="F122" s="564"/>
      <c r="G122" s="566"/>
      <c r="H122" s="564"/>
      <c r="AB122" s="566"/>
      <c r="AM122" s="828"/>
      <c r="AP122" s="834"/>
    </row>
    <row r="123" spans="2:42" ht="15" customHeight="1" x14ac:dyDescent="0.3">
      <c r="B123" s="839"/>
      <c r="C123" s="566"/>
      <c r="D123" s="564"/>
      <c r="E123" s="809"/>
      <c r="F123" s="564"/>
      <c r="G123" s="566"/>
      <c r="H123" s="564"/>
      <c r="AE123" s="2895" t="s">
        <v>413</v>
      </c>
      <c r="AF123" s="2896"/>
      <c r="AG123" s="2896"/>
      <c r="AH123" s="2896"/>
      <c r="AI123" s="2896"/>
      <c r="AJ123" s="2896"/>
      <c r="AK123" s="2896"/>
      <c r="AL123" s="2896"/>
      <c r="AM123" s="2905">
        <f>AM23</f>
        <v>1</v>
      </c>
      <c r="AN123" s="2906"/>
      <c r="AO123" s="2907"/>
      <c r="AP123" s="834"/>
    </row>
    <row r="124" spans="2:42" ht="15" customHeight="1" x14ac:dyDescent="0.3">
      <c r="B124" s="839"/>
      <c r="C124" s="566"/>
      <c r="D124" s="564"/>
      <c r="E124" s="572"/>
      <c r="F124" s="564"/>
      <c r="G124" s="566"/>
      <c r="H124" s="564"/>
      <c r="AE124" s="2897" t="s">
        <v>414</v>
      </c>
      <c r="AF124" s="2898"/>
      <c r="AG124" s="2898"/>
      <c r="AH124" s="2898"/>
      <c r="AI124" s="2898"/>
      <c r="AJ124" s="2898"/>
      <c r="AK124" s="2898"/>
      <c r="AL124" s="2898"/>
      <c r="AM124" s="2883">
        <f>AM38</f>
        <v>16</v>
      </c>
      <c r="AN124" s="2884"/>
      <c r="AO124" s="2885"/>
      <c r="AP124" s="834"/>
    </row>
    <row r="125" spans="2:42" ht="15" customHeight="1" x14ac:dyDescent="0.3">
      <c r="B125" s="839"/>
      <c r="C125" s="566"/>
      <c r="D125" s="564"/>
      <c r="E125" s="572"/>
      <c r="F125" s="564"/>
      <c r="G125" s="566"/>
      <c r="H125" s="564"/>
      <c r="AE125" s="2899" t="s">
        <v>415</v>
      </c>
      <c r="AF125" s="2900"/>
      <c r="AG125" s="2900"/>
      <c r="AH125" s="2900"/>
      <c r="AI125" s="2900"/>
      <c r="AJ125" s="2900"/>
      <c r="AK125" s="2900"/>
      <c r="AL125" s="2900"/>
      <c r="AM125" s="2886">
        <f>AM50</f>
        <v>11</v>
      </c>
      <c r="AN125" s="2887"/>
      <c r="AO125" s="2888"/>
      <c r="AP125" s="834"/>
    </row>
    <row r="126" spans="2:42" ht="15" customHeight="1" x14ac:dyDescent="0.3">
      <c r="B126" s="839"/>
      <c r="C126" s="566"/>
      <c r="D126" s="564"/>
      <c r="E126" s="572"/>
      <c r="F126" s="564"/>
      <c r="G126" s="566"/>
      <c r="H126" s="564"/>
      <c r="AE126" s="2897" t="s">
        <v>416</v>
      </c>
      <c r="AF126" s="2898"/>
      <c r="AG126" s="2898"/>
      <c r="AH126" s="2898"/>
      <c r="AI126" s="2898"/>
      <c r="AJ126" s="2898"/>
      <c r="AK126" s="2898"/>
      <c r="AL126" s="2898"/>
      <c r="AM126" s="2908">
        <f>AM57</f>
        <v>3</v>
      </c>
      <c r="AN126" s="2898"/>
      <c r="AO126" s="2909"/>
      <c r="AP126" s="834"/>
    </row>
    <row r="127" spans="2:42" ht="15" customHeight="1" x14ac:dyDescent="0.3">
      <c r="B127" s="839"/>
      <c r="C127" s="566"/>
      <c r="D127" s="564"/>
      <c r="E127" s="810"/>
      <c r="F127" s="564"/>
      <c r="G127" s="566"/>
      <c r="H127" s="564"/>
      <c r="AE127" s="2899" t="s">
        <v>417</v>
      </c>
      <c r="AF127" s="2900"/>
      <c r="AG127" s="2900"/>
      <c r="AH127" s="2900"/>
      <c r="AI127" s="2900"/>
      <c r="AJ127" s="2900"/>
      <c r="AK127" s="2900"/>
      <c r="AL127" s="2900"/>
      <c r="AM127" s="2886">
        <f>AM73</f>
        <v>13</v>
      </c>
      <c r="AN127" s="2887"/>
      <c r="AO127" s="2888"/>
      <c r="AP127" s="834"/>
    </row>
    <row r="128" spans="2:42" ht="15" customHeight="1" x14ac:dyDescent="0.3">
      <c r="B128" s="839"/>
      <c r="C128" s="566"/>
      <c r="D128" s="564"/>
      <c r="E128" s="810"/>
      <c r="F128" s="564"/>
      <c r="G128" s="566"/>
      <c r="H128" s="564"/>
      <c r="AE128" s="2897" t="s">
        <v>418</v>
      </c>
      <c r="AF128" s="2898"/>
      <c r="AG128" s="2898"/>
      <c r="AH128" s="2898"/>
      <c r="AI128" s="2898"/>
      <c r="AJ128" s="2898"/>
      <c r="AK128" s="2898"/>
      <c r="AL128" s="2898"/>
      <c r="AM128" s="2883">
        <f>AM87</f>
        <v>7</v>
      </c>
      <c r="AN128" s="2884"/>
      <c r="AO128" s="2885"/>
      <c r="AP128" s="834"/>
    </row>
    <row r="129" spans="2:42" ht="15" customHeight="1" x14ac:dyDescent="0.3">
      <c r="B129" s="839"/>
      <c r="C129" s="566"/>
      <c r="D129" s="564"/>
      <c r="E129" s="810"/>
      <c r="F129" s="564"/>
      <c r="G129" s="566"/>
      <c r="H129" s="564"/>
      <c r="AE129" s="2899" t="s">
        <v>419</v>
      </c>
      <c r="AF129" s="2900"/>
      <c r="AG129" s="2900"/>
      <c r="AH129" s="2900"/>
      <c r="AI129" s="2900"/>
      <c r="AJ129" s="2900"/>
      <c r="AK129" s="2900"/>
      <c r="AL129" s="2900"/>
      <c r="AM129" s="2886">
        <f>AM111</f>
        <v>7</v>
      </c>
      <c r="AN129" s="2887"/>
      <c r="AO129" s="2888"/>
      <c r="AP129" s="834"/>
    </row>
    <row r="130" spans="2:42" ht="15" customHeight="1" thickBot="1" x14ac:dyDescent="0.35">
      <c r="B130" s="839"/>
      <c r="C130" s="566"/>
      <c r="D130" s="564"/>
      <c r="E130" s="810"/>
      <c r="F130" s="564"/>
      <c r="G130" s="566"/>
      <c r="H130" s="564"/>
      <c r="AE130" s="2901" t="s">
        <v>420</v>
      </c>
      <c r="AF130" s="2902"/>
      <c r="AG130" s="2902"/>
      <c r="AH130" s="2902"/>
      <c r="AI130" s="2902"/>
      <c r="AJ130" s="2902"/>
      <c r="AK130" s="2902"/>
      <c r="AL130" s="2902"/>
      <c r="AM130" s="2889">
        <f>AM120</f>
        <v>2</v>
      </c>
      <c r="AN130" s="2890"/>
      <c r="AO130" s="2891"/>
      <c r="AP130" s="834"/>
    </row>
    <row r="131" spans="2:42" ht="15" customHeight="1" thickTop="1" thickBot="1" x14ac:dyDescent="0.35">
      <c r="B131" s="839"/>
      <c r="C131" s="566"/>
      <c r="D131" s="564"/>
      <c r="E131" s="810"/>
      <c r="F131" s="564"/>
      <c r="G131" s="566"/>
      <c r="H131" s="564"/>
      <c r="AE131" s="2903" t="s">
        <v>421</v>
      </c>
      <c r="AF131" s="2904"/>
      <c r="AG131" s="2904"/>
      <c r="AH131" s="2904"/>
      <c r="AI131" s="2904"/>
      <c r="AJ131" s="2904"/>
      <c r="AK131" s="2904"/>
      <c r="AL131" s="2904"/>
      <c r="AM131" s="2892">
        <f>SUM(AM123:AM130)</f>
        <v>60</v>
      </c>
      <c r="AN131" s="2893"/>
      <c r="AO131" s="2894"/>
      <c r="AP131" s="834"/>
    </row>
    <row r="132" spans="2:42" ht="15" customHeight="1" thickBot="1" x14ac:dyDescent="0.35">
      <c r="B132" s="836"/>
      <c r="C132" s="576"/>
      <c r="D132" s="576"/>
      <c r="E132" s="82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1921"/>
      <c r="AN132" s="576"/>
      <c r="AO132" s="576"/>
      <c r="AP132" s="835"/>
    </row>
    <row r="133" spans="2:42" ht="15" customHeight="1" x14ac:dyDescent="0.3">
      <c r="B133" s="573"/>
      <c r="C133" s="573"/>
      <c r="D133" s="573"/>
      <c r="E133" s="816"/>
      <c r="F133" s="573"/>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831"/>
      <c r="AN133" s="573"/>
      <c r="AO133" s="573"/>
      <c r="AP133" s="573"/>
    </row>
    <row r="134" spans="2:42" ht="15" customHeight="1" x14ac:dyDescent="0.3">
      <c r="B134" s="566"/>
      <c r="C134" s="566"/>
      <c r="D134" s="566"/>
      <c r="E134" s="810"/>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828"/>
      <c r="AN134" s="566"/>
      <c r="AO134" s="566"/>
      <c r="AP134" s="566"/>
    </row>
    <row r="135" spans="2:42" ht="15" customHeight="1" x14ac:dyDescent="0.3">
      <c r="B135" s="566"/>
      <c r="C135" s="566"/>
      <c r="D135" s="566"/>
      <c r="E135" s="810"/>
      <c r="F135" s="566"/>
      <c r="G135" s="566"/>
      <c r="H135" s="566"/>
      <c r="I135" s="566"/>
      <c r="J135" s="566"/>
      <c r="K135" s="566"/>
      <c r="L135" s="566"/>
      <c r="M135" s="566"/>
      <c r="N135" s="566"/>
      <c r="O135" s="566"/>
      <c r="P135" s="566"/>
      <c r="Q135" s="566"/>
      <c r="R135" s="566"/>
      <c r="S135" s="566"/>
      <c r="T135" s="566"/>
      <c r="U135" s="566"/>
      <c r="V135" s="566"/>
      <c r="W135" s="566"/>
      <c r="X135" s="566"/>
      <c r="Y135" s="566"/>
      <c r="Z135" s="566"/>
      <c r="AA135" s="566"/>
      <c r="AB135" s="566"/>
      <c r="AC135" s="566"/>
      <c r="AD135" s="566"/>
      <c r="AE135" s="566"/>
      <c r="AF135" s="566"/>
      <c r="AG135" s="566"/>
      <c r="AH135" s="566"/>
      <c r="AI135" s="566"/>
      <c r="AJ135" s="566"/>
      <c r="AK135" s="566"/>
      <c r="AL135" s="566"/>
      <c r="AM135" s="828"/>
      <c r="AN135" s="566"/>
      <c r="AO135" s="566"/>
      <c r="AP135" s="566"/>
    </row>
  </sheetData>
  <mergeCells count="372">
    <mergeCell ref="AM20:AO20"/>
    <mergeCell ref="AM21:AO21"/>
    <mergeCell ref="AM22:AO22"/>
    <mergeCell ref="AM23:AO23"/>
    <mergeCell ref="AB20:AL20"/>
    <mergeCell ref="AB21:AL21"/>
    <mergeCell ref="AB22:AL22"/>
    <mergeCell ref="AB23:AL23"/>
    <mergeCell ref="C19:AA19"/>
    <mergeCell ref="C20:D20"/>
    <mergeCell ref="C21:D21"/>
    <mergeCell ref="C22:D22"/>
    <mergeCell ref="C23:D23"/>
    <mergeCell ref="AM31:AO31"/>
    <mergeCell ref="AM32:AO32"/>
    <mergeCell ref="AM33:AO33"/>
    <mergeCell ref="AM34:AO34"/>
    <mergeCell ref="AM35:AO35"/>
    <mergeCell ref="AM26:AO26"/>
    <mergeCell ref="AM27:AO27"/>
    <mergeCell ref="AM28:AO28"/>
    <mergeCell ref="AM29:AO29"/>
    <mergeCell ref="AM30:AO30"/>
    <mergeCell ref="AM43:AO43"/>
    <mergeCell ref="AM44:AO44"/>
    <mergeCell ref="AM45:AO45"/>
    <mergeCell ref="AM46:AO46"/>
    <mergeCell ref="AM47:AO47"/>
    <mergeCell ref="AM36:AO36"/>
    <mergeCell ref="AM37:AO37"/>
    <mergeCell ref="AM38:AO38"/>
    <mergeCell ref="AM41:AO41"/>
    <mergeCell ref="AM42:AO42"/>
    <mergeCell ref="AM55:AO55"/>
    <mergeCell ref="AM56:AO56"/>
    <mergeCell ref="AM57:AO57"/>
    <mergeCell ref="AM60:AO60"/>
    <mergeCell ref="AM61:AO61"/>
    <mergeCell ref="AM48:AO48"/>
    <mergeCell ref="AM49:AO49"/>
    <mergeCell ref="AM50:AO50"/>
    <mergeCell ref="AM53:AO53"/>
    <mergeCell ref="AM54:AO54"/>
    <mergeCell ref="AM67:AO67"/>
    <mergeCell ref="AM68:AO68"/>
    <mergeCell ref="AM69:AO69"/>
    <mergeCell ref="AM70:AO70"/>
    <mergeCell ref="AM71:AO71"/>
    <mergeCell ref="AM62:AO62"/>
    <mergeCell ref="AM63:AO63"/>
    <mergeCell ref="AM64:AO64"/>
    <mergeCell ref="AM65:AO65"/>
    <mergeCell ref="AM66:AO66"/>
    <mergeCell ref="AM80:AO80"/>
    <mergeCell ref="AM81:AO81"/>
    <mergeCell ref="AM82:AO82"/>
    <mergeCell ref="AM83:AO83"/>
    <mergeCell ref="AM84:AO84"/>
    <mergeCell ref="AM72:AO72"/>
    <mergeCell ref="AM73:AO73"/>
    <mergeCell ref="AM77:AO77"/>
    <mergeCell ref="AM78:AO78"/>
    <mergeCell ref="AM79:AO79"/>
    <mergeCell ref="AM92:AO92"/>
    <mergeCell ref="AM93:AO93"/>
    <mergeCell ref="AM94:AO94"/>
    <mergeCell ref="AM95:AO95"/>
    <mergeCell ref="AM96:AO96"/>
    <mergeCell ref="AM85:AO85"/>
    <mergeCell ref="AM86:AO86"/>
    <mergeCell ref="AM87:AO87"/>
    <mergeCell ref="AM90:AO90"/>
    <mergeCell ref="AM91:AO91"/>
    <mergeCell ref="AM102:AO102"/>
    <mergeCell ref="AM103:AO103"/>
    <mergeCell ref="AM104:AO104"/>
    <mergeCell ref="AM105:AO105"/>
    <mergeCell ref="AM106:AO106"/>
    <mergeCell ref="AM97:AO97"/>
    <mergeCell ref="AM98:AO98"/>
    <mergeCell ref="AM99:AO99"/>
    <mergeCell ref="AM100:AO100"/>
    <mergeCell ref="AM101:AO101"/>
    <mergeCell ref="AM125:AO125"/>
    <mergeCell ref="AM114:AO114"/>
    <mergeCell ref="AM115:AO115"/>
    <mergeCell ref="AM116:AO116"/>
    <mergeCell ref="AM117:AO117"/>
    <mergeCell ref="AM118:AO118"/>
    <mergeCell ref="AM107:AO107"/>
    <mergeCell ref="AM108:AO108"/>
    <mergeCell ref="AM109:AO109"/>
    <mergeCell ref="AM110:AO110"/>
    <mergeCell ref="AM111:AO111"/>
    <mergeCell ref="AB26:AL26"/>
    <mergeCell ref="AB27:AL27"/>
    <mergeCell ref="AB28:AL28"/>
    <mergeCell ref="AB29:AL29"/>
    <mergeCell ref="AB30:AL30"/>
    <mergeCell ref="AM131:AO131"/>
    <mergeCell ref="AE123:AL123"/>
    <mergeCell ref="AE124:AL124"/>
    <mergeCell ref="AE125:AL125"/>
    <mergeCell ref="AE126:AL126"/>
    <mergeCell ref="AE127:AL127"/>
    <mergeCell ref="AE128:AL128"/>
    <mergeCell ref="AE129:AL129"/>
    <mergeCell ref="AE130:AL130"/>
    <mergeCell ref="AE131:AL131"/>
    <mergeCell ref="AM126:AO126"/>
    <mergeCell ref="AM127:AO127"/>
    <mergeCell ref="AM128:AO128"/>
    <mergeCell ref="AM129:AO129"/>
    <mergeCell ref="AM130:AO130"/>
    <mergeCell ref="AM119:AO119"/>
    <mergeCell ref="AM120:AO120"/>
    <mergeCell ref="AM123:AO123"/>
    <mergeCell ref="AM124:AO124"/>
    <mergeCell ref="AB36:AL36"/>
    <mergeCell ref="AB37:AL37"/>
    <mergeCell ref="AB38:AL38"/>
    <mergeCell ref="AB41:AL41"/>
    <mergeCell ref="AB42:AL42"/>
    <mergeCell ref="AB31:AL31"/>
    <mergeCell ref="AB32:AL32"/>
    <mergeCell ref="AB33:AL33"/>
    <mergeCell ref="AB34:AL34"/>
    <mergeCell ref="AB35:AL35"/>
    <mergeCell ref="AB48:AL48"/>
    <mergeCell ref="AB49:AL49"/>
    <mergeCell ref="AB50:AL50"/>
    <mergeCell ref="AB53:AL53"/>
    <mergeCell ref="AB54:AL54"/>
    <mergeCell ref="AB43:AL43"/>
    <mergeCell ref="AB44:AL44"/>
    <mergeCell ref="AB45:AL45"/>
    <mergeCell ref="AB46:AL46"/>
    <mergeCell ref="AB47:AL47"/>
    <mergeCell ref="AB62:AL62"/>
    <mergeCell ref="AB63:AL63"/>
    <mergeCell ref="AB64:AL64"/>
    <mergeCell ref="AB65:AL65"/>
    <mergeCell ref="AB66:AL66"/>
    <mergeCell ref="AB55:AL55"/>
    <mergeCell ref="AB56:AL56"/>
    <mergeCell ref="AB57:AL57"/>
    <mergeCell ref="AB60:AL60"/>
    <mergeCell ref="AB61:AL61"/>
    <mergeCell ref="AB72:AL72"/>
    <mergeCell ref="AB73:AL73"/>
    <mergeCell ref="AB77:AL77"/>
    <mergeCell ref="AB78:AL78"/>
    <mergeCell ref="AB79:AL79"/>
    <mergeCell ref="AB67:AL67"/>
    <mergeCell ref="AB68:AL68"/>
    <mergeCell ref="AB69:AL69"/>
    <mergeCell ref="AB70:AL70"/>
    <mergeCell ref="AB71:AL71"/>
    <mergeCell ref="AB85:AL85"/>
    <mergeCell ref="AB86:AL86"/>
    <mergeCell ref="AB87:AL87"/>
    <mergeCell ref="AB90:AL90"/>
    <mergeCell ref="AB91:AL91"/>
    <mergeCell ref="AB80:AL80"/>
    <mergeCell ref="AB81:AL81"/>
    <mergeCell ref="AB82:AL82"/>
    <mergeCell ref="AB83:AL83"/>
    <mergeCell ref="AB84:AL84"/>
    <mergeCell ref="AB105:AL105"/>
    <mergeCell ref="AB106:AL106"/>
    <mergeCell ref="AB97:AL97"/>
    <mergeCell ref="AB98:AL98"/>
    <mergeCell ref="AB99:AL99"/>
    <mergeCell ref="AB100:AL100"/>
    <mergeCell ref="AB101:AL101"/>
    <mergeCell ref="AB92:AL92"/>
    <mergeCell ref="AB93:AL93"/>
    <mergeCell ref="AB94:AL94"/>
    <mergeCell ref="AB95:AL95"/>
    <mergeCell ref="AB96:AL96"/>
    <mergeCell ref="E26:AA26"/>
    <mergeCell ref="C27:D27"/>
    <mergeCell ref="E27:AA27"/>
    <mergeCell ref="C29:D29"/>
    <mergeCell ref="E29:AA29"/>
    <mergeCell ref="AB119:AL119"/>
    <mergeCell ref="AB120:AL120"/>
    <mergeCell ref="E20:AA20"/>
    <mergeCell ref="E21:AA21"/>
    <mergeCell ref="E22:AA22"/>
    <mergeCell ref="E23:AA23"/>
    <mergeCell ref="AB114:AL114"/>
    <mergeCell ref="AB115:AL115"/>
    <mergeCell ref="AB116:AL116"/>
    <mergeCell ref="AB117:AL117"/>
    <mergeCell ref="AB118:AL118"/>
    <mergeCell ref="AB107:AL107"/>
    <mergeCell ref="AB108:AL108"/>
    <mergeCell ref="AB109:AL109"/>
    <mergeCell ref="AB110:AL110"/>
    <mergeCell ref="AB111:AL111"/>
    <mergeCell ref="AB102:AL102"/>
    <mergeCell ref="AB103:AL103"/>
    <mergeCell ref="AB104:AL104"/>
    <mergeCell ref="C84:D84"/>
    <mergeCell ref="E84:AA84"/>
    <mergeCell ref="E87:AA87"/>
    <mergeCell ref="C86:D86"/>
    <mergeCell ref="E86:AA86"/>
    <mergeCell ref="C90:D90"/>
    <mergeCell ref="C67:D67"/>
    <mergeCell ref="E67:AA67"/>
    <mergeCell ref="C54:D54"/>
    <mergeCell ref="E54:AA54"/>
    <mergeCell ref="C56:D56"/>
    <mergeCell ref="E56:AA56"/>
    <mergeCell ref="C61:D61"/>
    <mergeCell ref="E61:AA61"/>
    <mergeCell ref="C55:D55"/>
    <mergeCell ref="E55:AA55"/>
    <mergeCell ref="C62:D62"/>
    <mergeCell ref="E62:AA62"/>
    <mergeCell ref="C64:D64"/>
    <mergeCell ref="E64:AA64"/>
    <mergeCell ref="C66:D66"/>
    <mergeCell ref="E66:AA66"/>
    <mergeCell ref="C79:D79"/>
    <mergeCell ref="E79:AA79"/>
    <mergeCell ref="C111:D111"/>
    <mergeCell ref="E111:AA111"/>
    <mergeCell ref="C101:D101"/>
    <mergeCell ref="E101:AA101"/>
    <mergeCell ref="C103:D103"/>
    <mergeCell ref="E103:AA103"/>
    <mergeCell ref="C105:D105"/>
    <mergeCell ref="E105:AA105"/>
    <mergeCell ref="C95:D95"/>
    <mergeCell ref="E95:AA95"/>
    <mergeCell ref="C97:D97"/>
    <mergeCell ref="E97:AA97"/>
    <mergeCell ref="C99:D99"/>
    <mergeCell ref="E99:AA99"/>
    <mergeCell ref="C96:D96"/>
    <mergeCell ref="E96:AA96"/>
    <mergeCell ref="C98:D98"/>
    <mergeCell ref="E98:AA98"/>
    <mergeCell ref="C106:D106"/>
    <mergeCell ref="E106:AA106"/>
    <mergeCell ref="C108:D108"/>
    <mergeCell ref="E108:AA108"/>
    <mergeCell ref="C110:D110"/>
    <mergeCell ref="E110:AA110"/>
    <mergeCell ref="C117:D117"/>
    <mergeCell ref="E117:AA117"/>
    <mergeCell ref="C119:D119"/>
    <mergeCell ref="E119:AA119"/>
    <mergeCell ref="C28:D28"/>
    <mergeCell ref="E28:AA28"/>
    <mergeCell ref="C30:D30"/>
    <mergeCell ref="E30:AA30"/>
    <mergeCell ref="C32:D32"/>
    <mergeCell ref="E32:AA32"/>
    <mergeCell ref="C34:D34"/>
    <mergeCell ref="E34:AA34"/>
    <mergeCell ref="C36:D36"/>
    <mergeCell ref="E36:AA36"/>
    <mergeCell ref="C43:D43"/>
    <mergeCell ref="E43:AA43"/>
    <mergeCell ref="C107:D107"/>
    <mergeCell ref="E107:AA107"/>
    <mergeCell ref="C109:D109"/>
    <mergeCell ref="E109:AA109"/>
    <mergeCell ref="C115:D115"/>
    <mergeCell ref="E115:AA115"/>
    <mergeCell ref="C114:D114"/>
    <mergeCell ref="E114:AA114"/>
    <mergeCell ref="C82:D82"/>
    <mergeCell ref="E82:AA82"/>
    <mergeCell ref="C45:D45"/>
    <mergeCell ref="E45:AA45"/>
    <mergeCell ref="C47:D47"/>
    <mergeCell ref="E47:AA47"/>
    <mergeCell ref="C49:D49"/>
    <mergeCell ref="E49:AA49"/>
    <mergeCell ref="C63:D63"/>
    <mergeCell ref="E63:AA63"/>
    <mergeCell ref="C65:D65"/>
    <mergeCell ref="E65:AA65"/>
    <mergeCell ref="C46:D46"/>
    <mergeCell ref="E46:AA46"/>
    <mergeCell ref="C48:D48"/>
    <mergeCell ref="E48:AA48"/>
    <mergeCell ref="E60:AA60"/>
    <mergeCell ref="E68:AA68"/>
    <mergeCell ref="E70:AA70"/>
    <mergeCell ref="C72:D72"/>
    <mergeCell ref="E72:AA72"/>
    <mergeCell ref="C69:D69"/>
    <mergeCell ref="C60:D60"/>
    <mergeCell ref="C78:D78"/>
    <mergeCell ref="E78:AA78"/>
    <mergeCell ref="C77:D77"/>
    <mergeCell ref="E77:AA77"/>
    <mergeCell ref="H13:Z13"/>
    <mergeCell ref="C41:D41"/>
    <mergeCell ref="C53:D53"/>
    <mergeCell ref="E41:AA41"/>
    <mergeCell ref="E53:AA53"/>
    <mergeCell ref="C37:D37"/>
    <mergeCell ref="E37:AA37"/>
    <mergeCell ref="C42:D42"/>
    <mergeCell ref="E42:AA42"/>
    <mergeCell ref="C44:D44"/>
    <mergeCell ref="E44:AA44"/>
    <mergeCell ref="C38:D38"/>
    <mergeCell ref="E38:AA38"/>
    <mergeCell ref="C31:D31"/>
    <mergeCell ref="E31:AA31"/>
    <mergeCell ref="C33:D33"/>
    <mergeCell ref="E33:AA33"/>
    <mergeCell ref="C35:D35"/>
    <mergeCell ref="E35:AA35"/>
    <mergeCell ref="C15:AO18"/>
    <mergeCell ref="C26:D26"/>
    <mergeCell ref="C120:D120"/>
    <mergeCell ref="E120:AA120"/>
    <mergeCell ref="C25:AA25"/>
    <mergeCell ref="C40:AA40"/>
    <mergeCell ref="C52:AA52"/>
    <mergeCell ref="C59:AA59"/>
    <mergeCell ref="C76:AA76"/>
    <mergeCell ref="C89:AA89"/>
    <mergeCell ref="C113:AA113"/>
    <mergeCell ref="C50:D50"/>
    <mergeCell ref="E50:AA50"/>
    <mergeCell ref="C57:D57"/>
    <mergeCell ref="E57:AA57"/>
    <mergeCell ref="C73:D73"/>
    <mergeCell ref="E73:AA73"/>
    <mergeCell ref="C116:D116"/>
    <mergeCell ref="E116:AA116"/>
    <mergeCell ref="C118:D118"/>
    <mergeCell ref="C100:D100"/>
    <mergeCell ref="E100:AA100"/>
    <mergeCell ref="C102:D102"/>
    <mergeCell ref="E102:AA102"/>
    <mergeCell ref="C104:D104"/>
    <mergeCell ref="E118:AA118"/>
    <mergeCell ref="C81:D81"/>
    <mergeCell ref="E81:AA81"/>
    <mergeCell ref="C83:D83"/>
    <mergeCell ref="E83:AA83"/>
    <mergeCell ref="C68:D68"/>
    <mergeCell ref="E104:AA104"/>
    <mergeCell ref="C85:D85"/>
    <mergeCell ref="E85:AA85"/>
    <mergeCell ref="C92:D92"/>
    <mergeCell ref="E92:AA92"/>
    <mergeCell ref="C94:D94"/>
    <mergeCell ref="E94:AA94"/>
    <mergeCell ref="E90:AA90"/>
    <mergeCell ref="C87:D87"/>
    <mergeCell ref="C91:D91"/>
    <mergeCell ref="E91:AA91"/>
    <mergeCell ref="C93:D93"/>
    <mergeCell ref="E93:AA93"/>
    <mergeCell ref="C70:D70"/>
    <mergeCell ref="E69:AA69"/>
    <mergeCell ref="C71:D71"/>
    <mergeCell ref="E71:AA71"/>
    <mergeCell ref="C80:D80"/>
    <mergeCell ref="E80:AA80"/>
  </mergeCells>
  <conditionalFormatting sqref="AM21:AO21">
    <cfRule type="cellIs" dxfId="293" priority="118" operator="equal">
      <formula>"n/a"</formula>
    </cfRule>
    <cfRule type="notContainsBlanks" dxfId="292" priority="119">
      <formula>LEN(TRIM(AM21))&gt;0</formula>
    </cfRule>
    <cfRule type="containsBlanks" dxfId="291" priority="120">
      <formula>LEN(TRIM(AM21))=0</formula>
    </cfRule>
  </conditionalFormatting>
  <conditionalFormatting sqref="AM27:AO27">
    <cfRule type="cellIs" dxfId="290" priority="115" operator="equal">
      <formula>"n/a"</formula>
    </cfRule>
    <cfRule type="notContainsBlanks" dxfId="289" priority="116">
      <formula>LEN(TRIM(AM27))&gt;0</formula>
    </cfRule>
    <cfRule type="containsBlanks" dxfId="288" priority="117">
      <formula>LEN(TRIM(AM27))=0</formula>
    </cfRule>
  </conditionalFormatting>
  <conditionalFormatting sqref="AM28:AO28">
    <cfRule type="cellIs" dxfId="287" priority="112" operator="equal">
      <formula>"n/a"</formula>
    </cfRule>
    <cfRule type="notContainsBlanks" dxfId="286" priority="113">
      <formula>LEN(TRIM(AM28))&gt;0</formula>
    </cfRule>
    <cfRule type="containsBlanks" dxfId="285" priority="114">
      <formula>LEN(TRIM(AM28))=0</formula>
    </cfRule>
  </conditionalFormatting>
  <conditionalFormatting sqref="AM29:AO29">
    <cfRule type="cellIs" dxfId="284" priority="109" operator="equal">
      <formula>"n/a"</formula>
    </cfRule>
    <cfRule type="notContainsBlanks" dxfId="283" priority="110">
      <formula>LEN(TRIM(AM29))&gt;0</formula>
    </cfRule>
    <cfRule type="containsBlanks" dxfId="282" priority="111">
      <formula>LEN(TRIM(AM29))=0</formula>
    </cfRule>
  </conditionalFormatting>
  <conditionalFormatting sqref="AM31:AO31">
    <cfRule type="cellIs" dxfId="281" priority="106" operator="equal">
      <formula>"n/a"</formula>
    </cfRule>
    <cfRule type="notContainsBlanks" dxfId="280" priority="107">
      <formula>LEN(TRIM(AM31))&gt;0</formula>
    </cfRule>
    <cfRule type="containsBlanks" dxfId="279" priority="108">
      <formula>LEN(TRIM(AM31))=0</formula>
    </cfRule>
  </conditionalFormatting>
  <conditionalFormatting sqref="AM33:AO33">
    <cfRule type="cellIs" dxfId="278" priority="103" operator="equal">
      <formula>"n/a"</formula>
    </cfRule>
    <cfRule type="notContainsBlanks" dxfId="277" priority="104">
      <formula>LEN(TRIM(AM33))&gt;0</formula>
    </cfRule>
    <cfRule type="containsBlanks" dxfId="276" priority="105">
      <formula>LEN(TRIM(AM33))=0</formula>
    </cfRule>
  </conditionalFormatting>
  <conditionalFormatting sqref="AM42:AO42">
    <cfRule type="cellIs" dxfId="275" priority="100" operator="equal">
      <formula>"n/a"</formula>
    </cfRule>
    <cfRule type="notContainsBlanks" dxfId="274" priority="101">
      <formula>LEN(TRIM(AM42))&gt;0</formula>
    </cfRule>
    <cfRule type="containsBlanks" dxfId="273" priority="102">
      <formula>LEN(TRIM(AM42))=0</formula>
    </cfRule>
  </conditionalFormatting>
  <conditionalFormatting sqref="AM43:AO43">
    <cfRule type="cellIs" dxfId="272" priority="97" operator="equal">
      <formula>"n/a"</formula>
    </cfRule>
    <cfRule type="notContainsBlanks" dxfId="271" priority="98">
      <formula>LEN(TRIM(AM43))&gt;0</formula>
    </cfRule>
    <cfRule type="containsBlanks" dxfId="270" priority="99">
      <formula>LEN(TRIM(AM43))=0</formula>
    </cfRule>
  </conditionalFormatting>
  <conditionalFormatting sqref="AM44:AO44">
    <cfRule type="cellIs" dxfId="269" priority="94" operator="equal">
      <formula>"n/a"</formula>
    </cfRule>
    <cfRule type="notContainsBlanks" dxfId="268" priority="95">
      <formula>LEN(TRIM(AM44))&gt;0</formula>
    </cfRule>
    <cfRule type="containsBlanks" dxfId="267" priority="96">
      <formula>LEN(TRIM(AM44))=0</formula>
    </cfRule>
  </conditionalFormatting>
  <conditionalFormatting sqref="AM47:AO47">
    <cfRule type="cellIs" dxfId="266" priority="91" operator="equal">
      <formula>"n/a"</formula>
    </cfRule>
    <cfRule type="notContainsBlanks" dxfId="265" priority="92">
      <formula>LEN(TRIM(AM47))&gt;0</formula>
    </cfRule>
    <cfRule type="containsBlanks" dxfId="264" priority="93">
      <formula>LEN(TRIM(AM47))=0</formula>
    </cfRule>
  </conditionalFormatting>
  <conditionalFormatting sqref="AM49:AO49">
    <cfRule type="cellIs" dxfId="263" priority="88" operator="equal">
      <formula>"n/a"</formula>
    </cfRule>
    <cfRule type="notContainsBlanks" dxfId="262" priority="89">
      <formula>LEN(TRIM(AM49))&gt;0</formula>
    </cfRule>
    <cfRule type="containsBlanks" dxfId="261" priority="90">
      <formula>LEN(TRIM(AM49))=0</formula>
    </cfRule>
  </conditionalFormatting>
  <conditionalFormatting sqref="AM54:AO54">
    <cfRule type="cellIs" dxfId="260" priority="85" operator="equal">
      <formula>"n/a"</formula>
    </cfRule>
    <cfRule type="notContainsBlanks" dxfId="259" priority="86">
      <formula>LEN(TRIM(AM54))&gt;0</formula>
    </cfRule>
    <cfRule type="containsBlanks" dxfId="258" priority="87">
      <formula>LEN(TRIM(AM54))=0</formula>
    </cfRule>
  </conditionalFormatting>
  <conditionalFormatting sqref="AM61:AO61">
    <cfRule type="cellIs" dxfId="257" priority="82" operator="equal">
      <formula>"n/a"</formula>
    </cfRule>
    <cfRule type="notContainsBlanks" dxfId="256" priority="83">
      <formula>LEN(TRIM(AM61))&gt;0</formula>
    </cfRule>
    <cfRule type="containsBlanks" dxfId="255" priority="84">
      <formula>LEN(TRIM(AM61))=0</formula>
    </cfRule>
  </conditionalFormatting>
  <conditionalFormatting sqref="AM63:AO63">
    <cfRule type="cellIs" dxfId="254" priority="79" operator="equal">
      <formula>"n/a"</formula>
    </cfRule>
    <cfRule type="notContainsBlanks" dxfId="253" priority="80">
      <formula>LEN(TRIM(AM63))&gt;0</formula>
    </cfRule>
    <cfRule type="containsBlanks" dxfId="252" priority="81">
      <formula>LEN(TRIM(AM63))=0</formula>
    </cfRule>
  </conditionalFormatting>
  <conditionalFormatting sqref="AM64:AO64">
    <cfRule type="cellIs" dxfId="251" priority="76" operator="equal">
      <formula>"n/a"</formula>
    </cfRule>
    <cfRule type="notContainsBlanks" dxfId="250" priority="77">
      <formula>LEN(TRIM(AM64))&gt;0</formula>
    </cfRule>
    <cfRule type="containsBlanks" dxfId="249" priority="78">
      <formula>LEN(TRIM(AM64))=0</formula>
    </cfRule>
  </conditionalFormatting>
  <conditionalFormatting sqref="AM66:AO66">
    <cfRule type="cellIs" dxfId="248" priority="73" operator="equal">
      <formula>"n/a"</formula>
    </cfRule>
    <cfRule type="notContainsBlanks" dxfId="247" priority="74">
      <formula>LEN(TRIM(AM66))&gt;0</formula>
    </cfRule>
    <cfRule type="containsBlanks" dxfId="246" priority="75">
      <formula>LEN(TRIM(AM66))=0</formula>
    </cfRule>
  </conditionalFormatting>
  <conditionalFormatting sqref="AM67:AO67">
    <cfRule type="cellIs" dxfId="245" priority="70" operator="equal">
      <formula>"n/a"</formula>
    </cfRule>
    <cfRule type="notContainsBlanks" dxfId="244" priority="71">
      <formula>LEN(TRIM(AM67))&gt;0</formula>
    </cfRule>
    <cfRule type="containsBlanks" dxfId="243" priority="72">
      <formula>LEN(TRIM(AM67))=0</formula>
    </cfRule>
  </conditionalFormatting>
  <conditionalFormatting sqref="AM71:AO71">
    <cfRule type="cellIs" dxfId="242" priority="67" operator="equal">
      <formula>"n/a"</formula>
    </cfRule>
    <cfRule type="notContainsBlanks" dxfId="241" priority="68">
      <formula>LEN(TRIM(AM71))&gt;0</formula>
    </cfRule>
    <cfRule type="containsBlanks" dxfId="240" priority="69">
      <formula>LEN(TRIM(AM71))=0</formula>
    </cfRule>
  </conditionalFormatting>
  <conditionalFormatting sqref="AM78:AO78">
    <cfRule type="cellIs" dxfId="239" priority="64" operator="equal">
      <formula>"n/a"</formula>
    </cfRule>
    <cfRule type="notContainsBlanks" dxfId="238" priority="65">
      <formula>LEN(TRIM(AM78))&gt;0</formula>
    </cfRule>
    <cfRule type="containsBlanks" dxfId="237" priority="66">
      <formula>LEN(TRIM(AM78))=0</formula>
    </cfRule>
  </conditionalFormatting>
  <conditionalFormatting sqref="AM79:AO79">
    <cfRule type="cellIs" dxfId="236" priority="61" operator="equal">
      <formula>"n/a"</formula>
    </cfRule>
    <cfRule type="notContainsBlanks" dxfId="235" priority="62">
      <formula>LEN(TRIM(AM79))&gt;0</formula>
    </cfRule>
    <cfRule type="containsBlanks" dxfId="234" priority="63">
      <formula>LEN(TRIM(AM79))=0</formula>
    </cfRule>
  </conditionalFormatting>
  <conditionalFormatting sqref="AM91:AO91">
    <cfRule type="cellIs" dxfId="233" priority="58" operator="equal">
      <formula>"n/a"</formula>
    </cfRule>
    <cfRule type="notContainsBlanks" dxfId="232" priority="59">
      <formula>LEN(TRIM(AM91))&gt;0</formula>
    </cfRule>
    <cfRule type="containsBlanks" dxfId="231" priority="60">
      <formula>LEN(TRIM(AM91))=0</formula>
    </cfRule>
  </conditionalFormatting>
  <conditionalFormatting sqref="AM92:AO92">
    <cfRule type="cellIs" dxfId="230" priority="55" operator="equal">
      <formula>"n/a"</formula>
    </cfRule>
    <cfRule type="notContainsBlanks" dxfId="229" priority="56">
      <formula>LEN(TRIM(AM92))&gt;0</formula>
    </cfRule>
    <cfRule type="containsBlanks" dxfId="228" priority="57">
      <formula>LEN(TRIM(AM92))=0</formula>
    </cfRule>
  </conditionalFormatting>
  <conditionalFormatting sqref="AM94:AO94">
    <cfRule type="cellIs" dxfId="227" priority="52" operator="equal">
      <formula>"n/a"</formula>
    </cfRule>
    <cfRule type="notContainsBlanks" dxfId="226" priority="53">
      <formula>LEN(TRIM(AM94))&gt;0</formula>
    </cfRule>
    <cfRule type="containsBlanks" dxfId="225" priority="54">
      <formula>LEN(TRIM(AM94))=0</formula>
    </cfRule>
  </conditionalFormatting>
  <conditionalFormatting sqref="AM95:AO95">
    <cfRule type="cellIs" dxfId="224" priority="49" operator="equal">
      <formula>"n/a"</formula>
    </cfRule>
    <cfRule type="notContainsBlanks" dxfId="223" priority="50">
      <formula>LEN(TRIM(AM95))&gt;0</formula>
    </cfRule>
    <cfRule type="containsBlanks" dxfId="222" priority="51">
      <formula>LEN(TRIM(AM95))=0</formula>
    </cfRule>
  </conditionalFormatting>
  <conditionalFormatting sqref="AM96:AO96">
    <cfRule type="cellIs" dxfId="221" priority="46" operator="equal">
      <formula>"n/a"</formula>
    </cfRule>
    <cfRule type="notContainsBlanks" dxfId="220" priority="47">
      <formula>LEN(TRIM(AM96))&gt;0</formula>
    </cfRule>
    <cfRule type="containsBlanks" dxfId="219" priority="48">
      <formula>LEN(TRIM(AM96))=0</formula>
    </cfRule>
  </conditionalFormatting>
  <conditionalFormatting sqref="AM97:AO97">
    <cfRule type="cellIs" dxfId="218" priority="43" operator="equal">
      <formula>"n/a"</formula>
    </cfRule>
    <cfRule type="notContainsBlanks" dxfId="217" priority="44">
      <formula>LEN(TRIM(AM97))&gt;0</formula>
    </cfRule>
    <cfRule type="containsBlanks" dxfId="216" priority="45">
      <formula>LEN(TRIM(AM97))=0</formula>
    </cfRule>
  </conditionalFormatting>
  <conditionalFormatting sqref="AM98:AO98">
    <cfRule type="cellIs" dxfId="215" priority="40" operator="equal">
      <formula>"n/a"</formula>
    </cfRule>
    <cfRule type="notContainsBlanks" dxfId="214" priority="41">
      <formula>LEN(TRIM(AM98))&gt;0</formula>
    </cfRule>
    <cfRule type="containsBlanks" dxfId="213" priority="42">
      <formula>LEN(TRIM(AM98))=0</formula>
    </cfRule>
  </conditionalFormatting>
  <conditionalFormatting sqref="AM99:AO99">
    <cfRule type="cellIs" dxfId="212" priority="37" operator="equal">
      <formula>"n/a"</formula>
    </cfRule>
    <cfRule type="notContainsBlanks" dxfId="211" priority="38">
      <formula>LEN(TRIM(AM99))&gt;0</formula>
    </cfRule>
    <cfRule type="containsBlanks" dxfId="210" priority="39">
      <formula>LEN(TRIM(AM99))=0</formula>
    </cfRule>
  </conditionalFormatting>
  <conditionalFormatting sqref="AM100:AO100">
    <cfRule type="cellIs" dxfId="209" priority="34" operator="equal">
      <formula>"n/a"</formula>
    </cfRule>
    <cfRule type="notContainsBlanks" dxfId="208" priority="35">
      <formula>LEN(TRIM(AM100))&gt;0</formula>
    </cfRule>
    <cfRule type="containsBlanks" dxfId="207" priority="36">
      <formula>LEN(TRIM(AM100))=0</formula>
    </cfRule>
  </conditionalFormatting>
  <conditionalFormatting sqref="AM101:AO101">
    <cfRule type="cellIs" dxfId="206" priority="31" operator="equal">
      <formula>"n/a"</formula>
    </cfRule>
    <cfRule type="notContainsBlanks" dxfId="205" priority="32">
      <formula>LEN(TRIM(AM101))&gt;0</formula>
    </cfRule>
    <cfRule type="containsBlanks" dxfId="204" priority="33">
      <formula>LEN(TRIM(AM101))=0</formula>
    </cfRule>
  </conditionalFormatting>
  <conditionalFormatting sqref="AM102:AO102">
    <cfRule type="cellIs" dxfId="203" priority="28" operator="equal">
      <formula>"n/a"</formula>
    </cfRule>
    <cfRule type="notContainsBlanks" dxfId="202" priority="29">
      <formula>LEN(TRIM(AM102))&gt;0</formula>
    </cfRule>
    <cfRule type="containsBlanks" dxfId="201" priority="30">
      <formula>LEN(TRIM(AM102))=0</formula>
    </cfRule>
  </conditionalFormatting>
  <conditionalFormatting sqref="AM103:AO103">
    <cfRule type="cellIs" dxfId="200" priority="25" operator="equal">
      <formula>"n/a"</formula>
    </cfRule>
    <cfRule type="notContainsBlanks" dxfId="199" priority="26">
      <formula>LEN(TRIM(AM103))&gt;0</formula>
    </cfRule>
    <cfRule type="containsBlanks" dxfId="198" priority="27">
      <formula>LEN(TRIM(AM103))=0</formula>
    </cfRule>
  </conditionalFormatting>
  <conditionalFormatting sqref="AM104:AO104">
    <cfRule type="cellIs" dxfId="197" priority="22" operator="equal">
      <formula>"n/a"</formula>
    </cfRule>
    <cfRule type="notContainsBlanks" dxfId="196" priority="23">
      <formula>LEN(TRIM(AM104))&gt;0</formula>
    </cfRule>
    <cfRule type="containsBlanks" dxfId="195" priority="24">
      <formula>LEN(TRIM(AM104))=0</formula>
    </cfRule>
  </conditionalFormatting>
  <conditionalFormatting sqref="AM105:AO105">
    <cfRule type="cellIs" dxfId="194" priority="19" operator="equal">
      <formula>"n/a"</formula>
    </cfRule>
    <cfRule type="notContainsBlanks" dxfId="193" priority="20">
      <formula>LEN(TRIM(AM105))&gt;0</formula>
    </cfRule>
    <cfRule type="containsBlanks" dxfId="192" priority="21">
      <formula>LEN(TRIM(AM105))=0</formula>
    </cfRule>
  </conditionalFormatting>
  <conditionalFormatting sqref="AM107:AO107">
    <cfRule type="cellIs" dxfId="191" priority="16" operator="equal">
      <formula>"n/a"</formula>
    </cfRule>
    <cfRule type="notContainsBlanks" dxfId="190" priority="17">
      <formula>LEN(TRIM(AM107))&gt;0</formula>
    </cfRule>
    <cfRule type="containsBlanks" dxfId="189" priority="18">
      <formula>LEN(TRIM(AM107))=0</formula>
    </cfRule>
  </conditionalFormatting>
  <conditionalFormatting sqref="AM108:AO108">
    <cfRule type="cellIs" dxfId="188" priority="13" operator="equal">
      <formula>"n/a"</formula>
    </cfRule>
    <cfRule type="notContainsBlanks" dxfId="187" priority="14">
      <formula>LEN(TRIM(AM108))&gt;0</formula>
    </cfRule>
    <cfRule type="containsBlanks" dxfId="186" priority="15">
      <formula>LEN(TRIM(AM108))=0</formula>
    </cfRule>
  </conditionalFormatting>
  <conditionalFormatting sqref="AM109:AO109">
    <cfRule type="cellIs" dxfId="185" priority="10" operator="equal">
      <formula>"n/a"</formula>
    </cfRule>
    <cfRule type="notContainsBlanks" dxfId="184" priority="11">
      <formula>LEN(TRIM(AM109))&gt;0</formula>
    </cfRule>
    <cfRule type="containsBlanks" dxfId="183" priority="12">
      <formula>LEN(TRIM(AM109))=0</formula>
    </cfRule>
  </conditionalFormatting>
  <conditionalFormatting sqref="AM115:AO115">
    <cfRule type="cellIs" dxfId="182" priority="7" operator="equal">
      <formula>"n/a"</formula>
    </cfRule>
    <cfRule type="notContainsBlanks" dxfId="181" priority="8">
      <formula>LEN(TRIM(AM115))&gt;0</formula>
    </cfRule>
    <cfRule type="containsBlanks" dxfId="180" priority="9">
      <formula>LEN(TRIM(AM115))=0</formula>
    </cfRule>
  </conditionalFormatting>
  <conditionalFormatting sqref="AM116:AO116">
    <cfRule type="cellIs" dxfId="179" priority="4" operator="equal">
      <formula>"n/a"</formula>
    </cfRule>
    <cfRule type="notContainsBlanks" dxfId="178" priority="5">
      <formula>LEN(TRIM(AM116))&gt;0</formula>
    </cfRule>
    <cfRule type="containsBlanks" dxfId="177" priority="6">
      <formula>LEN(TRIM(AM116))=0</formula>
    </cfRule>
  </conditionalFormatting>
  <conditionalFormatting sqref="AM117:AO117">
    <cfRule type="cellIs" dxfId="176" priority="1" operator="equal">
      <formula>"n/a"</formula>
    </cfRule>
    <cfRule type="notContainsBlanks" dxfId="175" priority="2">
      <formula>LEN(TRIM(AM117))&gt;0</formula>
    </cfRule>
    <cfRule type="containsBlanks" dxfId="174" priority="3">
      <formula>LEN(TRIM(AM117))=0</formula>
    </cfRule>
  </conditionalFormatting>
  <dataValidations count="23">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9 AM33 AM42:AM44 AM47 AM49 AM54 AM61 AM63:AM64 AM66:AM67 AM71 AM78:AM79 AM91:AM92 AM94:AM105 AM107:AM109 AM115:AM117">
      <formula1>"X,n/a"</formula1>
    </dataValidation>
    <dataValidation type="list" allowBlank="1" showInputMessage="1" showErrorMessage="1" sqref="AM22 AM32 AM86">
      <formula1>"0,1,2,3"</formula1>
    </dataValidation>
    <dataValidation type="list" allowBlank="1" showInputMessage="1" showErrorMessage="1" sqref="AM30 AM45 AM84:AM85">
      <formula1>"0,5"</formula1>
    </dataValidation>
    <dataValidation type="list" allowBlank="1" showInputMessage="1" showErrorMessage="1" sqref="AM31">
      <formula1>"X,5,n/a"</formula1>
    </dataValidation>
    <dataValidation type="list" allowBlank="1" showInputMessage="1" showErrorMessage="1" sqref="AM34">
      <formula1>"0,3,5"</formula1>
    </dataValidation>
    <dataValidation type="list" allowBlank="1" showInputMessage="1" showErrorMessage="1" sqref="AM35">
      <formula1>"0,2,4,6,7"</formula1>
    </dataValidation>
    <dataValidation type="list" allowBlank="1" showInputMessage="1" showErrorMessage="1" sqref="AM36">
      <formula1>"0,10"</formula1>
    </dataValidation>
    <dataValidation type="list" allowBlank="1" showInputMessage="1" showErrorMessage="1" sqref="AM37 AM65">
      <formula1>"0,3"</formula1>
    </dataValidation>
    <dataValidation type="list" allowBlank="1" showInputMessage="1" showErrorMessage="1" sqref="AM46 AM80 AM82:AM83">
      <formula1>"0,1,2,3,4,5"</formula1>
    </dataValidation>
    <dataValidation type="list" allowBlank="1" showInputMessage="1" showErrorMessage="1" sqref="AM48">
      <formula1>"0,1,2,4,6"</formula1>
    </dataValidation>
    <dataValidation type="list" allowBlank="1" showInputMessage="1" showErrorMessage="1" sqref="AM55">
      <formula1>"0,1,2,3,4,5,6"</formula1>
    </dataValidation>
    <dataValidation type="list" allowBlank="1" showInputMessage="1" showErrorMessage="1" sqref="AM56">
      <formula1>"0,4,6,8"</formula1>
    </dataValidation>
    <dataValidation type="list" allowBlank="1" showInputMessage="1" showErrorMessage="1" sqref="AM62">
      <formula1>"5,7,9,10,12,15"</formula1>
    </dataValidation>
    <dataValidation type="list" allowBlank="1" showInputMessage="1" showErrorMessage="1" sqref="AM68">
      <formula1>"0,0.5,1,1.5,2,2.5,3,3.5,4,4.5,5"</formula1>
    </dataValidation>
    <dataValidation type="list" allowBlank="1" showInputMessage="1" showErrorMessage="1" sqref="AM69">
      <formula1>"0,1"</formula1>
    </dataValidation>
    <dataValidation type="list" allowBlank="1" showInputMessage="1" showErrorMessage="1" sqref="AM70">
      <formula1>"0,1,2,3,4,5,6,7,8,9,10"</formula1>
    </dataValidation>
    <dataValidation type="list" allowBlank="1" showInputMessage="1" showErrorMessage="1" sqref="AM72">
      <formula1>"0,2,3,5"</formula1>
    </dataValidation>
    <dataValidation type="list" allowBlank="1" showInputMessage="1" showErrorMessage="1" sqref="AM81">
      <formula1>"0.5,1,1.5,2,2.5,3,3.5,4,4.5,5,5.5,6,6.5,7,7.5,8,8.5,9,9.5,10"</formula1>
    </dataValidation>
    <dataValidation type="list" allowBlank="1" showInputMessage="1" showErrorMessage="1" sqref="AM93">
      <formula1>"0,4"</formula1>
    </dataValidation>
    <dataValidation type="list" allowBlank="1" showInputMessage="1" showErrorMessage="1" sqref="AM106">
      <formula1>"0,2,4,6,8"</formula1>
    </dataValidation>
    <dataValidation type="list" allowBlank="1" showInputMessage="1" showErrorMessage="1" sqref="AM110 AM118">
      <formula1>"0,7"</formula1>
    </dataValidation>
    <dataValidation type="list" allowBlank="1" showInputMessage="1" showErrorMessage="1" sqref="AM119">
      <formula1>"0,2"</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4" min="1" max="41"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AP136"/>
  <sheetViews>
    <sheetView showGridLines="0" topLeftCell="A13" zoomScaleNormal="100" zoomScaleSheetLayoutView="85" workbookViewId="0">
      <selection activeCell="AM29" sqref="AM29:AO29"/>
    </sheetView>
  </sheetViews>
  <sheetFormatPr defaultColWidth="2.88671875" defaultRowHeight="14.4" x14ac:dyDescent="0.3"/>
  <cols>
    <col min="1" max="3" width="2.88671875" style="569"/>
    <col min="4" max="4" width="2.88671875" style="840"/>
    <col min="5" max="5" width="2.88671875" style="569"/>
    <col min="6" max="7" width="2.88671875" style="840"/>
    <col min="8" max="27" width="2.88671875" style="569"/>
    <col min="28" max="28" width="2.88671875" style="565"/>
    <col min="29" max="16384" width="2.88671875" style="569"/>
  </cols>
  <sheetData>
    <row r="10" spans="2:42" ht="6.75" customHeight="1" x14ac:dyDescent="0.3">
      <c r="D10" s="569"/>
      <c r="F10" s="569"/>
    </row>
    <row r="11" spans="2:42" ht="6.75" customHeight="1" thickBot="1" x14ac:dyDescent="0.35">
      <c r="D11" s="569"/>
      <c r="F11" s="569"/>
    </row>
    <row r="12" spans="2:42" ht="7.5" customHeight="1" x14ac:dyDescent="0.3">
      <c r="B12" s="820"/>
      <c r="C12" s="816"/>
      <c r="D12" s="816"/>
      <c r="E12" s="816"/>
      <c r="F12" s="816"/>
      <c r="G12" s="842"/>
      <c r="H12" s="816"/>
      <c r="I12" s="816"/>
      <c r="J12" s="816"/>
      <c r="K12" s="816"/>
      <c r="L12" s="816"/>
      <c r="M12" s="816"/>
      <c r="N12" s="816"/>
      <c r="O12" s="816"/>
      <c r="P12" s="816"/>
      <c r="Q12" s="816"/>
      <c r="R12" s="816"/>
      <c r="S12" s="816"/>
      <c r="T12" s="816"/>
      <c r="U12" s="816"/>
      <c r="V12" s="816"/>
      <c r="W12" s="816"/>
      <c r="X12" s="816"/>
      <c r="Y12" s="816"/>
      <c r="Z12" s="816"/>
      <c r="AA12" s="816"/>
      <c r="AB12" s="831"/>
      <c r="AC12" s="816"/>
      <c r="AD12" s="816"/>
      <c r="AE12" s="816"/>
      <c r="AF12" s="816"/>
      <c r="AG12" s="816"/>
      <c r="AH12" s="816"/>
      <c r="AI12" s="816"/>
      <c r="AJ12" s="816"/>
      <c r="AK12" s="816"/>
      <c r="AL12" s="816"/>
      <c r="AM12" s="816"/>
      <c r="AN12" s="816"/>
      <c r="AO12" s="816"/>
      <c r="AP12" s="821"/>
    </row>
    <row r="13" spans="2:42" x14ac:dyDescent="0.3">
      <c r="B13" s="812"/>
      <c r="C13" s="582" t="s">
        <v>950</v>
      </c>
      <c r="D13" s="810"/>
      <c r="E13" s="582"/>
      <c r="F13" s="810"/>
      <c r="G13" s="562"/>
      <c r="H13" s="2911" t="str">
        <f>IF('Form 1A'!G7="","Enter Project Name on Form 1A",'Form 1A'!G7)</f>
        <v>24th and Union</v>
      </c>
      <c r="I13" s="2912"/>
      <c r="J13" s="2912"/>
      <c r="K13" s="2912"/>
      <c r="L13" s="2912"/>
      <c r="M13" s="2912"/>
      <c r="N13" s="2912"/>
      <c r="O13" s="2912"/>
      <c r="P13" s="2912"/>
      <c r="Q13" s="2912"/>
      <c r="R13" s="2912"/>
      <c r="S13" s="2912"/>
      <c r="T13" s="2912"/>
      <c r="U13" s="2912"/>
      <c r="V13" s="2912"/>
      <c r="W13" s="2912"/>
      <c r="X13" s="2912"/>
      <c r="Y13" s="2912"/>
      <c r="Z13" s="2913"/>
      <c r="AA13" s="810"/>
      <c r="AB13" s="582"/>
      <c r="AC13" s="810"/>
      <c r="AD13" s="810"/>
      <c r="AE13" s="810"/>
      <c r="AF13" s="810"/>
      <c r="AG13" s="810"/>
      <c r="AH13" s="810"/>
      <c r="AI13" s="810"/>
      <c r="AJ13" s="810"/>
      <c r="AK13" s="810"/>
      <c r="AL13" s="810"/>
      <c r="AM13" s="582"/>
      <c r="AN13" s="810"/>
      <c r="AP13" s="824"/>
    </row>
    <row r="14" spans="2:42" ht="3.75" customHeight="1" thickBot="1" x14ac:dyDescent="0.35">
      <c r="B14" s="812"/>
      <c r="C14" s="810"/>
      <c r="D14" s="569"/>
      <c r="E14" s="810"/>
      <c r="F14" s="569"/>
      <c r="AB14" s="828"/>
      <c r="AE14" s="810"/>
      <c r="AM14" s="810"/>
      <c r="AP14" s="824"/>
    </row>
    <row r="15" spans="2:42" x14ac:dyDescent="0.3">
      <c r="B15" s="812"/>
      <c r="C15" s="2994" t="s">
        <v>1435</v>
      </c>
      <c r="D15" s="2995"/>
      <c r="E15" s="2995"/>
      <c r="F15" s="2995"/>
      <c r="G15" s="2995"/>
      <c r="H15" s="2995"/>
      <c r="I15" s="2995"/>
      <c r="J15" s="2995"/>
      <c r="K15" s="2995"/>
      <c r="L15" s="2995"/>
      <c r="M15" s="2995"/>
      <c r="N15" s="2995"/>
      <c r="O15" s="2995"/>
      <c r="P15" s="2995"/>
      <c r="Q15" s="2995"/>
      <c r="R15" s="2995"/>
      <c r="S15" s="2995"/>
      <c r="T15" s="2995"/>
      <c r="U15" s="2995"/>
      <c r="V15" s="2995"/>
      <c r="W15" s="2995"/>
      <c r="X15" s="2995"/>
      <c r="Y15" s="2995"/>
      <c r="Z15" s="2995"/>
      <c r="AA15" s="2995"/>
      <c r="AB15" s="2996"/>
      <c r="AD15" s="2433"/>
      <c r="AE15" s="2434" t="s">
        <v>1433</v>
      </c>
      <c r="AF15" s="816"/>
      <c r="AG15" s="816"/>
      <c r="AH15" s="816"/>
      <c r="AI15" s="816"/>
      <c r="AJ15" s="816"/>
      <c r="AK15" s="816"/>
      <c r="AL15" s="816"/>
      <c r="AM15" s="816"/>
      <c r="AN15" s="821"/>
      <c r="AP15" s="824"/>
    </row>
    <row r="16" spans="2:42" ht="3.75" customHeight="1" x14ac:dyDescent="0.3">
      <c r="B16" s="812"/>
      <c r="C16" s="2997"/>
      <c r="D16" s="2960"/>
      <c r="E16" s="2960"/>
      <c r="F16" s="2960"/>
      <c r="G16" s="2960"/>
      <c r="H16" s="2960"/>
      <c r="I16" s="2960"/>
      <c r="J16" s="2960"/>
      <c r="K16" s="2960"/>
      <c r="L16" s="2960"/>
      <c r="M16" s="2960"/>
      <c r="N16" s="2960"/>
      <c r="O16" s="2960"/>
      <c r="P16" s="2960"/>
      <c r="Q16" s="2960"/>
      <c r="R16" s="2960"/>
      <c r="S16" s="2960"/>
      <c r="T16" s="2960"/>
      <c r="U16" s="2960"/>
      <c r="V16" s="2960"/>
      <c r="W16" s="2960"/>
      <c r="X16" s="2960"/>
      <c r="Y16" s="2960"/>
      <c r="Z16" s="2960"/>
      <c r="AA16" s="2960"/>
      <c r="AB16" s="2998"/>
      <c r="AD16" s="2435"/>
      <c r="AE16" s="2430"/>
      <c r="AF16" s="2402"/>
      <c r="AG16" s="2402"/>
      <c r="AH16" s="2402"/>
      <c r="AI16" s="2402"/>
      <c r="AJ16" s="2402"/>
      <c r="AK16" s="2402"/>
      <c r="AL16" s="2402"/>
      <c r="AM16" s="2402"/>
      <c r="AN16" s="824"/>
      <c r="AP16" s="824"/>
    </row>
    <row r="17" spans="2:42" x14ac:dyDescent="0.3">
      <c r="B17" s="812"/>
      <c r="C17" s="2997"/>
      <c r="D17" s="2960"/>
      <c r="E17" s="2960"/>
      <c r="F17" s="2960"/>
      <c r="G17" s="2960"/>
      <c r="H17" s="2960"/>
      <c r="I17" s="2960"/>
      <c r="J17" s="2960"/>
      <c r="K17" s="2960"/>
      <c r="L17" s="2960"/>
      <c r="M17" s="2960"/>
      <c r="N17" s="2960"/>
      <c r="O17" s="2960"/>
      <c r="P17" s="2960"/>
      <c r="Q17" s="2960"/>
      <c r="R17" s="2960"/>
      <c r="S17" s="2960"/>
      <c r="T17" s="2960"/>
      <c r="U17" s="2960"/>
      <c r="V17" s="2960"/>
      <c r="W17" s="2960"/>
      <c r="X17" s="2960"/>
      <c r="Y17" s="2960"/>
      <c r="Z17" s="2960"/>
      <c r="AA17" s="2960"/>
      <c r="AB17" s="2998"/>
      <c r="AD17" s="2435"/>
      <c r="AE17" s="2438"/>
      <c r="AF17" s="2431" t="s">
        <v>1431</v>
      </c>
      <c r="AG17" s="566"/>
      <c r="AH17" s="566"/>
      <c r="AI17" s="566"/>
      <c r="AJ17" s="2438"/>
      <c r="AK17" s="2431" t="s">
        <v>1432</v>
      </c>
      <c r="AL17" s="2431"/>
      <c r="AM17" s="566"/>
      <c r="AN17" s="824"/>
      <c r="AP17" s="824"/>
    </row>
    <row r="18" spans="2:42" ht="3.75" customHeight="1" thickBot="1" x14ac:dyDescent="0.35">
      <c r="B18" s="812"/>
      <c r="C18" s="2999"/>
      <c r="D18" s="3000"/>
      <c r="E18" s="3000"/>
      <c r="F18" s="3000"/>
      <c r="G18" s="3000"/>
      <c r="H18" s="3000"/>
      <c r="I18" s="3000"/>
      <c r="J18" s="3000"/>
      <c r="K18" s="3000"/>
      <c r="L18" s="3000"/>
      <c r="M18" s="3000"/>
      <c r="N18" s="3000"/>
      <c r="O18" s="3000"/>
      <c r="P18" s="3000"/>
      <c r="Q18" s="3000"/>
      <c r="R18" s="3000"/>
      <c r="S18" s="3000"/>
      <c r="T18" s="3000"/>
      <c r="U18" s="3000"/>
      <c r="V18" s="3000"/>
      <c r="W18" s="3000"/>
      <c r="X18" s="3000"/>
      <c r="Y18" s="3000"/>
      <c r="Z18" s="3000"/>
      <c r="AA18" s="3000"/>
      <c r="AB18" s="3001"/>
      <c r="AD18" s="2436"/>
      <c r="AE18" s="826"/>
      <c r="AF18" s="826"/>
      <c r="AG18" s="826"/>
      <c r="AH18" s="826"/>
      <c r="AI18" s="826"/>
      <c r="AJ18" s="826"/>
      <c r="AK18" s="826"/>
      <c r="AL18" s="826"/>
      <c r="AM18" s="2437"/>
      <c r="AN18" s="827"/>
      <c r="AP18" s="824"/>
    </row>
    <row r="19" spans="2:42" ht="15.75" customHeight="1" x14ac:dyDescent="0.3">
      <c r="B19" s="812"/>
      <c r="C19" s="2836" t="s">
        <v>914</v>
      </c>
      <c r="D19" s="2836"/>
      <c r="E19" s="2836"/>
      <c r="F19" s="2836"/>
      <c r="G19" s="2836"/>
      <c r="H19" s="2836"/>
      <c r="I19" s="2836"/>
      <c r="J19" s="2836"/>
      <c r="K19" s="2836"/>
      <c r="L19" s="2836"/>
      <c r="M19" s="2836"/>
      <c r="N19" s="2836"/>
      <c r="O19" s="2836"/>
      <c r="P19" s="2836"/>
      <c r="Q19" s="2836"/>
      <c r="R19" s="2836"/>
      <c r="S19" s="2836"/>
      <c r="T19" s="2836"/>
      <c r="U19" s="2836"/>
      <c r="V19" s="2836"/>
      <c r="W19" s="2836"/>
      <c r="X19" s="2836"/>
      <c r="Y19" s="2836"/>
      <c r="Z19" s="2836"/>
      <c r="AA19" s="2836"/>
      <c r="AB19" s="841"/>
      <c r="AM19" s="810"/>
      <c r="AP19" s="824"/>
    </row>
    <row r="20" spans="2:42" x14ac:dyDescent="0.3">
      <c r="B20" s="812"/>
      <c r="C20" s="3003" t="s">
        <v>282</v>
      </c>
      <c r="D20" s="3004"/>
      <c r="E20" s="3005" t="s">
        <v>283</v>
      </c>
      <c r="F20" s="3005"/>
      <c r="G20" s="3005"/>
      <c r="H20" s="3005"/>
      <c r="I20" s="3005"/>
      <c r="J20" s="3005"/>
      <c r="K20" s="3005"/>
      <c r="L20" s="3005"/>
      <c r="M20" s="3005"/>
      <c r="N20" s="3005"/>
      <c r="O20" s="3005"/>
      <c r="P20" s="3005"/>
      <c r="Q20" s="3005"/>
      <c r="R20" s="3005"/>
      <c r="S20" s="3005"/>
      <c r="T20" s="3005"/>
      <c r="U20" s="3005"/>
      <c r="V20" s="3005"/>
      <c r="W20" s="3005"/>
      <c r="X20" s="3005"/>
      <c r="Y20" s="3005"/>
      <c r="Z20" s="3005"/>
      <c r="AA20" s="3005"/>
      <c r="AB20" s="2851" t="s">
        <v>280</v>
      </c>
      <c r="AC20" s="2851"/>
      <c r="AD20" s="2851"/>
      <c r="AE20" s="2851"/>
      <c r="AF20" s="2851"/>
      <c r="AG20" s="2851"/>
      <c r="AH20" s="2851"/>
      <c r="AI20" s="2851"/>
      <c r="AJ20" s="2851"/>
      <c r="AK20" s="2851"/>
      <c r="AL20" s="2851"/>
      <c r="AM20" s="2869" t="s">
        <v>281</v>
      </c>
      <c r="AN20" s="2869"/>
      <c r="AO20" s="2870"/>
      <c r="AP20" s="824"/>
    </row>
    <row r="21" spans="2:42" x14ac:dyDescent="0.3">
      <c r="B21" s="812"/>
      <c r="C21" s="2938">
        <v>1.1000000000000001</v>
      </c>
      <c r="D21" s="2939"/>
      <c r="E21" s="2833" t="s">
        <v>284</v>
      </c>
      <c r="F21" s="2833"/>
      <c r="G21" s="2833"/>
      <c r="H21" s="2833"/>
      <c r="I21" s="2833"/>
      <c r="J21" s="2833"/>
      <c r="K21" s="2833"/>
      <c r="L21" s="2833"/>
      <c r="M21" s="2833"/>
      <c r="N21" s="2833"/>
      <c r="O21" s="2833"/>
      <c r="P21" s="2833"/>
      <c r="Q21" s="2833"/>
      <c r="R21" s="2833"/>
      <c r="S21" s="2833"/>
      <c r="T21" s="2833"/>
      <c r="U21" s="2833"/>
      <c r="V21" s="2833"/>
      <c r="W21" s="2833"/>
      <c r="X21" s="2833"/>
      <c r="Y21" s="2833"/>
      <c r="Z21" s="2833"/>
      <c r="AA21" s="2833"/>
      <c r="AB21" s="2969" t="s">
        <v>285</v>
      </c>
      <c r="AC21" s="2969"/>
      <c r="AD21" s="2969"/>
      <c r="AE21" s="2969"/>
      <c r="AF21" s="2969"/>
      <c r="AG21" s="2969"/>
      <c r="AH21" s="2969"/>
      <c r="AI21" s="2969"/>
      <c r="AJ21" s="2969"/>
      <c r="AK21" s="2969"/>
      <c r="AL21" s="2969"/>
      <c r="AM21" s="2873"/>
      <c r="AN21" s="2873"/>
      <c r="AO21" s="2874"/>
      <c r="AP21" s="824"/>
    </row>
    <row r="22" spans="2:42" ht="15" thickBot="1" x14ac:dyDescent="0.35">
      <c r="B22" s="812"/>
      <c r="C22" s="3025">
        <v>1.2</v>
      </c>
      <c r="D22" s="3026"/>
      <c r="E22" s="3027" t="s">
        <v>286</v>
      </c>
      <c r="F22" s="3027"/>
      <c r="G22" s="3027"/>
      <c r="H22" s="3027"/>
      <c r="I22" s="3027"/>
      <c r="J22" s="3027"/>
      <c r="K22" s="3027"/>
      <c r="L22" s="3027"/>
      <c r="M22" s="3027"/>
      <c r="N22" s="3027"/>
      <c r="O22" s="3027"/>
      <c r="P22" s="3027"/>
      <c r="Q22" s="3027"/>
      <c r="R22" s="3027"/>
      <c r="S22" s="3027"/>
      <c r="T22" s="3027"/>
      <c r="U22" s="3027"/>
      <c r="V22" s="3027"/>
      <c r="W22" s="3027"/>
      <c r="X22" s="3027"/>
      <c r="Y22" s="3027"/>
      <c r="Z22" s="3027"/>
      <c r="AA22" s="3027"/>
      <c r="AB22" s="3028" t="s">
        <v>929</v>
      </c>
      <c r="AC22" s="3028"/>
      <c r="AD22" s="3028"/>
      <c r="AE22" s="3028"/>
      <c r="AF22" s="3028"/>
      <c r="AG22" s="3028"/>
      <c r="AH22" s="3028"/>
      <c r="AI22" s="3028"/>
      <c r="AJ22" s="3028"/>
      <c r="AK22" s="3028"/>
      <c r="AL22" s="3028"/>
      <c r="AM22" s="3021"/>
      <c r="AN22" s="3021"/>
      <c r="AO22" s="3022"/>
      <c r="AP22" s="824"/>
    </row>
    <row r="23" spans="2:42" ht="15" thickBot="1" x14ac:dyDescent="0.35">
      <c r="B23" s="812"/>
      <c r="C23" s="2847" t="s">
        <v>287</v>
      </c>
      <c r="D23" s="2848"/>
      <c r="E23" s="2942"/>
      <c r="F23" s="2942"/>
      <c r="G23" s="2942"/>
      <c r="H23" s="2942"/>
      <c r="I23" s="2942"/>
      <c r="J23" s="2942"/>
      <c r="K23" s="2942"/>
      <c r="L23" s="2942"/>
      <c r="M23" s="2942"/>
      <c r="N23" s="2942"/>
      <c r="O23" s="2942"/>
      <c r="P23" s="2942"/>
      <c r="Q23" s="2942"/>
      <c r="R23" s="2942"/>
      <c r="S23" s="2942"/>
      <c r="T23" s="2942"/>
      <c r="U23" s="2942"/>
      <c r="V23" s="2942"/>
      <c r="W23" s="2942"/>
      <c r="X23" s="2942"/>
      <c r="Y23" s="2942"/>
      <c r="Z23" s="2942"/>
      <c r="AA23" s="2942"/>
      <c r="AB23" s="2968" t="s">
        <v>288</v>
      </c>
      <c r="AC23" s="2968"/>
      <c r="AD23" s="2968"/>
      <c r="AE23" s="2968"/>
      <c r="AF23" s="2968"/>
      <c r="AG23" s="2968"/>
      <c r="AH23" s="2968"/>
      <c r="AI23" s="2968"/>
      <c r="AJ23" s="2968"/>
      <c r="AK23" s="2968"/>
      <c r="AL23" s="2968"/>
      <c r="AM23" s="2866">
        <f>AM22</f>
        <v>0</v>
      </c>
      <c r="AN23" s="2867"/>
      <c r="AO23" s="2868"/>
      <c r="AP23" s="824"/>
    </row>
    <row r="24" spans="2:42" ht="3.75" customHeight="1" x14ac:dyDescent="0.3">
      <c r="B24" s="812"/>
      <c r="C24" s="828"/>
      <c r="D24" s="569"/>
      <c r="E24" s="810"/>
      <c r="F24" s="569"/>
      <c r="H24" s="810"/>
      <c r="J24" s="810"/>
      <c r="AB24" s="578"/>
      <c r="AM24" s="810"/>
      <c r="AP24" s="824"/>
    </row>
    <row r="25" spans="2:42" x14ac:dyDescent="0.3">
      <c r="B25" s="812"/>
      <c r="C25" s="2836" t="s">
        <v>915</v>
      </c>
      <c r="D25" s="2836"/>
      <c r="E25" s="2836"/>
      <c r="F25" s="2836"/>
      <c r="G25" s="2836"/>
      <c r="H25" s="2836"/>
      <c r="I25" s="2836"/>
      <c r="J25" s="2836"/>
      <c r="K25" s="2836"/>
      <c r="L25" s="2836"/>
      <c r="M25" s="2836"/>
      <c r="N25" s="2836"/>
      <c r="O25" s="2836"/>
      <c r="P25" s="2836"/>
      <c r="Q25" s="2836"/>
      <c r="R25" s="2836"/>
      <c r="S25" s="2836"/>
      <c r="T25" s="2836"/>
      <c r="U25" s="2836"/>
      <c r="V25" s="2836"/>
      <c r="W25" s="2836"/>
      <c r="X25" s="2836"/>
      <c r="Y25" s="2836"/>
      <c r="Z25" s="2836"/>
      <c r="AA25" s="2836"/>
      <c r="AB25" s="841"/>
      <c r="AM25" s="810"/>
      <c r="AP25" s="824"/>
    </row>
    <row r="26" spans="2:42" x14ac:dyDescent="0.3">
      <c r="B26" s="812"/>
      <c r="C26" s="3003" t="s">
        <v>282</v>
      </c>
      <c r="D26" s="3004"/>
      <c r="E26" s="3005" t="s">
        <v>283</v>
      </c>
      <c r="F26" s="3005"/>
      <c r="G26" s="3005"/>
      <c r="H26" s="3005"/>
      <c r="I26" s="3005"/>
      <c r="J26" s="3005"/>
      <c r="K26" s="3005"/>
      <c r="L26" s="3005"/>
      <c r="M26" s="3005"/>
      <c r="N26" s="3005"/>
      <c r="O26" s="3005"/>
      <c r="P26" s="3005"/>
      <c r="Q26" s="3005"/>
      <c r="R26" s="3005"/>
      <c r="S26" s="3005"/>
      <c r="T26" s="3005"/>
      <c r="U26" s="3005"/>
      <c r="V26" s="3005"/>
      <c r="W26" s="3005"/>
      <c r="X26" s="3005"/>
      <c r="Y26" s="3005"/>
      <c r="Z26" s="3005"/>
      <c r="AA26" s="3005"/>
      <c r="AB26" s="2851" t="s">
        <v>280</v>
      </c>
      <c r="AC26" s="2851"/>
      <c r="AD26" s="2851"/>
      <c r="AE26" s="2851"/>
      <c r="AF26" s="2851"/>
      <c r="AG26" s="2851"/>
      <c r="AH26" s="2851"/>
      <c r="AI26" s="2851"/>
      <c r="AJ26" s="2851"/>
      <c r="AK26" s="2851"/>
      <c r="AL26" s="2851"/>
      <c r="AM26" s="2869" t="s">
        <v>281</v>
      </c>
      <c r="AN26" s="2869"/>
      <c r="AO26" s="2870"/>
      <c r="AP26" s="824"/>
    </row>
    <row r="27" spans="2:42" x14ac:dyDescent="0.3">
      <c r="B27" s="812"/>
      <c r="C27" s="2938">
        <v>2.1</v>
      </c>
      <c r="D27" s="2939"/>
      <c r="E27" s="2833" t="s">
        <v>289</v>
      </c>
      <c r="F27" s="2833"/>
      <c r="G27" s="2833"/>
      <c r="H27" s="2833"/>
      <c r="I27" s="2833"/>
      <c r="J27" s="2833"/>
      <c r="K27" s="2833"/>
      <c r="L27" s="2833"/>
      <c r="M27" s="2833"/>
      <c r="N27" s="2833"/>
      <c r="O27" s="2833"/>
      <c r="P27" s="2833"/>
      <c r="Q27" s="2833"/>
      <c r="R27" s="2833"/>
      <c r="S27" s="2833"/>
      <c r="T27" s="2833"/>
      <c r="U27" s="2833"/>
      <c r="V27" s="2833"/>
      <c r="W27" s="2833"/>
      <c r="X27" s="2833"/>
      <c r="Y27" s="2833"/>
      <c r="Z27" s="2833"/>
      <c r="AA27" s="2833"/>
      <c r="AB27" s="2969" t="s">
        <v>285</v>
      </c>
      <c r="AC27" s="2969"/>
      <c r="AD27" s="2969"/>
      <c r="AE27" s="2969"/>
      <c r="AF27" s="2969"/>
      <c r="AG27" s="2969"/>
      <c r="AH27" s="2969"/>
      <c r="AI27" s="2969"/>
      <c r="AJ27" s="2969"/>
      <c r="AK27" s="2969"/>
      <c r="AL27" s="2969"/>
      <c r="AM27" s="2873"/>
      <c r="AN27" s="2873"/>
      <c r="AO27" s="2874"/>
      <c r="AP27" s="824"/>
    </row>
    <row r="28" spans="2:42" x14ac:dyDescent="0.3">
      <c r="B28" s="812"/>
      <c r="C28" s="2940">
        <v>2.2999999999999998</v>
      </c>
      <c r="D28" s="2941"/>
      <c r="E28" s="3002" t="s">
        <v>291</v>
      </c>
      <c r="F28" s="3002"/>
      <c r="G28" s="3002"/>
      <c r="H28" s="3002"/>
      <c r="I28" s="3002"/>
      <c r="J28" s="3002"/>
      <c r="K28" s="3002"/>
      <c r="L28" s="3002"/>
      <c r="M28" s="3002"/>
      <c r="N28" s="3002"/>
      <c r="O28" s="3002"/>
      <c r="P28" s="3002"/>
      <c r="Q28" s="3002"/>
      <c r="R28" s="3002"/>
      <c r="S28" s="3002"/>
      <c r="T28" s="3002"/>
      <c r="U28" s="3002"/>
      <c r="V28" s="3002"/>
      <c r="W28" s="3002"/>
      <c r="X28" s="3002"/>
      <c r="Y28" s="3002"/>
      <c r="Z28" s="3002"/>
      <c r="AA28" s="3002"/>
      <c r="AB28" s="2914" t="s">
        <v>285</v>
      </c>
      <c r="AC28" s="2914"/>
      <c r="AD28" s="2914"/>
      <c r="AE28" s="2914"/>
      <c r="AF28" s="2914"/>
      <c r="AG28" s="2914"/>
      <c r="AH28" s="2914"/>
      <c r="AI28" s="2914"/>
      <c r="AJ28" s="2914"/>
      <c r="AK28" s="2914"/>
      <c r="AL28" s="2914"/>
      <c r="AM28" s="2873"/>
      <c r="AN28" s="2873"/>
      <c r="AO28" s="2874"/>
      <c r="AP28" s="824"/>
    </row>
    <row r="29" spans="2:42" x14ac:dyDescent="0.3">
      <c r="B29" s="812"/>
      <c r="C29" s="2940">
        <v>2.4</v>
      </c>
      <c r="D29" s="2941"/>
      <c r="E29" s="2843" t="s">
        <v>422</v>
      </c>
      <c r="F29" s="2843"/>
      <c r="G29" s="2843"/>
      <c r="H29" s="2843"/>
      <c r="I29" s="2843"/>
      <c r="J29" s="2843"/>
      <c r="K29" s="2843"/>
      <c r="L29" s="2843"/>
      <c r="M29" s="2843"/>
      <c r="N29" s="2843"/>
      <c r="O29" s="2843"/>
      <c r="P29" s="2843"/>
      <c r="Q29" s="2843"/>
      <c r="R29" s="2843"/>
      <c r="S29" s="2843"/>
      <c r="T29" s="2843"/>
      <c r="U29" s="2843"/>
      <c r="V29" s="2843"/>
      <c r="W29" s="2843"/>
      <c r="X29" s="2843"/>
      <c r="Y29" s="2843"/>
      <c r="Z29" s="2843"/>
      <c r="AA29" s="2843"/>
      <c r="AB29" s="2970" t="s">
        <v>929</v>
      </c>
      <c r="AC29" s="2970"/>
      <c r="AD29" s="2970"/>
      <c r="AE29" s="2970"/>
      <c r="AF29" s="2970"/>
      <c r="AG29" s="2970"/>
      <c r="AH29" s="2970"/>
      <c r="AI29" s="2970"/>
      <c r="AJ29" s="2970"/>
      <c r="AK29" s="2970"/>
      <c r="AL29" s="2970"/>
      <c r="AM29" s="3015"/>
      <c r="AN29" s="3015"/>
      <c r="AO29" s="3016"/>
      <c r="AP29" s="824"/>
    </row>
    <row r="30" spans="2:42" ht="15" customHeight="1" x14ac:dyDescent="0.3">
      <c r="B30" s="812"/>
      <c r="C30" s="2940">
        <v>2.5</v>
      </c>
      <c r="D30" s="2941"/>
      <c r="E30" s="3002" t="s">
        <v>423</v>
      </c>
      <c r="F30" s="3002"/>
      <c r="G30" s="3002"/>
      <c r="H30" s="3002"/>
      <c r="I30" s="3002"/>
      <c r="J30" s="3002"/>
      <c r="K30" s="3002"/>
      <c r="L30" s="3002"/>
      <c r="M30" s="3002"/>
      <c r="N30" s="3002"/>
      <c r="O30" s="3002"/>
      <c r="P30" s="3002"/>
      <c r="Q30" s="3002"/>
      <c r="R30" s="3002"/>
      <c r="S30" s="3002"/>
      <c r="T30" s="3002"/>
      <c r="U30" s="3002"/>
      <c r="V30" s="3002"/>
      <c r="W30" s="3002"/>
      <c r="X30" s="3002"/>
      <c r="Y30" s="3002"/>
      <c r="Z30" s="3002"/>
      <c r="AA30" s="3002"/>
      <c r="AB30" s="2914" t="s">
        <v>928</v>
      </c>
      <c r="AC30" s="2914"/>
      <c r="AD30" s="2914"/>
      <c r="AE30" s="2914"/>
      <c r="AF30" s="2914"/>
      <c r="AG30" s="2914"/>
      <c r="AH30" s="2914"/>
      <c r="AI30" s="2914"/>
      <c r="AJ30" s="2914"/>
      <c r="AK30" s="2914"/>
      <c r="AL30" s="2914"/>
      <c r="AM30" s="2873"/>
      <c r="AN30" s="2873"/>
      <c r="AO30" s="2874"/>
      <c r="AP30" s="824"/>
    </row>
    <row r="31" spans="2:42" x14ac:dyDescent="0.3">
      <c r="B31" s="812"/>
      <c r="C31" s="2940">
        <v>2.6</v>
      </c>
      <c r="D31" s="2941"/>
      <c r="E31" s="2843" t="s">
        <v>292</v>
      </c>
      <c r="F31" s="2843"/>
      <c r="G31" s="2843"/>
      <c r="H31" s="2843"/>
      <c r="I31" s="2843"/>
      <c r="J31" s="2843"/>
      <c r="K31" s="2843"/>
      <c r="L31" s="2843"/>
      <c r="M31" s="2843"/>
      <c r="N31" s="2843"/>
      <c r="O31" s="2843"/>
      <c r="P31" s="2843"/>
      <c r="Q31" s="2843"/>
      <c r="R31" s="2843"/>
      <c r="S31" s="2843"/>
      <c r="T31" s="2843"/>
      <c r="U31" s="2843"/>
      <c r="V31" s="2843"/>
      <c r="W31" s="2843"/>
      <c r="X31" s="2843"/>
      <c r="Y31" s="2843"/>
      <c r="Z31" s="2843"/>
      <c r="AA31" s="2843"/>
      <c r="AB31" s="2970" t="s">
        <v>929</v>
      </c>
      <c r="AC31" s="2970"/>
      <c r="AD31" s="2970"/>
      <c r="AE31" s="2970"/>
      <c r="AF31" s="2970"/>
      <c r="AG31" s="2970"/>
      <c r="AH31" s="2970"/>
      <c r="AI31" s="2970"/>
      <c r="AJ31" s="2970"/>
      <c r="AK31" s="2970"/>
      <c r="AL31" s="2970"/>
      <c r="AM31" s="3015"/>
      <c r="AN31" s="3015"/>
      <c r="AO31" s="3016"/>
      <c r="AP31" s="824"/>
    </row>
    <row r="32" spans="2:42" x14ac:dyDescent="0.3">
      <c r="B32" s="812"/>
      <c r="C32" s="2940" t="s">
        <v>424</v>
      </c>
      <c r="D32" s="2941"/>
      <c r="E32" s="3002" t="s">
        <v>293</v>
      </c>
      <c r="F32" s="3002"/>
      <c r="G32" s="3002"/>
      <c r="H32" s="3002"/>
      <c r="I32" s="3002"/>
      <c r="J32" s="3002"/>
      <c r="K32" s="3002"/>
      <c r="L32" s="3002"/>
      <c r="M32" s="3002"/>
      <c r="N32" s="3002"/>
      <c r="O32" s="3002"/>
      <c r="P32" s="3002"/>
      <c r="Q32" s="3002"/>
      <c r="R32" s="3002"/>
      <c r="S32" s="3002"/>
      <c r="T32" s="3002"/>
      <c r="U32" s="3002"/>
      <c r="V32" s="3002"/>
      <c r="W32" s="3002"/>
      <c r="X32" s="3002"/>
      <c r="Y32" s="3002"/>
      <c r="Z32" s="3002"/>
      <c r="AA32" s="3002"/>
      <c r="AB32" s="2914" t="s">
        <v>285</v>
      </c>
      <c r="AC32" s="2914"/>
      <c r="AD32" s="2914"/>
      <c r="AE32" s="2914"/>
      <c r="AF32" s="2914"/>
      <c r="AG32" s="2914"/>
      <c r="AH32" s="2914"/>
      <c r="AI32" s="2914"/>
      <c r="AJ32" s="2914"/>
      <c r="AK32" s="2914"/>
      <c r="AL32" s="2914"/>
      <c r="AM32" s="2873"/>
      <c r="AN32" s="2873"/>
      <c r="AO32" s="2874"/>
      <c r="AP32" s="824"/>
    </row>
    <row r="33" spans="2:42" x14ac:dyDescent="0.3">
      <c r="B33" s="812"/>
      <c r="C33" s="2940" t="s">
        <v>425</v>
      </c>
      <c r="D33" s="2941"/>
      <c r="E33" s="2843" t="s">
        <v>293</v>
      </c>
      <c r="F33" s="2843"/>
      <c r="G33" s="2843"/>
      <c r="H33" s="2843"/>
      <c r="I33" s="2843"/>
      <c r="J33" s="2843"/>
      <c r="K33" s="2843"/>
      <c r="L33" s="2843"/>
      <c r="M33" s="2843"/>
      <c r="N33" s="2843"/>
      <c r="O33" s="2843"/>
      <c r="P33" s="2843"/>
      <c r="Q33" s="2843"/>
      <c r="R33" s="2843"/>
      <c r="S33" s="2843"/>
      <c r="T33" s="2843"/>
      <c r="U33" s="2843"/>
      <c r="V33" s="2843"/>
      <c r="W33" s="2843"/>
      <c r="X33" s="2843"/>
      <c r="Y33" s="2843"/>
      <c r="Z33" s="2843"/>
      <c r="AA33" s="2843"/>
      <c r="AB33" s="2970" t="s">
        <v>930</v>
      </c>
      <c r="AC33" s="2970"/>
      <c r="AD33" s="2970"/>
      <c r="AE33" s="2970"/>
      <c r="AF33" s="2970"/>
      <c r="AG33" s="2970"/>
      <c r="AH33" s="2970"/>
      <c r="AI33" s="2970"/>
      <c r="AJ33" s="2970"/>
      <c r="AK33" s="2970"/>
      <c r="AL33" s="2970"/>
      <c r="AM33" s="3019"/>
      <c r="AN33" s="3019"/>
      <c r="AO33" s="3020"/>
      <c r="AP33" s="824"/>
    </row>
    <row r="34" spans="2:42" x14ac:dyDescent="0.3">
      <c r="B34" s="812"/>
      <c r="C34" s="2940">
        <v>2.8</v>
      </c>
      <c r="D34" s="2941"/>
      <c r="E34" s="3002" t="s">
        <v>295</v>
      </c>
      <c r="F34" s="3002"/>
      <c r="G34" s="3002"/>
      <c r="H34" s="3002"/>
      <c r="I34" s="3002"/>
      <c r="J34" s="3002"/>
      <c r="K34" s="3002"/>
      <c r="L34" s="3002"/>
      <c r="M34" s="3002"/>
      <c r="N34" s="3002"/>
      <c r="O34" s="3002"/>
      <c r="P34" s="3002"/>
      <c r="Q34" s="3002"/>
      <c r="R34" s="3002"/>
      <c r="S34" s="3002"/>
      <c r="T34" s="3002"/>
      <c r="U34" s="3002"/>
      <c r="V34" s="3002"/>
      <c r="W34" s="3002"/>
      <c r="X34" s="3002"/>
      <c r="Y34" s="3002"/>
      <c r="Z34" s="3002"/>
      <c r="AA34" s="3002"/>
      <c r="AB34" s="2914" t="s">
        <v>929</v>
      </c>
      <c r="AC34" s="2914"/>
      <c r="AD34" s="2914"/>
      <c r="AE34" s="2914"/>
      <c r="AF34" s="2914"/>
      <c r="AG34" s="2914"/>
      <c r="AH34" s="2914"/>
      <c r="AI34" s="2914"/>
      <c r="AJ34" s="2914"/>
      <c r="AK34" s="2914"/>
      <c r="AL34" s="2914"/>
      <c r="AM34" s="3009"/>
      <c r="AN34" s="3009"/>
      <c r="AO34" s="3010"/>
      <c r="AP34" s="824"/>
    </row>
    <row r="35" spans="2:42" x14ac:dyDescent="0.3">
      <c r="B35" s="812"/>
      <c r="C35" s="2940">
        <v>2.9</v>
      </c>
      <c r="D35" s="2941"/>
      <c r="E35" s="2843" t="s">
        <v>296</v>
      </c>
      <c r="F35" s="2843"/>
      <c r="G35" s="2843"/>
      <c r="H35" s="2843"/>
      <c r="I35" s="2843"/>
      <c r="J35" s="2843"/>
      <c r="K35" s="2843"/>
      <c r="L35" s="2843"/>
      <c r="M35" s="2843"/>
      <c r="N35" s="2843"/>
      <c r="O35" s="2843"/>
      <c r="P35" s="2843"/>
      <c r="Q35" s="2843"/>
      <c r="R35" s="2843"/>
      <c r="S35" s="2843"/>
      <c r="T35" s="2843"/>
      <c r="U35" s="2843"/>
      <c r="V35" s="2843"/>
      <c r="W35" s="2843"/>
      <c r="X35" s="2843"/>
      <c r="Y35" s="2843"/>
      <c r="Z35" s="2843"/>
      <c r="AA35" s="2843"/>
      <c r="AB35" s="2970" t="s">
        <v>929</v>
      </c>
      <c r="AC35" s="2970"/>
      <c r="AD35" s="2970"/>
      <c r="AE35" s="2970"/>
      <c r="AF35" s="2970"/>
      <c r="AG35" s="2970"/>
      <c r="AH35" s="2970"/>
      <c r="AI35" s="2970"/>
      <c r="AJ35" s="2970"/>
      <c r="AK35" s="2970"/>
      <c r="AL35" s="2970"/>
      <c r="AM35" s="3015"/>
      <c r="AN35" s="3015"/>
      <c r="AO35" s="3016"/>
      <c r="AP35" s="824"/>
    </row>
    <row r="36" spans="2:42" ht="15" thickBot="1" x14ac:dyDescent="0.35">
      <c r="B36" s="812"/>
      <c r="C36" s="2954">
        <v>2.1</v>
      </c>
      <c r="D36" s="2955"/>
      <c r="E36" s="3006" t="s">
        <v>297</v>
      </c>
      <c r="F36" s="3006"/>
      <c r="G36" s="3006"/>
      <c r="H36" s="3006"/>
      <c r="I36" s="3006"/>
      <c r="J36" s="3006"/>
      <c r="K36" s="3006"/>
      <c r="L36" s="3006"/>
      <c r="M36" s="3006"/>
      <c r="N36" s="3006"/>
      <c r="O36" s="3006"/>
      <c r="P36" s="3006"/>
      <c r="Q36" s="3006"/>
      <c r="R36" s="3006"/>
      <c r="S36" s="3006"/>
      <c r="T36" s="3006"/>
      <c r="U36" s="3006"/>
      <c r="V36" s="3006"/>
      <c r="W36" s="3006"/>
      <c r="X36" s="3006"/>
      <c r="Y36" s="3006"/>
      <c r="Z36" s="3006"/>
      <c r="AA36" s="3006"/>
      <c r="AB36" s="2930" t="s">
        <v>929</v>
      </c>
      <c r="AC36" s="2930"/>
      <c r="AD36" s="2930"/>
      <c r="AE36" s="2930"/>
      <c r="AF36" s="2930"/>
      <c r="AG36" s="2930"/>
      <c r="AH36" s="2930"/>
      <c r="AI36" s="2930"/>
      <c r="AJ36" s="2930"/>
      <c r="AK36" s="2930"/>
      <c r="AL36" s="2930"/>
      <c r="AM36" s="3023"/>
      <c r="AN36" s="3023"/>
      <c r="AO36" s="3024"/>
      <c r="AP36" s="824"/>
    </row>
    <row r="37" spans="2:42" ht="15" thickBot="1" x14ac:dyDescent="0.35">
      <c r="B37" s="812"/>
      <c r="C37" s="2847" t="s">
        <v>287</v>
      </c>
      <c r="D37" s="2848"/>
      <c r="E37" s="2942"/>
      <c r="F37" s="2942"/>
      <c r="G37" s="2942"/>
      <c r="H37" s="2942"/>
      <c r="I37" s="2942"/>
      <c r="J37" s="2942"/>
      <c r="K37" s="2942"/>
      <c r="L37" s="2942"/>
      <c r="M37" s="2942"/>
      <c r="N37" s="2942"/>
      <c r="O37" s="2942"/>
      <c r="P37" s="2942"/>
      <c r="Q37" s="2942"/>
      <c r="R37" s="2942"/>
      <c r="S37" s="2942"/>
      <c r="T37" s="2942"/>
      <c r="U37" s="2942"/>
      <c r="V37" s="2942"/>
      <c r="W37" s="2942"/>
      <c r="X37" s="2942"/>
      <c r="Y37" s="2942"/>
      <c r="Z37" s="2942"/>
      <c r="AA37" s="2942"/>
      <c r="AB37" s="2968" t="s">
        <v>298</v>
      </c>
      <c r="AC37" s="2968"/>
      <c r="AD37" s="2968"/>
      <c r="AE37" s="2968"/>
      <c r="AF37" s="2968"/>
      <c r="AG37" s="2968"/>
      <c r="AH37" s="2968"/>
      <c r="AI37" s="2968"/>
      <c r="AJ37" s="2968"/>
      <c r="AK37" s="2968"/>
      <c r="AL37" s="2968"/>
      <c r="AM37" s="2866">
        <f>AM29+AM31+(IF(AM30=5,5,0))+AM34+AM35+AM36+AM33</f>
        <v>0</v>
      </c>
      <c r="AN37" s="2867"/>
      <c r="AO37" s="2868"/>
      <c r="AP37" s="824"/>
    </row>
    <row r="38" spans="2:42" s="810" customFormat="1" ht="3.75" customHeight="1" x14ac:dyDescent="0.3">
      <c r="B38" s="812"/>
      <c r="C38" s="828"/>
      <c r="AB38" s="811"/>
      <c r="AP38" s="824"/>
    </row>
    <row r="39" spans="2:42" s="810" customFormat="1" x14ac:dyDescent="0.3">
      <c r="B39" s="812"/>
      <c r="C39" s="2836" t="s">
        <v>916</v>
      </c>
      <c r="D39" s="2836"/>
      <c r="E39" s="2836"/>
      <c r="F39" s="2836"/>
      <c r="G39" s="2836"/>
      <c r="H39" s="2836"/>
      <c r="I39" s="2836"/>
      <c r="J39" s="2836"/>
      <c r="K39" s="2836"/>
      <c r="L39" s="2836"/>
      <c r="M39" s="2836"/>
      <c r="N39" s="2836"/>
      <c r="O39" s="2836"/>
      <c r="P39" s="2836"/>
      <c r="Q39" s="2836"/>
      <c r="R39" s="2836"/>
      <c r="S39" s="2836"/>
      <c r="T39" s="2836"/>
      <c r="U39" s="2836"/>
      <c r="V39" s="2836"/>
      <c r="W39" s="2836"/>
      <c r="X39" s="2836"/>
      <c r="Y39" s="2836"/>
      <c r="Z39" s="2836"/>
      <c r="AA39" s="2836"/>
      <c r="AB39" s="841"/>
      <c r="AP39" s="824"/>
    </row>
    <row r="40" spans="2:42" x14ac:dyDescent="0.3">
      <c r="B40" s="812"/>
      <c r="C40" s="3003" t="s">
        <v>282</v>
      </c>
      <c r="D40" s="3004"/>
      <c r="E40" s="3005" t="s">
        <v>283</v>
      </c>
      <c r="F40" s="3005"/>
      <c r="G40" s="3005"/>
      <c r="H40" s="3005"/>
      <c r="I40" s="3005"/>
      <c r="J40" s="3005"/>
      <c r="K40" s="3005"/>
      <c r="L40" s="3005"/>
      <c r="M40" s="3005"/>
      <c r="N40" s="3005"/>
      <c r="O40" s="3005"/>
      <c r="P40" s="3005"/>
      <c r="Q40" s="3005"/>
      <c r="R40" s="3005"/>
      <c r="S40" s="3005"/>
      <c r="T40" s="3005"/>
      <c r="U40" s="3005"/>
      <c r="V40" s="3005"/>
      <c r="W40" s="3005"/>
      <c r="X40" s="3005"/>
      <c r="Y40" s="3005"/>
      <c r="Z40" s="3005"/>
      <c r="AA40" s="3005"/>
      <c r="AB40" s="2851" t="s">
        <v>280</v>
      </c>
      <c r="AC40" s="2851"/>
      <c r="AD40" s="2851"/>
      <c r="AE40" s="2851"/>
      <c r="AF40" s="2851"/>
      <c r="AG40" s="2851"/>
      <c r="AH40" s="2851"/>
      <c r="AI40" s="2851"/>
      <c r="AJ40" s="2851"/>
      <c r="AK40" s="2851"/>
      <c r="AL40" s="2851"/>
      <c r="AM40" s="2869" t="s">
        <v>281</v>
      </c>
      <c r="AN40" s="2869"/>
      <c r="AO40" s="2870"/>
      <c r="AP40" s="824"/>
    </row>
    <row r="41" spans="2:42" x14ac:dyDescent="0.3">
      <c r="B41" s="812"/>
      <c r="C41" s="2938" t="s">
        <v>299</v>
      </c>
      <c r="D41" s="2939"/>
      <c r="E41" s="2833" t="s">
        <v>300</v>
      </c>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969" t="s">
        <v>285</v>
      </c>
      <c r="AC41" s="2969"/>
      <c r="AD41" s="2969"/>
      <c r="AE41" s="2969"/>
      <c r="AF41" s="2969"/>
      <c r="AG41" s="2969"/>
      <c r="AH41" s="2969"/>
      <c r="AI41" s="2969"/>
      <c r="AJ41" s="2969"/>
      <c r="AK41" s="2969"/>
      <c r="AL41" s="2969"/>
      <c r="AM41" s="2873"/>
      <c r="AN41" s="2873"/>
      <c r="AO41" s="2874"/>
      <c r="AP41" s="824"/>
    </row>
    <row r="42" spans="2:42" x14ac:dyDescent="0.3">
      <c r="B42" s="812"/>
      <c r="C42" s="2940" t="s">
        <v>301</v>
      </c>
      <c r="D42" s="2941"/>
      <c r="E42" s="3002" t="s">
        <v>302</v>
      </c>
      <c r="F42" s="3002"/>
      <c r="G42" s="3002"/>
      <c r="H42" s="3002"/>
      <c r="I42" s="3002"/>
      <c r="J42" s="3002"/>
      <c r="K42" s="3002"/>
      <c r="L42" s="3002"/>
      <c r="M42" s="3002"/>
      <c r="N42" s="3002"/>
      <c r="O42" s="3002"/>
      <c r="P42" s="3002"/>
      <c r="Q42" s="3002"/>
      <c r="R42" s="3002"/>
      <c r="S42" s="3002"/>
      <c r="T42" s="3002"/>
      <c r="U42" s="3002"/>
      <c r="V42" s="3002"/>
      <c r="W42" s="3002"/>
      <c r="X42" s="3002"/>
      <c r="Y42" s="3002"/>
      <c r="Z42" s="3002"/>
      <c r="AA42" s="3002"/>
      <c r="AB42" s="2914" t="s">
        <v>285</v>
      </c>
      <c r="AC42" s="2914"/>
      <c r="AD42" s="2914"/>
      <c r="AE42" s="2914"/>
      <c r="AF42" s="2914"/>
      <c r="AG42" s="2914"/>
      <c r="AH42" s="2914"/>
      <c r="AI42" s="2914"/>
      <c r="AJ42" s="2914"/>
      <c r="AK42" s="2914"/>
      <c r="AL42" s="2914"/>
      <c r="AM42" s="2873"/>
      <c r="AN42" s="2873"/>
      <c r="AO42" s="2874"/>
      <c r="AP42" s="824"/>
    </row>
    <row r="43" spans="2:42" ht="15" customHeight="1" x14ac:dyDescent="0.3">
      <c r="B43" s="812"/>
      <c r="C43" s="2940" t="s">
        <v>303</v>
      </c>
      <c r="D43" s="2941"/>
      <c r="E43" s="2843" t="s">
        <v>304</v>
      </c>
      <c r="F43" s="2843"/>
      <c r="G43" s="2843"/>
      <c r="H43" s="2843"/>
      <c r="I43" s="2843"/>
      <c r="J43" s="2843"/>
      <c r="K43" s="2843"/>
      <c r="L43" s="2843"/>
      <c r="M43" s="2843"/>
      <c r="N43" s="2843"/>
      <c r="O43" s="2843"/>
      <c r="P43" s="2843"/>
      <c r="Q43" s="2843"/>
      <c r="R43" s="2843"/>
      <c r="S43" s="2843"/>
      <c r="T43" s="2843"/>
      <c r="U43" s="2843"/>
      <c r="V43" s="2843"/>
      <c r="W43" s="2843"/>
      <c r="X43" s="2843"/>
      <c r="Y43" s="2843"/>
      <c r="Z43" s="2843"/>
      <c r="AA43" s="2843"/>
      <c r="AB43" s="3007" t="s">
        <v>305</v>
      </c>
      <c r="AC43" s="3007"/>
      <c r="AD43" s="3007"/>
      <c r="AE43" s="3007"/>
      <c r="AF43" s="3007"/>
      <c r="AG43" s="3007"/>
      <c r="AH43" s="3007"/>
      <c r="AI43" s="3007"/>
      <c r="AJ43" s="3007"/>
      <c r="AK43" s="3007"/>
      <c r="AL43" s="3007"/>
      <c r="AM43" s="2873"/>
      <c r="AN43" s="2873"/>
      <c r="AO43" s="2874"/>
      <c r="AP43" s="824"/>
    </row>
    <row r="44" spans="2:42" x14ac:dyDescent="0.3">
      <c r="B44" s="812"/>
      <c r="C44" s="2940" t="s">
        <v>306</v>
      </c>
      <c r="D44" s="2941"/>
      <c r="E44" s="3002" t="s">
        <v>304</v>
      </c>
      <c r="F44" s="3002"/>
      <c r="G44" s="3002"/>
      <c r="H44" s="3002"/>
      <c r="I44" s="3002"/>
      <c r="J44" s="3002"/>
      <c r="K44" s="3002"/>
      <c r="L44" s="3002"/>
      <c r="M44" s="3002"/>
      <c r="N44" s="3002"/>
      <c r="O44" s="3002"/>
      <c r="P44" s="3002"/>
      <c r="Q44" s="3002"/>
      <c r="R44" s="3002"/>
      <c r="S44" s="3002"/>
      <c r="T44" s="3002"/>
      <c r="U44" s="3002"/>
      <c r="V44" s="3002"/>
      <c r="W44" s="3002"/>
      <c r="X44" s="3002"/>
      <c r="Y44" s="3002"/>
      <c r="Z44" s="3002"/>
      <c r="AA44" s="3002"/>
      <c r="AB44" s="2914" t="s">
        <v>929</v>
      </c>
      <c r="AC44" s="2914"/>
      <c r="AD44" s="2914"/>
      <c r="AE44" s="2914"/>
      <c r="AF44" s="2914"/>
      <c r="AG44" s="2914"/>
      <c r="AH44" s="2914"/>
      <c r="AI44" s="2914"/>
      <c r="AJ44" s="2914"/>
      <c r="AK44" s="2914"/>
      <c r="AL44" s="2914"/>
      <c r="AM44" s="3009"/>
      <c r="AN44" s="3009"/>
      <c r="AO44" s="3010"/>
      <c r="AP44" s="824"/>
    </row>
    <row r="45" spans="2:42" x14ac:dyDescent="0.3">
      <c r="B45" s="812"/>
      <c r="C45" s="2940" t="s">
        <v>307</v>
      </c>
      <c r="D45" s="2941"/>
      <c r="E45" s="2843" t="s">
        <v>308</v>
      </c>
      <c r="F45" s="2843"/>
      <c r="G45" s="2843"/>
      <c r="H45" s="2843"/>
      <c r="I45" s="2843"/>
      <c r="J45" s="2843"/>
      <c r="K45" s="2843"/>
      <c r="L45" s="2843"/>
      <c r="M45" s="2843"/>
      <c r="N45" s="2843"/>
      <c r="O45" s="2843"/>
      <c r="P45" s="2843"/>
      <c r="Q45" s="2843"/>
      <c r="R45" s="2843"/>
      <c r="S45" s="2843"/>
      <c r="T45" s="2843"/>
      <c r="U45" s="2843"/>
      <c r="V45" s="2843"/>
      <c r="W45" s="2843"/>
      <c r="X45" s="2843"/>
      <c r="Y45" s="2843"/>
      <c r="Z45" s="2843"/>
      <c r="AA45" s="2843"/>
      <c r="AB45" s="2970" t="s">
        <v>929</v>
      </c>
      <c r="AC45" s="2970"/>
      <c r="AD45" s="2970"/>
      <c r="AE45" s="2970"/>
      <c r="AF45" s="2970"/>
      <c r="AG45" s="2970"/>
      <c r="AH45" s="2970"/>
      <c r="AI45" s="2970"/>
      <c r="AJ45" s="2970"/>
      <c r="AK45" s="2970"/>
      <c r="AL45" s="2970"/>
      <c r="AM45" s="3015"/>
      <c r="AN45" s="3015"/>
      <c r="AO45" s="3016"/>
      <c r="AP45" s="824"/>
    </row>
    <row r="46" spans="2:42" ht="15" customHeight="1" x14ac:dyDescent="0.3">
      <c r="B46" s="812"/>
      <c r="C46" s="2940" t="s">
        <v>309</v>
      </c>
      <c r="D46" s="2941"/>
      <c r="E46" s="3002" t="s">
        <v>310</v>
      </c>
      <c r="F46" s="3002"/>
      <c r="G46" s="3002"/>
      <c r="H46" s="3002"/>
      <c r="I46" s="3002"/>
      <c r="J46" s="3002"/>
      <c r="K46" s="3002"/>
      <c r="L46" s="3002"/>
      <c r="M46" s="3002"/>
      <c r="N46" s="3002"/>
      <c r="O46" s="3002"/>
      <c r="P46" s="3002"/>
      <c r="Q46" s="3002"/>
      <c r="R46" s="3002"/>
      <c r="S46" s="3002"/>
      <c r="T46" s="3002"/>
      <c r="U46" s="3002"/>
      <c r="V46" s="3002"/>
      <c r="W46" s="3002"/>
      <c r="X46" s="3002"/>
      <c r="Y46" s="3002"/>
      <c r="Z46" s="3002"/>
      <c r="AA46" s="3002"/>
      <c r="AB46" s="2914" t="s">
        <v>311</v>
      </c>
      <c r="AC46" s="2914"/>
      <c r="AD46" s="2914"/>
      <c r="AE46" s="2914"/>
      <c r="AF46" s="2914"/>
      <c r="AG46" s="2914"/>
      <c r="AH46" s="2914"/>
      <c r="AI46" s="2914"/>
      <c r="AJ46" s="2914"/>
      <c r="AK46" s="2914"/>
      <c r="AL46" s="2914"/>
      <c r="AM46" s="2873"/>
      <c r="AN46" s="2873"/>
      <c r="AO46" s="2874"/>
      <c r="AP46" s="824"/>
    </row>
    <row r="47" spans="2:42" x14ac:dyDescent="0.3">
      <c r="B47" s="812"/>
      <c r="C47" s="2940" t="s">
        <v>312</v>
      </c>
      <c r="D47" s="2941"/>
      <c r="E47" s="2843" t="s">
        <v>313</v>
      </c>
      <c r="F47" s="2843"/>
      <c r="G47" s="2843"/>
      <c r="H47" s="2843"/>
      <c r="I47" s="2843"/>
      <c r="J47" s="2843"/>
      <c r="K47" s="2843"/>
      <c r="L47" s="2843"/>
      <c r="M47" s="2843"/>
      <c r="N47" s="2843"/>
      <c r="O47" s="2843"/>
      <c r="P47" s="2843"/>
      <c r="Q47" s="2843"/>
      <c r="R47" s="2843"/>
      <c r="S47" s="2843"/>
      <c r="T47" s="2843"/>
      <c r="U47" s="2843"/>
      <c r="V47" s="2843"/>
      <c r="W47" s="2843"/>
      <c r="X47" s="2843"/>
      <c r="Y47" s="2843"/>
      <c r="Z47" s="2843"/>
      <c r="AA47" s="2843"/>
      <c r="AB47" s="2970" t="s">
        <v>929</v>
      </c>
      <c r="AC47" s="2970"/>
      <c r="AD47" s="2970"/>
      <c r="AE47" s="2970"/>
      <c r="AF47" s="2970"/>
      <c r="AG47" s="2970"/>
      <c r="AH47" s="2970"/>
      <c r="AI47" s="2970"/>
      <c r="AJ47" s="2970"/>
      <c r="AK47" s="2970"/>
      <c r="AL47" s="2970"/>
      <c r="AM47" s="3015"/>
      <c r="AN47" s="3015"/>
      <c r="AO47" s="3016"/>
      <c r="AP47" s="824"/>
    </row>
    <row r="48" spans="2:42" ht="15" thickBot="1" x14ac:dyDescent="0.35">
      <c r="B48" s="812"/>
      <c r="C48" s="2954" t="s">
        <v>314</v>
      </c>
      <c r="D48" s="2955"/>
      <c r="E48" s="3006" t="s">
        <v>315</v>
      </c>
      <c r="F48" s="3006"/>
      <c r="G48" s="3006"/>
      <c r="H48" s="3006"/>
      <c r="I48" s="3006"/>
      <c r="J48" s="3006"/>
      <c r="K48" s="3006"/>
      <c r="L48" s="3006"/>
      <c r="M48" s="3006"/>
      <c r="N48" s="3006"/>
      <c r="O48" s="3006"/>
      <c r="P48" s="3006"/>
      <c r="Q48" s="3006"/>
      <c r="R48" s="3006"/>
      <c r="S48" s="3006"/>
      <c r="T48" s="3006"/>
      <c r="U48" s="3006"/>
      <c r="V48" s="3006"/>
      <c r="W48" s="3006"/>
      <c r="X48" s="3006"/>
      <c r="Y48" s="3006"/>
      <c r="Z48" s="3006"/>
      <c r="AA48" s="3006"/>
      <c r="AB48" s="2930" t="s">
        <v>285</v>
      </c>
      <c r="AC48" s="2930"/>
      <c r="AD48" s="2930"/>
      <c r="AE48" s="2930"/>
      <c r="AF48" s="2930"/>
      <c r="AG48" s="2930"/>
      <c r="AH48" s="2930"/>
      <c r="AI48" s="2930"/>
      <c r="AJ48" s="2930"/>
      <c r="AK48" s="2930"/>
      <c r="AL48" s="2930"/>
      <c r="AM48" s="2873"/>
      <c r="AN48" s="2873"/>
      <c r="AO48" s="2874"/>
      <c r="AP48" s="824"/>
    </row>
    <row r="49" spans="2:42" ht="15" thickBot="1" x14ac:dyDescent="0.35">
      <c r="B49" s="812"/>
      <c r="C49" s="2847" t="s">
        <v>287</v>
      </c>
      <c r="D49" s="2848"/>
      <c r="E49" s="2942"/>
      <c r="F49" s="2942"/>
      <c r="G49" s="2942"/>
      <c r="H49" s="2942"/>
      <c r="I49" s="2942"/>
      <c r="J49" s="2942"/>
      <c r="K49" s="2942"/>
      <c r="L49" s="2942"/>
      <c r="M49" s="2942"/>
      <c r="N49" s="2942"/>
      <c r="O49" s="2942"/>
      <c r="P49" s="2942"/>
      <c r="Q49" s="2942"/>
      <c r="R49" s="2942"/>
      <c r="S49" s="2942"/>
      <c r="T49" s="2942"/>
      <c r="U49" s="2942"/>
      <c r="V49" s="2942"/>
      <c r="W49" s="2942"/>
      <c r="X49" s="2942"/>
      <c r="Y49" s="2942"/>
      <c r="Z49" s="2942"/>
      <c r="AA49" s="2942"/>
      <c r="AB49" s="2968" t="s">
        <v>316</v>
      </c>
      <c r="AC49" s="2968"/>
      <c r="AD49" s="2968"/>
      <c r="AE49" s="2968"/>
      <c r="AF49" s="2968"/>
      <c r="AG49" s="2968"/>
      <c r="AH49" s="2968"/>
      <c r="AI49" s="2968"/>
      <c r="AJ49" s="2968"/>
      <c r="AK49" s="2968"/>
      <c r="AL49" s="2968"/>
      <c r="AM49" s="2866">
        <f>AM44+AM45+AM47</f>
        <v>0</v>
      </c>
      <c r="AN49" s="2867"/>
      <c r="AO49" s="2868"/>
      <c r="AP49" s="824"/>
    </row>
    <row r="50" spans="2:42" s="810" customFormat="1" ht="3.75" customHeight="1" x14ac:dyDescent="0.3">
      <c r="B50" s="812"/>
      <c r="C50" s="828"/>
      <c r="J50" s="569"/>
      <c r="AB50" s="811"/>
      <c r="AP50" s="824"/>
    </row>
    <row r="51" spans="2:42" s="810" customFormat="1" x14ac:dyDescent="0.3">
      <c r="B51" s="812"/>
      <c r="C51" s="2836" t="s">
        <v>917</v>
      </c>
      <c r="D51" s="2836"/>
      <c r="E51" s="2836"/>
      <c r="F51" s="2836"/>
      <c r="G51" s="2836"/>
      <c r="H51" s="2836"/>
      <c r="I51" s="2836"/>
      <c r="J51" s="2836"/>
      <c r="K51" s="2836"/>
      <c r="L51" s="2836"/>
      <c r="M51" s="2836"/>
      <c r="N51" s="2836"/>
      <c r="O51" s="2836"/>
      <c r="P51" s="2836"/>
      <c r="Q51" s="2836"/>
      <c r="R51" s="2836"/>
      <c r="S51" s="2836"/>
      <c r="T51" s="2836"/>
      <c r="U51" s="2836"/>
      <c r="V51" s="2836"/>
      <c r="W51" s="2836"/>
      <c r="X51" s="2836"/>
      <c r="Y51" s="2836"/>
      <c r="Z51" s="2836"/>
      <c r="AA51" s="2836"/>
      <c r="AB51" s="841"/>
      <c r="AP51" s="824"/>
    </row>
    <row r="52" spans="2:42" x14ac:dyDescent="0.3">
      <c r="B52" s="812"/>
      <c r="C52" s="3003" t="s">
        <v>282</v>
      </c>
      <c r="D52" s="3004"/>
      <c r="E52" s="3005" t="s">
        <v>283</v>
      </c>
      <c r="F52" s="3005"/>
      <c r="G52" s="3005"/>
      <c r="H52" s="3005"/>
      <c r="I52" s="3005"/>
      <c r="J52" s="3005"/>
      <c r="K52" s="3005"/>
      <c r="L52" s="3005"/>
      <c r="M52" s="3005"/>
      <c r="N52" s="3005"/>
      <c r="O52" s="3005"/>
      <c r="P52" s="3005"/>
      <c r="Q52" s="3005"/>
      <c r="R52" s="3005"/>
      <c r="S52" s="3005"/>
      <c r="T52" s="3005"/>
      <c r="U52" s="3005"/>
      <c r="V52" s="3005"/>
      <c r="W52" s="3005"/>
      <c r="X52" s="3005"/>
      <c r="Y52" s="3005"/>
      <c r="Z52" s="3005"/>
      <c r="AA52" s="3005"/>
      <c r="AB52" s="2851" t="s">
        <v>280</v>
      </c>
      <c r="AC52" s="2851"/>
      <c r="AD52" s="2851"/>
      <c r="AE52" s="2851"/>
      <c r="AF52" s="2851"/>
      <c r="AG52" s="2851"/>
      <c r="AH52" s="2851"/>
      <c r="AI52" s="2851"/>
      <c r="AJ52" s="2851"/>
      <c r="AK52" s="2851"/>
      <c r="AL52" s="2851"/>
      <c r="AM52" s="2869" t="s">
        <v>281</v>
      </c>
      <c r="AN52" s="2869"/>
      <c r="AO52" s="2870"/>
      <c r="AP52" s="824"/>
    </row>
    <row r="53" spans="2:42" x14ac:dyDescent="0.3">
      <c r="B53" s="812"/>
      <c r="C53" s="2938" t="s">
        <v>317</v>
      </c>
      <c r="D53" s="2939"/>
      <c r="E53" s="2833" t="s">
        <v>923</v>
      </c>
      <c r="F53" s="2833"/>
      <c r="G53" s="2833"/>
      <c r="H53" s="2833"/>
      <c r="I53" s="2833"/>
      <c r="J53" s="2833"/>
      <c r="K53" s="2833"/>
      <c r="L53" s="2833"/>
      <c r="M53" s="2833"/>
      <c r="N53" s="2833"/>
      <c r="O53" s="2833"/>
      <c r="P53" s="2833"/>
      <c r="Q53" s="2833"/>
      <c r="R53" s="2833"/>
      <c r="S53" s="2833"/>
      <c r="T53" s="2833"/>
      <c r="U53" s="2833"/>
      <c r="V53" s="2833"/>
      <c r="W53" s="2833"/>
      <c r="X53" s="2833"/>
      <c r="Y53" s="2833"/>
      <c r="Z53" s="2833"/>
      <c r="AA53" s="2833"/>
      <c r="AB53" s="2969" t="s">
        <v>285</v>
      </c>
      <c r="AC53" s="2969"/>
      <c r="AD53" s="2969"/>
      <c r="AE53" s="2969"/>
      <c r="AF53" s="2969"/>
      <c r="AG53" s="2969"/>
      <c r="AH53" s="2969"/>
      <c r="AI53" s="2969"/>
      <c r="AJ53" s="2969"/>
      <c r="AK53" s="2969"/>
      <c r="AL53" s="2969"/>
      <c r="AM53" s="2873"/>
      <c r="AN53" s="2873"/>
      <c r="AO53" s="2874"/>
      <c r="AP53" s="824"/>
    </row>
    <row r="54" spans="2:42" x14ac:dyDescent="0.3">
      <c r="B54" s="812"/>
      <c r="C54" s="2940" t="s">
        <v>318</v>
      </c>
      <c r="D54" s="2941"/>
      <c r="E54" s="3002" t="s">
        <v>924</v>
      </c>
      <c r="F54" s="3002"/>
      <c r="G54" s="3002"/>
      <c r="H54" s="3002"/>
      <c r="I54" s="3002"/>
      <c r="J54" s="3002"/>
      <c r="K54" s="3002"/>
      <c r="L54" s="3002"/>
      <c r="M54" s="3002"/>
      <c r="N54" s="3002"/>
      <c r="O54" s="3002"/>
      <c r="P54" s="3002"/>
      <c r="Q54" s="3002"/>
      <c r="R54" s="3002"/>
      <c r="S54" s="3002"/>
      <c r="T54" s="3002"/>
      <c r="U54" s="3002"/>
      <c r="V54" s="3002"/>
      <c r="W54" s="3002"/>
      <c r="X54" s="3002"/>
      <c r="Y54" s="3002"/>
      <c r="Z54" s="3002"/>
      <c r="AA54" s="3002"/>
      <c r="AB54" s="2914" t="s">
        <v>929</v>
      </c>
      <c r="AC54" s="2914"/>
      <c r="AD54" s="2914"/>
      <c r="AE54" s="2914"/>
      <c r="AF54" s="2914"/>
      <c r="AG54" s="2914"/>
      <c r="AH54" s="2914"/>
      <c r="AI54" s="2914"/>
      <c r="AJ54" s="2914"/>
      <c r="AK54" s="2914"/>
      <c r="AL54" s="2914"/>
      <c r="AM54" s="3009"/>
      <c r="AN54" s="3009"/>
      <c r="AO54" s="3010"/>
      <c r="AP54" s="824"/>
    </row>
    <row r="55" spans="2:42" ht="15" thickBot="1" x14ac:dyDescent="0.35">
      <c r="B55" s="812"/>
      <c r="C55" s="2954" t="s">
        <v>319</v>
      </c>
      <c r="D55" s="2955"/>
      <c r="E55" s="2835" t="s">
        <v>320</v>
      </c>
      <c r="F55" s="2835"/>
      <c r="G55" s="2835"/>
      <c r="H55" s="2835"/>
      <c r="I55" s="2835"/>
      <c r="J55" s="2835"/>
      <c r="K55" s="2835"/>
      <c r="L55" s="2835"/>
      <c r="M55" s="2835"/>
      <c r="N55" s="2835"/>
      <c r="O55" s="2835"/>
      <c r="P55" s="2835"/>
      <c r="Q55" s="2835"/>
      <c r="R55" s="2835"/>
      <c r="S55" s="2835"/>
      <c r="T55" s="2835"/>
      <c r="U55" s="2835"/>
      <c r="V55" s="2835"/>
      <c r="W55" s="2835"/>
      <c r="X55" s="2835"/>
      <c r="Y55" s="2835"/>
      <c r="Z55" s="2835"/>
      <c r="AA55" s="2835"/>
      <c r="AB55" s="2967" t="s">
        <v>929</v>
      </c>
      <c r="AC55" s="2967"/>
      <c r="AD55" s="2967"/>
      <c r="AE55" s="2967"/>
      <c r="AF55" s="2967"/>
      <c r="AG55" s="2967"/>
      <c r="AH55" s="2967"/>
      <c r="AI55" s="2967"/>
      <c r="AJ55" s="2967"/>
      <c r="AK55" s="2967"/>
      <c r="AL55" s="2967"/>
      <c r="AM55" s="3017"/>
      <c r="AN55" s="3017"/>
      <c r="AO55" s="3018"/>
      <c r="AP55" s="824"/>
    </row>
    <row r="56" spans="2:42" ht="15" thickBot="1" x14ac:dyDescent="0.35">
      <c r="B56" s="812"/>
      <c r="C56" s="2847" t="s">
        <v>287</v>
      </c>
      <c r="D56" s="2848"/>
      <c r="E56" s="2942"/>
      <c r="F56" s="2942"/>
      <c r="G56" s="2942"/>
      <c r="H56" s="2942"/>
      <c r="I56" s="2942"/>
      <c r="J56" s="2942"/>
      <c r="K56" s="2942"/>
      <c r="L56" s="2942"/>
      <c r="M56" s="2942"/>
      <c r="N56" s="2942"/>
      <c r="O56" s="2942"/>
      <c r="P56" s="2942"/>
      <c r="Q56" s="2942"/>
      <c r="R56" s="2942"/>
      <c r="S56" s="2942"/>
      <c r="T56" s="2942"/>
      <c r="U56" s="2942"/>
      <c r="V56" s="2942"/>
      <c r="W56" s="2942"/>
      <c r="X56" s="2942"/>
      <c r="Y56" s="2942"/>
      <c r="Z56" s="2942"/>
      <c r="AA56" s="2942"/>
      <c r="AB56" s="2968" t="s">
        <v>321</v>
      </c>
      <c r="AC56" s="2968"/>
      <c r="AD56" s="2968"/>
      <c r="AE56" s="2968"/>
      <c r="AF56" s="2968"/>
      <c r="AG56" s="2968"/>
      <c r="AH56" s="2968"/>
      <c r="AI56" s="2968"/>
      <c r="AJ56" s="2968"/>
      <c r="AK56" s="2968"/>
      <c r="AL56" s="2968"/>
      <c r="AM56" s="2866">
        <f>AM54+AM55</f>
        <v>0</v>
      </c>
      <c r="AN56" s="2867"/>
      <c r="AO56" s="2868"/>
      <c r="AP56" s="824"/>
    </row>
    <row r="57" spans="2:42" s="810" customFormat="1" ht="3.75" customHeight="1" x14ac:dyDescent="0.3">
      <c r="B57" s="812"/>
      <c r="C57" s="828"/>
      <c r="J57" s="569"/>
      <c r="AB57" s="578"/>
      <c r="AP57" s="824"/>
    </row>
    <row r="58" spans="2:42" s="810" customFormat="1" x14ac:dyDescent="0.3">
      <c r="B58" s="812"/>
      <c r="C58" s="2836" t="s">
        <v>918</v>
      </c>
      <c r="D58" s="2836"/>
      <c r="E58" s="2836"/>
      <c r="F58" s="2836"/>
      <c r="G58" s="2836"/>
      <c r="H58" s="2836"/>
      <c r="I58" s="2836"/>
      <c r="J58" s="2836"/>
      <c r="K58" s="2836"/>
      <c r="L58" s="2836"/>
      <c r="M58" s="2836"/>
      <c r="N58" s="2836"/>
      <c r="O58" s="2836"/>
      <c r="P58" s="2836"/>
      <c r="Q58" s="2836"/>
      <c r="R58" s="2836"/>
      <c r="S58" s="2836"/>
      <c r="T58" s="2836"/>
      <c r="U58" s="2836"/>
      <c r="V58" s="2836"/>
      <c r="W58" s="2836"/>
      <c r="X58" s="2836"/>
      <c r="Y58" s="2836"/>
      <c r="Z58" s="2836"/>
      <c r="AA58" s="2836"/>
      <c r="AB58" s="841"/>
      <c r="AP58" s="824"/>
    </row>
    <row r="59" spans="2:42" x14ac:dyDescent="0.3">
      <c r="B59" s="812"/>
      <c r="C59" s="3003" t="s">
        <v>282</v>
      </c>
      <c r="D59" s="3004"/>
      <c r="E59" s="3005" t="s">
        <v>283</v>
      </c>
      <c r="F59" s="3005"/>
      <c r="G59" s="3005"/>
      <c r="H59" s="3005"/>
      <c r="I59" s="3005"/>
      <c r="J59" s="3005"/>
      <c r="K59" s="3005"/>
      <c r="L59" s="3005"/>
      <c r="M59" s="3005"/>
      <c r="N59" s="3005"/>
      <c r="O59" s="3005"/>
      <c r="P59" s="3005"/>
      <c r="Q59" s="3005"/>
      <c r="R59" s="3005"/>
      <c r="S59" s="3005"/>
      <c r="T59" s="3005"/>
      <c r="U59" s="3005"/>
      <c r="V59" s="3005"/>
      <c r="W59" s="3005"/>
      <c r="X59" s="3005"/>
      <c r="Y59" s="3005"/>
      <c r="Z59" s="3005"/>
      <c r="AA59" s="3005"/>
      <c r="AB59" s="2851" t="s">
        <v>280</v>
      </c>
      <c r="AC59" s="2851"/>
      <c r="AD59" s="2851"/>
      <c r="AE59" s="2851"/>
      <c r="AF59" s="2851"/>
      <c r="AG59" s="2851"/>
      <c r="AH59" s="2851"/>
      <c r="AI59" s="2851"/>
      <c r="AJ59" s="2851"/>
      <c r="AK59" s="2851"/>
      <c r="AL59" s="2851"/>
      <c r="AM59" s="2869" t="s">
        <v>281</v>
      </c>
      <c r="AN59" s="2869"/>
      <c r="AO59" s="2870"/>
      <c r="AP59" s="824"/>
    </row>
    <row r="60" spans="2:42" x14ac:dyDescent="0.3">
      <c r="B60" s="812"/>
      <c r="C60" s="2938" t="s">
        <v>324</v>
      </c>
      <c r="D60" s="2939"/>
      <c r="E60" s="2833" t="s">
        <v>922</v>
      </c>
      <c r="F60" s="2833"/>
      <c r="G60" s="2833"/>
      <c r="H60" s="2833"/>
      <c r="I60" s="2833"/>
      <c r="J60" s="2833"/>
      <c r="K60" s="2833"/>
      <c r="L60" s="2833"/>
      <c r="M60" s="2833"/>
      <c r="N60" s="2833"/>
      <c r="O60" s="2833"/>
      <c r="P60" s="2833"/>
      <c r="Q60" s="2833"/>
      <c r="R60" s="2833"/>
      <c r="S60" s="2833"/>
      <c r="T60" s="2833"/>
      <c r="U60" s="2833"/>
      <c r="V60" s="2833"/>
      <c r="W60" s="2833"/>
      <c r="X60" s="2833"/>
      <c r="Y60" s="2833"/>
      <c r="Z60" s="2833"/>
      <c r="AA60" s="2833"/>
      <c r="AB60" s="2969" t="s">
        <v>285</v>
      </c>
      <c r="AC60" s="2969"/>
      <c r="AD60" s="2969"/>
      <c r="AE60" s="2969"/>
      <c r="AF60" s="2969"/>
      <c r="AG60" s="2969"/>
      <c r="AH60" s="2969"/>
      <c r="AI60" s="2969"/>
      <c r="AJ60" s="2969"/>
      <c r="AK60" s="2969"/>
      <c r="AL60" s="2969"/>
      <c r="AM60" s="2873"/>
      <c r="AN60" s="2873"/>
      <c r="AO60" s="2874"/>
      <c r="AP60" s="824"/>
    </row>
    <row r="61" spans="2:42" x14ac:dyDescent="0.3">
      <c r="B61" s="812"/>
      <c r="C61" s="2940" t="s">
        <v>327</v>
      </c>
      <c r="D61" s="2941"/>
      <c r="E61" s="3002" t="s">
        <v>925</v>
      </c>
      <c r="F61" s="3002"/>
      <c r="G61" s="3002"/>
      <c r="H61" s="3002"/>
      <c r="I61" s="3002"/>
      <c r="J61" s="3002"/>
      <c r="K61" s="3002"/>
      <c r="L61" s="3002"/>
      <c r="M61" s="3002"/>
      <c r="N61" s="3002"/>
      <c r="O61" s="3002"/>
      <c r="P61" s="3002"/>
      <c r="Q61" s="3002"/>
      <c r="R61" s="3002"/>
      <c r="S61" s="3002"/>
      <c r="T61" s="3002"/>
      <c r="U61" s="3002"/>
      <c r="V61" s="3002"/>
      <c r="W61" s="3002"/>
      <c r="X61" s="3002"/>
      <c r="Y61" s="3002"/>
      <c r="Z61" s="3002"/>
      <c r="AA61" s="3002"/>
      <c r="AB61" s="2914" t="s">
        <v>929</v>
      </c>
      <c r="AC61" s="2914"/>
      <c r="AD61" s="2914"/>
      <c r="AE61" s="2914"/>
      <c r="AF61" s="2914"/>
      <c r="AG61" s="2914"/>
      <c r="AH61" s="2914"/>
      <c r="AI61" s="2914"/>
      <c r="AJ61" s="2914"/>
      <c r="AK61" s="2914"/>
      <c r="AL61" s="2914"/>
      <c r="AM61" s="3009"/>
      <c r="AN61" s="3009"/>
      <c r="AO61" s="3010"/>
      <c r="AP61" s="824"/>
    </row>
    <row r="62" spans="2:42" x14ac:dyDescent="0.3">
      <c r="B62" s="812"/>
      <c r="C62" s="2940" t="s">
        <v>328</v>
      </c>
      <c r="D62" s="2941"/>
      <c r="E62" s="2843" t="s">
        <v>329</v>
      </c>
      <c r="F62" s="2843"/>
      <c r="G62" s="2843"/>
      <c r="H62" s="2843"/>
      <c r="I62" s="2843"/>
      <c r="J62" s="2843"/>
      <c r="K62" s="2843"/>
      <c r="L62" s="2843"/>
      <c r="M62" s="2843"/>
      <c r="N62" s="2843"/>
      <c r="O62" s="2843"/>
      <c r="P62" s="2843"/>
      <c r="Q62" s="2843"/>
      <c r="R62" s="2843"/>
      <c r="S62" s="2843"/>
      <c r="T62" s="2843"/>
      <c r="U62" s="2843"/>
      <c r="V62" s="2843"/>
      <c r="W62" s="2843"/>
      <c r="X62" s="2843"/>
      <c r="Y62" s="2843"/>
      <c r="Z62" s="2843"/>
      <c r="AA62" s="2843"/>
      <c r="AB62" s="2970" t="s">
        <v>285</v>
      </c>
      <c r="AC62" s="2970"/>
      <c r="AD62" s="2970"/>
      <c r="AE62" s="2970"/>
      <c r="AF62" s="2970"/>
      <c r="AG62" s="2970"/>
      <c r="AH62" s="2970"/>
      <c r="AI62" s="2970"/>
      <c r="AJ62" s="2970"/>
      <c r="AK62" s="2970"/>
      <c r="AL62" s="2970"/>
      <c r="AM62" s="2873"/>
      <c r="AN62" s="2873"/>
      <c r="AO62" s="2874"/>
      <c r="AP62" s="824"/>
    </row>
    <row r="63" spans="2:42" ht="15" customHeight="1" x14ac:dyDescent="0.3">
      <c r="B63" s="812"/>
      <c r="C63" s="2940" t="s">
        <v>330</v>
      </c>
      <c r="D63" s="2941"/>
      <c r="E63" s="3002" t="s">
        <v>331</v>
      </c>
      <c r="F63" s="3002"/>
      <c r="G63" s="3002"/>
      <c r="H63" s="3002"/>
      <c r="I63" s="3002"/>
      <c r="J63" s="3002"/>
      <c r="K63" s="3002"/>
      <c r="L63" s="3002"/>
      <c r="M63" s="3002"/>
      <c r="N63" s="3002"/>
      <c r="O63" s="3002"/>
      <c r="P63" s="3002"/>
      <c r="Q63" s="3002"/>
      <c r="R63" s="3002"/>
      <c r="S63" s="3002"/>
      <c r="T63" s="3002"/>
      <c r="U63" s="3002"/>
      <c r="V63" s="3002"/>
      <c r="W63" s="3002"/>
      <c r="X63" s="3002"/>
      <c r="Y63" s="3002"/>
      <c r="Z63" s="3002"/>
      <c r="AA63" s="3002"/>
      <c r="AB63" s="2914" t="s">
        <v>913</v>
      </c>
      <c r="AC63" s="2914"/>
      <c r="AD63" s="2914"/>
      <c r="AE63" s="2914"/>
      <c r="AF63" s="2914"/>
      <c r="AG63" s="2914"/>
      <c r="AH63" s="2914"/>
      <c r="AI63" s="2914"/>
      <c r="AJ63" s="2914"/>
      <c r="AK63" s="2914"/>
      <c r="AL63" s="2914"/>
      <c r="AM63" s="2873"/>
      <c r="AN63" s="2873"/>
      <c r="AO63" s="2874"/>
      <c r="AP63" s="824"/>
    </row>
    <row r="64" spans="2:42" x14ac:dyDescent="0.3">
      <c r="B64" s="812"/>
      <c r="C64" s="2940" t="s">
        <v>332</v>
      </c>
      <c r="D64" s="2941"/>
      <c r="E64" s="2843" t="s">
        <v>333</v>
      </c>
      <c r="F64" s="2843"/>
      <c r="G64" s="2843"/>
      <c r="H64" s="2843"/>
      <c r="I64" s="2843"/>
      <c r="J64" s="2843"/>
      <c r="K64" s="2843"/>
      <c r="L64" s="2843"/>
      <c r="M64" s="2843"/>
      <c r="N64" s="2843"/>
      <c r="O64" s="2843"/>
      <c r="P64" s="2843"/>
      <c r="Q64" s="2843"/>
      <c r="R64" s="2843"/>
      <c r="S64" s="2843"/>
      <c r="T64" s="2843"/>
      <c r="U64" s="2843"/>
      <c r="V64" s="2843"/>
      <c r="W64" s="2843"/>
      <c r="X64" s="2843"/>
      <c r="Y64" s="2843"/>
      <c r="Z64" s="2843"/>
      <c r="AA64" s="2843"/>
      <c r="AB64" s="2970" t="s">
        <v>929</v>
      </c>
      <c r="AC64" s="2970"/>
      <c r="AD64" s="2970"/>
      <c r="AE64" s="2970"/>
      <c r="AF64" s="2970"/>
      <c r="AG64" s="2970"/>
      <c r="AH64" s="2970"/>
      <c r="AI64" s="2970"/>
      <c r="AJ64" s="2970"/>
      <c r="AK64" s="2970"/>
      <c r="AL64" s="2970"/>
      <c r="AM64" s="3015"/>
      <c r="AN64" s="3015"/>
      <c r="AO64" s="3016"/>
      <c r="AP64" s="824"/>
    </row>
    <row r="65" spans="2:42" x14ac:dyDescent="0.3">
      <c r="B65" s="812"/>
      <c r="C65" s="2940" t="s">
        <v>334</v>
      </c>
      <c r="D65" s="2941"/>
      <c r="E65" s="3002" t="s">
        <v>963</v>
      </c>
      <c r="F65" s="3002"/>
      <c r="G65" s="3002"/>
      <c r="H65" s="3002"/>
      <c r="I65" s="3002"/>
      <c r="J65" s="3002"/>
      <c r="K65" s="3002"/>
      <c r="L65" s="3002"/>
      <c r="M65" s="3002"/>
      <c r="N65" s="3002"/>
      <c r="O65" s="3002"/>
      <c r="P65" s="3002"/>
      <c r="Q65" s="3002"/>
      <c r="R65" s="3002"/>
      <c r="S65" s="3002"/>
      <c r="T65" s="3002"/>
      <c r="U65" s="3002"/>
      <c r="V65" s="3002"/>
      <c r="W65" s="3002"/>
      <c r="X65" s="3002"/>
      <c r="Y65" s="3002"/>
      <c r="Z65" s="3002"/>
      <c r="AA65" s="3002"/>
      <c r="AB65" s="2914" t="s">
        <v>285</v>
      </c>
      <c r="AC65" s="2914"/>
      <c r="AD65" s="2914"/>
      <c r="AE65" s="2914"/>
      <c r="AF65" s="2914"/>
      <c r="AG65" s="2914"/>
      <c r="AH65" s="2914"/>
      <c r="AI65" s="2914"/>
      <c r="AJ65" s="2914"/>
      <c r="AK65" s="2914"/>
      <c r="AL65" s="2914"/>
      <c r="AM65" s="2873"/>
      <c r="AN65" s="2873"/>
      <c r="AO65" s="2874"/>
      <c r="AP65" s="824"/>
    </row>
    <row r="66" spans="2:42" x14ac:dyDescent="0.3">
      <c r="B66" s="812"/>
      <c r="C66" s="2940" t="s">
        <v>337</v>
      </c>
      <c r="D66" s="2941"/>
      <c r="E66" s="2843" t="s">
        <v>336</v>
      </c>
      <c r="F66" s="2843"/>
      <c r="G66" s="2843"/>
      <c r="H66" s="2843"/>
      <c r="I66" s="2843"/>
      <c r="J66" s="2843"/>
      <c r="K66" s="2843"/>
      <c r="L66" s="2843"/>
      <c r="M66" s="2843"/>
      <c r="N66" s="2843"/>
      <c r="O66" s="2843"/>
      <c r="P66" s="2843"/>
      <c r="Q66" s="2843"/>
      <c r="R66" s="2843"/>
      <c r="S66" s="2843"/>
      <c r="T66" s="2843"/>
      <c r="U66" s="2843"/>
      <c r="V66" s="2843"/>
      <c r="W66" s="2843"/>
      <c r="X66" s="2843"/>
      <c r="Y66" s="2843"/>
      <c r="Z66" s="2843"/>
      <c r="AA66" s="2843"/>
      <c r="AB66" s="2970" t="s">
        <v>929</v>
      </c>
      <c r="AC66" s="2970"/>
      <c r="AD66" s="2970"/>
      <c r="AE66" s="2970"/>
      <c r="AF66" s="2970"/>
      <c r="AG66" s="2970"/>
      <c r="AH66" s="2970"/>
      <c r="AI66" s="2970"/>
      <c r="AJ66" s="2970"/>
      <c r="AK66" s="2970"/>
      <c r="AL66" s="2970"/>
      <c r="AM66" s="3015"/>
      <c r="AN66" s="3015"/>
      <c r="AO66" s="3016"/>
      <c r="AP66" s="824"/>
    </row>
    <row r="67" spans="2:42" x14ac:dyDescent="0.3">
      <c r="B67" s="812"/>
      <c r="C67" s="2940" t="s">
        <v>338</v>
      </c>
      <c r="D67" s="2941"/>
      <c r="E67" s="3002" t="s">
        <v>339</v>
      </c>
      <c r="F67" s="3002"/>
      <c r="G67" s="3002"/>
      <c r="H67" s="3002"/>
      <c r="I67" s="3002"/>
      <c r="J67" s="3002"/>
      <c r="K67" s="3002"/>
      <c r="L67" s="3002"/>
      <c r="M67" s="3002"/>
      <c r="N67" s="3002"/>
      <c r="O67" s="3002"/>
      <c r="P67" s="3002"/>
      <c r="Q67" s="3002"/>
      <c r="R67" s="3002"/>
      <c r="S67" s="3002"/>
      <c r="T67" s="3002"/>
      <c r="U67" s="3002"/>
      <c r="V67" s="3002"/>
      <c r="W67" s="3002"/>
      <c r="X67" s="3002"/>
      <c r="Y67" s="3002"/>
      <c r="Z67" s="3002"/>
      <c r="AA67" s="3002"/>
      <c r="AB67" s="2914" t="s">
        <v>929</v>
      </c>
      <c r="AC67" s="2914"/>
      <c r="AD67" s="2914"/>
      <c r="AE67" s="2914"/>
      <c r="AF67" s="2914"/>
      <c r="AG67" s="2914"/>
      <c r="AH67" s="2914"/>
      <c r="AI67" s="2914"/>
      <c r="AJ67" s="2914"/>
      <c r="AK67" s="2914"/>
      <c r="AL67" s="2914"/>
      <c r="AM67" s="3009"/>
      <c r="AN67" s="3009"/>
      <c r="AO67" s="3010"/>
      <c r="AP67" s="824"/>
    </row>
    <row r="68" spans="2:42" x14ac:dyDescent="0.3">
      <c r="B68" s="812"/>
      <c r="C68" s="2940" t="s">
        <v>340</v>
      </c>
      <c r="D68" s="2941"/>
      <c r="E68" s="2843" t="s">
        <v>341</v>
      </c>
      <c r="F68" s="2843"/>
      <c r="G68" s="2843"/>
      <c r="H68" s="2843"/>
      <c r="I68" s="2843"/>
      <c r="J68" s="2843"/>
      <c r="K68" s="2843"/>
      <c r="L68" s="2843"/>
      <c r="M68" s="2843"/>
      <c r="N68" s="2843"/>
      <c r="O68" s="2843"/>
      <c r="P68" s="2843"/>
      <c r="Q68" s="2843"/>
      <c r="R68" s="2843"/>
      <c r="S68" s="2843"/>
      <c r="T68" s="2843"/>
      <c r="U68" s="2843"/>
      <c r="V68" s="2843"/>
      <c r="W68" s="2843"/>
      <c r="X68" s="2843"/>
      <c r="Y68" s="2843"/>
      <c r="Z68" s="2843"/>
      <c r="AA68" s="2843"/>
      <c r="AB68" s="2970" t="s">
        <v>929</v>
      </c>
      <c r="AC68" s="2970"/>
      <c r="AD68" s="2970"/>
      <c r="AE68" s="2970"/>
      <c r="AF68" s="2970"/>
      <c r="AG68" s="2970"/>
      <c r="AH68" s="2970"/>
      <c r="AI68" s="2970"/>
      <c r="AJ68" s="2970"/>
      <c r="AK68" s="2970"/>
      <c r="AL68" s="2970"/>
      <c r="AM68" s="3015"/>
      <c r="AN68" s="3015"/>
      <c r="AO68" s="3016"/>
      <c r="AP68" s="824"/>
    </row>
    <row r="69" spans="2:42" x14ac:dyDescent="0.3">
      <c r="B69" s="812"/>
      <c r="C69" s="2940" t="s">
        <v>342</v>
      </c>
      <c r="D69" s="2941"/>
      <c r="E69" s="3002" t="s">
        <v>343</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2914" t="s">
        <v>929</v>
      </c>
      <c r="AC69" s="2914"/>
      <c r="AD69" s="2914"/>
      <c r="AE69" s="2914"/>
      <c r="AF69" s="2914"/>
      <c r="AG69" s="2914"/>
      <c r="AH69" s="2914"/>
      <c r="AI69" s="2914"/>
      <c r="AJ69" s="2914"/>
      <c r="AK69" s="2914"/>
      <c r="AL69" s="2914"/>
      <c r="AM69" s="3009"/>
      <c r="AN69" s="3009"/>
      <c r="AO69" s="3010"/>
      <c r="AP69" s="824"/>
    </row>
    <row r="70" spans="2:42" x14ac:dyDescent="0.3">
      <c r="B70" s="812"/>
      <c r="C70" s="2940" t="s">
        <v>344</v>
      </c>
      <c r="D70" s="2941"/>
      <c r="E70" s="2843" t="s">
        <v>345</v>
      </c>
      <c r="F70" s="2843"/>
      <c r="G70" s="2843"/>
      <c r="H70" s="2843"/>
      <c r="I70" s="2843"/>
      <c r="J70" s="2843"/>
      <c r="K70" s="2843"/>
      <c r="L70" s="2843"/>
      <c r="M70" s="2843"/>
      <c r="N70" s="2843"/>
      <c r="O70" s="2843"/>
      <c r="P70" s="2843"/>
      <c r="Q70" s="2843"/>
      <c r="R70" s="2843"/>
      <c r="S70" s="2843"/>
      <c r="T70" s="2843"/>
      <c r="U70" s="2843"/>
      <c r="V70" s="2843"/>
      <c r="W70" s="2843"/>
      <c r="X70" s="2843"/>
      <c r="Y70" s="2843"/>
      <c r="Z70" s="2843"/>
      <c r="AA70" s="2843"/>
      <c r="AB70" s="3007" t="s">
        <v>285</v>
      </c>
      <c r="AC70" s="3007"/>
      <c r="AD70" s="3007"/>
      <c r="AE70" s="3007"/>
      <c r="AF70" s="3007"/>
      <c r="AG70" s="3007"/>
      <c r="AH70" s="3007"/>
      <c r="AI70" s="3007"/>
      <c r="AJ70" s="3007"/>
      <c r="AK70" s="3007"/>
      <c r="AL70" s="3007"/>
      <c r="AM70" s="2873"/>
      <c r="AN70" s="2873"/>
      <c r="AO70" s="2874"/>
      <c r="AP70" s="824"/>
    </row>
    <row r="71" spans="2:42" x14ac:dyDescent="0.3">
      <c r="B71" s="812"/>
      <c r="C71" s="2940" t="s">
        <v>346</v>
      </c>
      <c r="D71" s="2941"/>
      <c r="E71" s="3002" t="s">
        <v>345</v>
      </c>
      <c r="F71" s="3002"/>
      <c r="G71" s="3002"/>
      <c r="H71" s="3002"/>
      <c r="I71" s="3002"/>
      <c r="J71" s="3002"/>
      <c r="K71" s="3002"/>
      <c r="L71" s="3002"/>
      <c r="M71" s="3002"/>
      <c r="N71" s="3002"/>
      <c r="O71" s="3002"/>
      <c r="P71" s="3002"/>
      <c r="Q71" s="3002"/>
      <c r="R71" s="3002"/>
      <c r="S71" s="3002"/>
      <c r="T71" s="3002"/>
      <c r="U71" s="3002"/>
      <c r="V71" s="3002"/>
      <c r="W71" s="3002"/>
      <c r="X71" s="3002"/>
      <c r="Y71" s="3002"/>
      <c r="Z71" s="3002"/>
      <c r="AA71" s="3002"/>
      <c r="AB71" s="2914" t="s">
        <v>929</v>
      </c>
      <c r="AC71" s="2914"/>
      <c r="AD71" s="2914"/>
      <c r="AE71" s="2914"/>
      <c r="AF71" s="2914"/>
      <c r="AG71" s="2914"/>
      <c r="AH71" s="2914"/>
      <c r="AI71" s="2914"/>
      <c r="AJ71" s="2914"/>
      <c r="AK71" s="2914"/>
      <c r="AL71" s="2914"/>
      <c r="AM71" s="3009"/>
      <c r="AN71" s="3009"/>
      <c r="AO71" s="3010"/>
      <c r="AP71" s="824"/>
    </row>
    <row r="72" spans="2:42" x14ac:dyDescent="0.3">
      <c r="B72" s="812"/>
      <c r="C72" s="2940" t="s">
        <v>347</v>
      </c>
      <c r="D72" s="2941"/>
      <c r="E72" s="2843" t="s">
        <v>926</v>
      </c>
      <c r="F72" s="2843"/>
      <c r="G72" s="2843"/>
      <c r="H72" s="2843"/>
      <c r="I72" s="2843"/>
      <c r="J72" s="2843"/>
      <c r="K72" s="2843"/>
      <c r="L72" s="2843"/>
      <c r="M72" s="2843"/>
      <c r="N72" s="2843"/>
      <c r="O72" s="2843"/>
      <c r="P72" s="2843"/>
      <c r="Q72" s="2843"/>
      <c r="R72" s="2843"/>
      <c r="S72" s="2843"/>
      <c r="T72" s="2843"/>
      <c r="U72" s="2843"/>
      <c r="V72" s="2843"/>
      <c r="W72" s="2843"/>
      <c r="X72" s="2843"/>
      <c r="Y72" s="2843"/>
      <c r="Z72" s="2843"/>
      <c r="AA72" s="2843"/>
      <c r="AB72" s="2970" t="s">
        <v>929</v>
      </c>
      <c r="AC72" s="2970"/>
      <c r="AD72" s="2970"/>
      <c r="AE72" s="2970"/>
      <c r="AF72" s="2970"/>
      <c r="AG72" s="2970"/>
      <c r="AH72" s="2970"/>
      <c r="AI72" s="2970"/>
      <c r="AJ72" s="2970"/>
      <c r="AK72" s="2970"/>
      <c r="AL72" s="2970"/>
      <c r="AM72" s="3015"/>
      <c r="AN72" s="3015"/>
      <c r="AO72" s="3016"/>
      <c r="AP72" s="824"/>
    </row>
    <row r="73" spans="2:42" x14ac:dyDescent="0.3">
      <c r="B73" s="812"/>
      <c r="C73" s="2940" t="s">
        <v>348</v>
      </c>
      <c r="D73" s="2941"/>
      <c r="E73" s="3002" t="s">
        <v>927</v>
      </c>
      <c r="F73" s="3002"/>
      <c r="G73" s="3002"/>
      <c r="H73" s="3002"/>
      <c r="I73" s="3002"/>
      <c r="J73" s="3002"/>
      <c r="K73" s="3002"/>
      <c r="L73" s="3002"/>
      <c r="M73" s="3002"/>
      <c r="N73" s="3002"/>
      <c r="O73" s="3002"/>
      <c r="P73" s="3002"/>
      <c r="Q73" s="3002"/>
      <c r="R73" s="3002"/>
      <c r="S73" s="3002"/>
      <c r="T73" s="3002"/>
      <c r="U73" s="3002"/>
      <c r="V73" s="3002"/>
      <c r="W73" s="3002"/>
      <c r="X73" s="3002"/>
      <c r="Y73" s="3002"/>
      <c r="Z73" s="3002"/>
      <c r="AA73" s="3002"/>
      <c r="AB73" s="2914" t="s">
        <v>929</v>
      </c>
      <c r="AC73" s="2914"/>
      <c r="AD73" s="2914"/>
      <c r="AE73" s="2914"/>
      <c r="AF73" s="2914"/>
      <c r="AG73" s="2914"/>
      <c r="AH73" s="2914"/>
      <c r="AI73" s="2914"/>
      <c r="AJ73" s="2914"/>
      <c r="AK73" s="2914"/>
      <c r="AL73" s="2914"/>
      <c r="AM73" s="3009"/>
      <c r="AN73" s="3009"/>
      <c r="AO73" s="3010"/>
      <c r="AP73" s="824"/>
    </row>
    <row r="74" spans="2:42" ht="15" thickBot="1" x14ac:dyDescent="0.35">
      <c r="B74" s="812"/>
      <c r="C74" s="2954" t="s">
        <v>349</v>
      </c>
      <c r="D74" s="2955"/>
      <c r="E74" s="2835" t="s">
        <v>969</v>
      </c>
      <c r="F74" s="2835"/>
      <c r="G74" s="2835"/>
      <c r="H74" s="2835"/>
      <c r="I74" s="2835"/>
      <c r="J74" s="2835"/>
      <c r="K74" s="2835"/>
      <c r="L74" s="2835"/>
      <c r="M74" s="2835"/>
      <c r="N74" s="2835"/>
      <c r="O74" s="2835"/>
      <c r="P74" s="2835"/>
      <c r="Q74" s="2835"/>
      <c r="R74" s="2835"/>
      <c r="S74" s="2835"/>
      <c r="T74" s="2835"/>
      <c r="U74" s="2835"/>
      <c r="V74" s="2835"/>
      <c r="W74" s="2835"/>
      <c r="X74" s="2835"/>
      <c r="Y74" s="2835"/>
      <c r="Z74" s="2835"/>
      <c r="AA74" s="2835"/>
      <c r="AB74" s="2967" t="s">
        <v>929</v>
      </c>
      <c r="AC74" s="2967"/>
      <c r="AD74" s="2967"/>
      <c r="AE74" s="2967"/>
      <c r="AF74" s="2967"/>
      <c r="AG74" s="2967"/>
      <c r="AH74" s="2967"/>
      <c r="AI74" s="2967"/>
      <c r="AJ74" s="2967"/>
      <c r="AK74" s="2967"/>
      <c r="AL74" s="2967"/>
      <c r="AM74" s="3017"/>
      <c r="AN74" s="3017"/>
      <c r="AO74" s="3018"/>
      <c r="AP74" s="824"/>
    </row>
    <row r="75" spans="2:42" ht="16.5" customHeight="1" thickBot="1" x14ac:dyDescent="0.35">
      <c r="B75" s="812"/>
      <c r="C75" s="2847" t="s">
        <v>287</v>
      </c>
      <c r="D75" s="2848"/>
      <c r="E75" s="2942"/>
      <c r="F75" s="2942"/>
      <c r="G75" s="2942"/>
      <c r="H75" s="2942"/>
      <c r="I75" s="2942"/>
      <c r="J75" s="2942"/>
      <c r="K75" s="2942"/>
      <c r="L75" s="2942"/>
      <c r="M75" s="2942"/>
      <c r="N75" s="2942"/>
      <c r="O75" s="2942"/>
      <c r="P75" s="2942"/>
      <c r="Q75" s="2942"/>
      <c r="R75" s="2942"/>
      <c r="S75" s="2942"/>
      <c r="T75" s="2942"/>
      <c r="U75" s="2942"/>
      <c r="V75" s="2942"/>
      <c r="W75" s="2942"/>
      <c r="X75" s="2942"/>
      <c r="Y75" s="2942"/>
      <c r="Z75" s="2942"/>
      <c r="AA75" s="2942"/>
      <c r="AB75" s="2968" t="s">
        <v>350</v>
      </c>
      <c r="AC75" s="2968"/>
      <c r="AD75" s="2968"/>
      <c r="AE75" s="2968"/>
      <c r="AF75" s="2968"/>
      <c r="AG75" s="2968"/>
      <c r="AH75" s="2968"/>
      <c r="AI75" s="2968"/>
      <c r="AJ75" s="2968"/>
      <c r="AK75" s="2968"/>
      <c r="AL75" s="3008"/>
      <c r="AM75" s="2866">
        <f>AM61+AM64+AM66+AM67+AM68+AM69+AM71+AM72+AM73+AM74</f>
        <v>0</v>
      </c>
      <c r="AN75" s="2867"/>
      <c r="AO75" s="2868"/>
      <c r="AP75" s="824"/>
    </row>
    <row r="76" spans="2:42" ht="7.5" customHeight="1" thickBot="1" x14ac:dyDescent="0.35">
      <c r="B76" s="819"/>
      <c r="C76" s="843"/>
      <c r="D76" s="826"/>
      <c r="E76" s="844"/>
      <c r="F76" s="826"/>
      <c r="G76" s="845"/>
      <c r="H76" s="826"/>
      <c r="I76" s="826"/>
      <c r="J76" s="826"/>
      <c r="K76" s="826"/>
      <c r="L76" s="826"/>
      <c r="M76" s="826"/>
      <c r="N76" s="826"/>
      <c r="O76" s="826"/>
      <c r="P76" s="826"/>
      <c r="Q76" s="826"/>
      <c r="R76" s="826"/>
      <c r="S76" s="826"/>
      <c r="T76" s="826"/>
      <c r="U76" s="826"/>
      <c r="V76" s="826"/>
      <c r="W76" s="826"/>
      <c r="X76" s="826"/>
      <c r="Y76" s="826"/>
      <c r="Z76" s="826"/>
      <c r="AA76" s="826"/>
      <c r="AB76" s="846"/>
      <c r="AC76" s="826"/>
      <c r="AD76" s="826"/>
      <c r="AE76" s="826"/>
      <c r="AF76" s="826"/>
      <c r="AG76" s="826"/>
      <c r="AH76" s="826"/>
      <c r="AI76" s="826"/>
      <c r="AJ76" s="826"/>
      <c r="AK76" s="826"/>
      <c r="AL76" s="826"/>
      <c r="AM76" s="844"/>
      <c r="AN76" s="826"/>
      <c r="AO76" s="826"/>
      <c r="AP76" s="847"/>
    </row>
    <row r="77" spans="2:42" s="810" customFormat="1" ht="7.5" customHeight="1" x14ac:dyDescent="0.3">
      <c r="B77" s="820"/>
      <c r="C77" s="831"/>
      <c r="D77" s="816"/>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48"/>
      <c r="AC77" s="816"/>
      <c r="AD77" s="816"/>
      <c r="AE77" s="816"/>
      <c r="AF77" s="816"/>
      <c r="AG77" s="816"/>
      <c r="AH77" s="816"/>
      <c r="AI77" s="816"/>
      <c r="AJ77" s="816"/>
      <c r="AK77" s="816"/>
      <c r="AL77" s="816"/>
      <c r="AM77" s="816"/>
      <c r="AN77" s="816"/>
      <c r="AO77" s="816"/>
      <c r="AP77" s="821"/>
    </row>
    <row r="78" spans="2:42" s="810" customFormat="1" ht="13.5" customHeight="1" x14ac:dyDescent="0.3">
      <c r="B78" s="812"/>
      <c r="C78" s="2836" t="s">
        <v>919</v>
      </c>
      <c r="D78" s="2836"/>
      <c r="E78" s="2836"/>
      <c r="F78" s="2836"/>
      <c r="G78" s="2836"/>
      <c r="H78" s="2836"/>
      <c r="I78" s="2836"/>
      <c r="J78" s="2836"/>
      <c r="K78" s="2836"/>
      <c r="L78" s="2836"/>
      <c r="M78" s="2836"/>
      <c r="N78" s="2836"/>
      <c r="O78" s="2836"/>
      <c r="P78" s="2836"/>
      <c r="Q78" s="2836"/>
      <c r="R78" s="2836"/>
      <c r="S78" s="2836"/>
      <c r="T78" s="2836"/>
      <c r="U78" s="2836"/>
      <c r="V78" s="2836"/>
      <c r="W78" s="2836"/>
      <c r="X78" s="2836"/>
      <c r="Y78" s="2836"/>
      <c r="Z78" s="2836"/>
      <c r="AA78" s="2836"/>
      <c r="AB78" s="841"/>
      <c r="AP78" s="824"/>
    </row>
    <row r="79" spans="2:42" x14ac:dyDescent="0.3">
      <c r="B79" s="812"/>
      <c r="C79" s="3003" t="s">
        <v>282</v>
      </c>
      <c r="D79" s="3004"/>
      <c r="E79" s="3005" t="s">
        <v>283</v>
      </c>
      <c r="F79" s="3005"/>
      <c r="G79" s="3005"/>
      <c r="H79" s="3005"/>
      <c r="I79" s="3005"/>
      <c r="J79" s="3005"/>
      <c r="K79" s="3005"/>
      <c r="L79" s="3005"/>
      <c r="M79" s="3005"/>
      <c r="N79" s="3005"/>
      <c r="O79" s="3005"/>
      <c r="P79" s="3005"/>
      <c r="Q79" s="3005"/>
      <c r="R79" s="3005"/>
      <c r="S79" s="3005"/>
      <c r="T79" s="3005"/>
      <c r="U79" s="3005"/>
      <c r="V79" s="3005"/>
      <c r="W79" s="3005"/>
      <c r="X79" s="3005"/>
      <c r="Y79" s="3005"/>
      <c r="Z79" s="3005"/>
      <c r="AA79" s="3005"/>
      <c r="AB79" s="2869" t="s">
        <v>280</v>
      </c>
      <c r="AC79" s="2869"/>
      <c r="AD79" s="2869"/>
      <c r="AE79" s="2869"/>
      <c r="AF79" s="2869"/>
      <c r="AG79" s="2869"/>
      <c r="AH79" s="2869"/>
      <c r="AI79" s="2869"/>
      <c r="AJ79" s="2869"/>
      <c r="AK79" s="2869"/>
      <c r="AL79" s="2869"/>
      <c r="AM79" s="2869" t="s">
        <v>281</v>
      </c>
      <c r="AN79" s="2869"/>
      <c r="AO79" s="2870"/>
      <c r="AP79" s="824"/>
    </row>
    <row r="80" spans="2:42" x14ac:dyDescent="0.3">
      <c r="B80" s="812"/>
      <c r="C80" s="2938" t="s">
        <v>351</v>
      </c>
      <c r="D80" s="2939"/>
      <c r="E80" s="2833" t="s">
        <v>352</v>
      </c>
      <c r="F80" s="2833"/>
      <c r="G80" s="2833"/>
      <c r="H80" s="2833"/>
      <c r="I80" s="2833"/>
      <c r="J80" s="2833"/>
      <c r="K80" s="2833"/>
      <c r="L80" s="2833"/>
      <c r="M80" s="2833"/>
      <c r="N80" s="2833"/>
      <c r="O80" s="2833"/>
      <c r="P80" s="2833"/>
      <c r="Q80" s="2833"/>
      <c r="R80" s="2833"/>
      <c r="S80" s="2833"/>
      <c r="T80" s="2833"/>
      <c r="U80" s="2833"/>
      <c r="V80" s="2833"/>
      <c r="W80" s="2833"/>
      <c r="X80" s="2833"/>
      <c r="Y80" s="2833"/>
      <c r="Z80" s="2833"/>
      <c r="AA80" s="2833"/>
      <c r="AB80" s="2969" t="s">
        <v>285</v>
      </c>
      <c r="AC80" s="2969"/>
      <c r="AD80" s="2969"/>
      <c r="AE80" s="2969"/>
      <c r="AF80" s="2969"/>
      <c r="AG80" s="2969"/>
      <c r="AH80" s="2969"/>
      <c r="AI80" s="2969"/>
      <c r="AJ80" s="2969"/>
      <c r="AK80" s="2969"/>
      <c r="AL80" s="2969"/>
      <c r="AM80" s="2873"/>
      <c r="AN80" s="2873"/>
      <c r="AO80" s="2874"/>
      <c r="AP80" s="824"/>
    </row>
    <row r="81" spans="2:42" x14ac:dyDescent="0.3">
      <c r="B81" s="812"/>
      <c r="C81" s="2940" t="s">
        <v>353</v>
      </c>
      <c r="D81" s="2941"/>
      <c r="E81" s="3002" t="s">
        <v>354</v>
      </c>
      <c r="F81" s="3002"/>
      <c r="G81" s="3002"/>
      <c r="H81" s="3002"/>
      <c r="I81" s="3002"/>
      <c r="J81" s="3002"/>
      <c r="K81" s="3002"/>
      <c r="L81" s="3002"/>
      <c r="M81" s="3002"/>
      <c r="N81" s="3002"/>
      <c r="O81" s="3002"/>
      <c r="P81" s="3002"/>
      <c r="Q81" s="3002"/>
      <c r="R81" s="3002"/>
      <c r="S81" s="3002"/>
      <c r="T81" s="3002"/>
      <c r="U81" s="3002"/>
      <c r="V81" s="3002"/>
      <c r="W81" s="3002"/>
      <c r="X81" s="3002"/>
      <c r="Y81" s="3002"/>
      <c r="Z81" s="3002"/>
      <c r="AA81" s="3002"/>
      <c r="AB81" s="2914" t="s">
        <v>285</v>
      </c>
      <c r="AC81" s="2914"/>
      <c r="AD81" s="2914"/>
      <c r="AE81" s="2914"/>
      <c r="AF81" s="2914"/>
      <c r="AG81" s="2914"/>
      <c r="AH81" s="2914"/>
      <c r="AI81" s="2914"/>
      <c r="AJ81" s="2914"/>
      <c r="AK81" s="2914"/>
      <c r="AL81" s="2914"/>
      <c r="AM81" s="2873"/>
      <c r="AN81" s="2873"/>
      <c r="AO81" s="2874"/>
      <c r="AP81" s="824"/>
    </row>
    <row r="82" spans="2:42" x14ac:dyDescent="0.3">
      <c r="B82" s="812"/>
      <c r="C82" s="2940" t="s">
        <v>355</v>
      </c>
      <c r="D82" s="2941"/>
      <c r="E82" s="2843" t="s">
        <v>356</v>
      </c>
      <c r="F82" s="2843"/>
      <c r="G82" s="2843"/>
      <c r="H82" s="2843"/>
      <c r="I82" s="2843"/>
      <c r="J82" s="2843"/>
      <c r="K82" s="2843"/>
      <c r="L82" s="2843"/>
      <c r="M82" s="2843"/>
      <c r="N82" s="2843"/>
      <c r="O82" s="2843"/>
      <c r="P82" s="2843"/>
      <c r="Q82" s="2843"/>
      <c r="R82" s="2843"/>
      <c r="S82" s="2843"/>
      <c r="T82" s="2843"/>
      <c r="U82" s="2843"/>
      <c r="V82" s="2843"/>
      <c r="W82" s="2843"/>
      <c r="X82" s="2843"/>
      <c r="Y82" s="2843"/>
      <c r="Z82" s="2843"/>
      <c r="AA82" s="2843"/>
      <c r="AB82" s="2970" t="s">
        <v>929</v>
      </c>
      <c r="AC82" s="2970"/>
      <c r="AD82" s="2970"/>
      <c r="AE82" s="2970"/>
      <c r="AF82" s="2970"/>
      <c r="AG82" s="2970"/>
      <c r="AH82" s="2970"/>
      <c r="AI82" s="2970"/>
      <c r="AJ82" s="2970"/>
      <c r="AK82" s="2970"/>
      <c r="AL82" s="2970"/>
      <c r="AM82" s="3015"/>
      <c r="AN82" s="3015"/>
      <c r="AO82" s="3016"/>
      <c r="AP82" s="824"/>
    </row>
    <row r="83" spans="2:42" x14ac:dyDescent="0.3">
      <c r="B83" s="812"/>
      <c r="C83" s="2940" t="s">
        <v>357</v>
      </c>
      <c r="D83" s="2941"/>
      <c r="E83" s="3002" t="s">
        <v>358</v>
      </c>
      <c r="F83" s="3002"/>
      <c r="G83" s="3002"/>
      <c r="H83" s="3002"/>
      <c r="I83" s="3002"/>
      <c r="J83" s="3002"/>
      <c r="K83" s="3002"/>
      <c r="L83" s="3002"/>
      <c r="M83" s="3002"/>
      <c r="N83" s="3002"/>
      <c r="O83" s="3002"/>
      <c r="P83" s="3002"/>
      <c r="Q83" s="3002"/>
      <c r="R83" s="3002"/>
      <c r="S83" s="3002"/>
      <c r="T83" s="3002"/>
      <c r="U83" s="3002"/>
      <c r="V83" s="3002"/>
      <c r="W83" s="3002"/>
      <c r="X83" s="3002"/>
      <c r="Y83" s="3002"/>
      <c r="Z83" s="3002"/>
      <c r="AA83" s="3002"/>
      <c r="AB83" s="2914" t="s">
        <v>929</v>
      </c>
      <c r="AC83" s="2914"/>
      <c r="AD83" s="2914"/>
      <c r="AE83" s="2914"/>
      <c r="AF83" s="2914"/>
      <c r="AG83" s="2914"/>
      <c r="AH83" s="2914"/>
      <c r="AI83" s="2914"/>
      <c r="AJ83" s="2914"/>
      <c r="AK83" s="2914"/>
      <c r="AL83" s="2914"/>
      <c r="AM83" s="3009"/>
      <c r="AN83" s="3009"/>
      <c r="AO83" s="3010"/>
      <c r="AP83" s="824"/>
    </row>
    <row r="84" spans="2:42" x14ac:dyDescent="0.3">
      <c r="B84" s="812"/>
      <c r="C84" s="2940" t="s">
        <v>359</v>
      </c>
      <c r="D84" s="2941"/>
      <c r="E84" s="2843" t="s">
        <v>360</v>
      </c>
      <c r="F84" s="2843"/>
      <c r="G84" s="2843"/>
      <c r="H84" s="2843"/>
      <c r="I84" s="2843"/>
      <c r="J84" s="2843"/>
      <c r="K84" s="2843"/>
      <c r="L84" s="2843"/>
      <c r="M84" s="2843"/>
      <c r="N84" s="2843"/>
      <c r="O84" s="2843"/>
      <c r="P84" s="2843"/>
      <c r="Q84" s="2843"/>
      <c r="R84" s="2843"/>
      <c r="S84" s="2843"/>
      <c r="T84" s="2843"/>
      <c r="U84" s="2843"/>
      <c r="V84" s="2843"/>
      <c r="W84" s="2843"/>
      <c r="X84" s="2843"/>
      <c r="Y84" s="2843"/>
      <c r="Z84" s="2843"/>
      <c r="AA84" s="2843"/>
      <c r="AB84" s="2970" t="s">
        <v>929</v>
      </c>
      <c r="AC84" s="2970"/>
      <c r="AD84" s="2970"/>
      <c r="AE84" s="2970"/>
      <c r="AF84" s="2970"/>
      <c r="AG84" s="2970"/>
      <c r="AH84" s="2970"/>
      <c r="AI84" s="2970"/>
      <c r="AJ84" s="2970"/>
      <c r="AK84" s="2970"/>
      <c r="AL84" s="2970"/>
      <c r="AM84" s="3015"/>
      <c r="AN84" s="3015"/>
      <c r="AO84" s="3016"/>
      <c r="AP84" s="824"/>
    </row>
    <row r="85" spans="2:42" x14ac:dyDescent="0.3">
      <c r="B85" s="812"/>
      <c r="C85" s="2940" t="s">
        <v>361</v>
      </c>
      <c r="D85" s="2941"/>
      <c r="E85" s="3002" t="s">
        <v>362</v>
      </c>
      <c r="F85" s="3002"/>
      <c r="G85" s="3002"/>
      <c r="H85" s="3002"/>
      <c r="I85" s="3002"/>
      <c r="J85" s="3002"/>
      <c r="K85" s="3002"/>
      <c r="L85" s="3002"/>
      <c r="M85" s="3002"/>
      <c r="N85" s="3002"/>
      <c r="O85" s="3002"/>
      <c r="P85" s="3002"/>
      <c r="Q85" s="3002"/>
      <c r="R85" s="3002"/>
      <c r="S85" s="3002"/>
      <c r="T85" s="3002"/>
      <c r="U85" s="3002"/>
      <c r="V85" s="3002"/>
      <c r="W85" s="3002"/>
      <c r="X85" s="3002"/>
      <c r="Y85" s="3002"/>
      <c r="Z85" s="3002"/>
      <c r="AA85" s="3002"/>
      <c r="AB85" s="2914" t="s">
        <v>929</v>
      </c>
      <c r="AC85" s="2914"/>
      <c r="AD85" s="2914"/>
      <c r="AE85" s="2914"/>
      <c r="AF85" s="2914"/>
      <c r="AG85" s="2914"/>
      <c r="AH85" s="2914"/>
      <c r="AI85" s="2914"/>
      <c r="AJ85" s="2914"/>
      <c r="AK85" s="2914"/>
      <c r="AL85" s="2914"/>
      <c r="AM85" s="3009"/>
      <c r="AN85" s="3009"/>
      <c r="AO85" s="3010"/>
      <c r="AP85" s="824"/>
    </row>
    <row r="86" spans="2:42" x14ac:dyDescent="0.3">
      <c r="B86" s="812"/>
      <c r="C86" s="2940" t="s">
        <v>363</v>
      </c>
      <c r="D86" s="2941"/>
      <c r="E86" s="2843" t="s">
        <v>364</v>
      </c>
      <c r="F86" s="2843"/>
      <c r="G86" s="2843"/>
      <c r="H86" s="2843"/>
      <c r="I86" s="2843"/>
      <c r="J86" s="2843"/>
      <c r="K86" s="2843"/>
      <c r="L86" s="2843"/>
      <c r="M86" s="2843"/>
      <c r="N86" s="2843"/>
      <c r="O86" s="2843"/>
      <c r="P86" s="2843"/>
      <c r="Q86" s="2843"/>
      <c r="R86" s="2843"/>
      <c r="S86" s="2843"/>
      <c r="T86" s="2843"/>
      <c r="U86" s="2843"/>
      <c r="V86" s="2843"/>
      <c r="W86" s="2843"/>
      <c r="X86" s="2843"/>
      <c r="Y86" s="2843"/>
      <c r="Z86" s="2843"/>
      <c r="AA86" s="2843"/>
      <c r="AB86" s="2970" t="s">
        <v>929</v>
      </c>
      <c r="AC86" s="2970"/>
      <c r="AD86" s="2970"/>
      <c r="AE86" s="2970"/>
      <c r="AF86" s="2970"/>
      <c r="AG86" s="2970"/>
      <c r="AH86" s="2970"/>
      <c r="AI86" s="2970"/>
      <c r="AJ86" s="2970"/>
      <c r="AK86" s="2970"/>
      <c r="AL86" s="2970"/>
      <c r="AM86" s="3015"/>
      <c r="AN86" s="3015"/>
      <c r="AO86" s="3016"/>
      <c r="AP86" s="824"/>
    </row>
    <row r="87" spans="2:42" x14ac:dyDescent="0.3">
      <c r="B87" s="812"/>
      <c r="C87" s="2940" t="s">
        <v>365</v>
      </c>
      <c r="D87" s="2941"/>
      <c r="E87" s="3002" t="s">
        <v>366</v>
      </c>
      <c r="F87" s="3002"/>
      <c r="G87" s="3002"/>
      <c r="H87" s="3002"/>
      <c r="I87" s="3002"/>
      <c r="J87" s="3002"/>
      <c r="K87" s="3002"/>
      <c r="L87" s="3002"/>
      <c r="M87" s="3002"/>
      <c r="N87" s="3002"/>
      <c r="O87" s="3002"/>
      <c r="P87" s="3002"/>
      <c r="Q87" s="3002"/>
      <c r="R87" s="3002"/>
      <c r="S87" s="3002"/>
      <c r="T87" s="3002"/>
      <c r="U87" s="3002"/>
      <c r="V87" s="3002"/>
      <c r="W87" s="3002"/>
      <c r="X87" s="3002"/>
      <c r="Y87" s="3002"/>
      <c r="Z87" s="3002"/>
      <c r="AA87" s="3002"/>
      <c r="AB87" s="2914" t="s">
        <v>929</v>
      </c>
      <c r="AC87" s="2914"/>
      <c r="AD87" s="2914"/>
      <c r="AE87" s="2914"/>
      <c r="AF87" s="2914"/>
      <c r="AG87" s="2914"/>
      <c r="AH87" s="2914"/>
      <c r="AI87" s="2914"/>
      <c r="AJ87" s="2914"/>
      <c r="AK87" s="2914"/>
      <c r="AL87" s="2914"/>
      <c r="AM87" s="3009"/>
      <c r="AN87" s="3009"/>
      <c r="AO87" s="3010"/>
      <c r="AP87" s="824"/>
    </row>
    <row r="88" spans="2:42" ht="15" thickBot="1" x14ac:dyDescent="0.35">
      <c r="B88" s="812"/>
      <c r="C88" s="2954" t="s">
        <v>367</v>
      </c>
      <c r="D88" s="2955"/>
      <c r="E88" s="2835" t="s">
        <v>368</v>
      </c>
      <c r="F88" s="2835"/>
      <c r="G88" s="2835"/>
      <c r="H88" s="2835"/>
      <c r="I88" s="2835"/>
      <c r="J88" s="2835"/>
      <c r="K88" s="2835"/>
      <c r="L88" s="2835"/>
      <c r="M88" s="2835"/>
      <c r="N88" s="2835"/>
      <c r="O88" s="2835"/>
      <c r="P88" s="2835"/>
      <c r="Q88" s="2835"/>
      <c r="R88" s="2835"/>
      <c r="S88" s="2835"/>
      <c r="T88" s="2835"/>
      <c r="U88" s="2835"/>
      <c r="V88" s="2835"/>
      <c r="W88" s="2835"/>
      <c r="X88" s="2835"/>
      <c r="Y88" s="2835"/>
      <c r="Z88" s="2835"/>
      <c r="AA88" s="2835"/>
      <c r="AB88" s="2967" t="s">
        <v>929</v>
      </c>
      <c r="AC88" s="2967"/>
      <c r="AD88" s="2967"/>
      <c r="AE88" s="2967"/>
      <c r="AF88" s="2967"/>
      <c r="AG88" s="2967"/>
      <c r="AH88" s="2967"/>
      <c r="AI88" s="2967"/>
      <c r="AJ88" s="2967"/>
      <c r="AK88" s="2967"/>
      <c r="AL88" s="2967"/>
      <c r="AM88" s="3017"/>
      <c r="AN88" s="3017"/>
      <c r="AO88" s="3018"/>
      <c r="AP88" s="824"/>
    </row>
    <row r="89" spans="2:42" ht="15" thickBot="1" x14ac:dyDescent="0.35">
      <c r="B89" s="812"/>
      <c r="C89" s="2847" t="s">
        <v>287</v>
      </c>
      <c r="D89" s="2848"/>
      <c r="E89" s="2942"/>
      <c r="F89" s="2942"/>
      <c r="G89" s="2942"/>
      <c r="H89" s="2942"/>
      <c r="I89" s="2942"/>
      <c r="J89" s="2942"/>
      <c r="K89" s="2942"/>
      <c r="L89" s="2942"/>
      <c r="M89" s="2942"/>
      <c r="N89" s="2942"/>
      <c r="O89" s="2942"/>
      <c r="P89" s="2942"/>
      <c r="Q89" s="2942"/>
      <c r="R89" s="2942"/>
      <c r="S89" s="2942"/>
      <c r="T89" s="2942"/>
      <c r="U89" s="2942"/>
      <c r="V89" s="2942"/>
      <c r="W89" s="2942"/>
      <c r="X89" s="2942"/>
      <c r="Y89" s="2942"/>
      <c r="Z89" s="2942"/>
      <c r="AA89" s="2942"/>
      <c r="AB89" s="2968" t="s">
        <v>369</v>
      </c>
      <c r="AC89" s="2968"/>
      <c r="AD89" s="2968"/>
      <c r="AE89" s="2968"/>
      <c r="AF89" s="2968"/>
      <c r="AG89" s="2968"/>
      <c r="AH89" s="2968"/>
      <c r="AI89" s="2968"/>
      <c r="AJ89" s="2968"/>
      <c r="AK89" s="2968"/>
      <c r="AL89" s="2968"/>
      <c r="AM89" s="2866">
        <f>AM82+AM83+AM84+AM85+AM86+AM87+AM88</f>
        <v>0</v>
      </c>
      <c r="AN89" s="2867"/>
      <c r="AO89" s="2868"/>
      <c r="AP89" s="824"/>
    </row>
    <row r="90" spans="2:42" s="810" customFormat="1" ht="3.75" customHeight="1" x14ac:dyDescent="0.3">
      <c r="B90" s="812"/>
      <c r="C90" s="828"/>
      <c r="AB90" s="811"/>
      <c r="AP90" s="824"/>
    </row>
    <row r="91" spans="2:42" s="810" customFormat="1" x14ac:dyDescent="0.3">
      <c r="B91" s="812"/>
      <c r="C91" s="2836" t="s">
        <v>920</v>
      </c>
      <c r="D91" s="2836"/>
      <c r="E91" s="2836"/>
      <c r="F91" s="2836"/>
      <c r="G91" s="2836"/>
      <c r="H91" s="2836"/>
      <c r="I91" s="2836"/>
      <c r="J91" s="2836"/>
      <c r="K91" s="2836"/>
      <c r="L91" s="2836"/>
      <c r="M91" s="2836"/>
      <c r="N91" s="2836"/>
      <c r="O91" s="2836"/>
      <c r="P91" s="2836"/>
      <c r="Q91" s="2836"/>
      <c r="R91" s="2836"/>
      <c r="S91" s="2836"/>
      <c r="T91" s="2836"/>
      <c r="U91" s="2836"/>
      <c r="V91" s="2836"/>
      <c r="W91" s="2836"/>
      <c r="X91" s="2836"/>
      <c r="Y91" s="2836"/>
      <c r="Z91" s="2836"/>
      <c r="AA91" s="2836"/>
      <c r="AB91" s="841"/>
      <c r="AP91" s="824"/>
    </row>
    <row r="92" spans="2:42" x14ac:dyDescent="0.3">
      <c r="B92" s="812"/>
      <c r="C92" s="3003" t="s">
        <v>282</v>
      </c>
      <c r="D92" s="3004"/>
      <c r="E92" s="3005" t="s">
        <v>283</v>
      </c>
      <c r="F92" s="3005"/>
      <c r="G92" s="3005"/>
      <c r="H92" s="3005"/>
      <c r="I92" s="3005"/>
      <c r="J92" s="3005"/>
      <c r="K92" s="3005"/>
      <c r="L92" s="3005"/>
      <c r="M92" s="3005"/>
      <c r="N92" s="3005"/>
      <c r="O92" s="3005"/>
      <c r="P92" s="3005"/>
      <c r="Q92" s="3005"/>
      <c r="R92" s="3005"/>
      <c r="S92" s="3005"/>
      <c r="T92" s="3005"/>
      <c r="U92" s="3005"/>
      <c r="V92" s="3005"/>
      <c r="W92" s="3005"/>
      <c r="X92" s="3005"/>
      <c r="Y92" s="3005"/>
      <c r="Z92" s="3005"/>
      <c r="AA92" s="3005"/>
      <c r="AB92" s="2851" t="s">
        <v>280</v>
      </c>
      <c r="AC92" s="2851"/>
      <c r="AD92" s="2851"/>
      <c r="AE92" s="2851"/>
      <c r="AF92" s="2851"/>
      <c r="AG92" s="2851"/>
      <c r="AH92" s="2851"/>
      <c r="AI92" s="2851"/>
      <c r="AJ92" s="2851"/>
      <c r="AK92" s="2851"/>
      <c r="AL92" s="2851"/>
      <c r="AM92" s="2869" t="s">
        <v>281</v>
      </c>
      <c r="AN92" s="2869"/>
      <c r="AO92" s="2870"/>
      <c r="AP92" s="824"/>
    </row>
    <row r="93" spans="2:42" x14ac:dyDescent="0.3">
      <c r="B93" s="812"/>
      <c r="C93" s="2938" t="s">
        <v>370</v>
      </c>
      <c r="D93" s="2939"/>
      <c r="E93" s="2833" t="s">
        <v>371</v>
      </c>
      <c r="F93" s="2833"/>
      <c r="G93" s="2833"/>
      <c r="H93" s="2833"/>
      <c r="I93" s="2833"/>
      <c r="J93" s="2833"/>
      <c r="K93" s="2833"/>
      <c r="L93" s="2833"/>
      <c r="M93" s="2833"/>
      <c r="N93" s="2833"/>
      <c r="O93" s="2833"/>
      <c r="P93" s="2833"/>
      <c r="Q93" s="2833"/>
      <c r="R93" s="2833"/>
      <c r="S93" s="2833"/>
      <c r="T93" s="2833"/>
      <c r="U93" s="2833"/>
      <c r="V93" s="2833"/>
      <c r="W93" s="2833"/>
      <c r="X93" s="2833"/>
      <c r="Y93" s="2833"/>
      <c r="Z93" s="2833"/>
      <c r="AA93" s="2833"/>
      <c r="AB93" s="2969" t="s">
        <v>285</v>
      </c>
      <c r="AC93" s="2969"/>
      <c r="AD93" s="2969"/>
      <c r="AE93" s="2969"/>
      <c r="AF93" s="2969"/>
      <c r="AG93" s="2969"/>
      <c r="AH93" s="2969"/>
      <c r="AI93" s="2969"/>
      <c r="AJ93" s="2969"/>
      <c r="AK93" s="2969"/>
      <c r="AL93" s="2969"/>
      <c r="AM93" s="2873"/>
      <c r="AN93" s="2873"/>
      <c r="AO93" s="2874"/>
      <c r="AP93" s="824"/>
    </row>
    <row r="94" spans="2:42" ht="15" customHeight="1" x14ac:dyDescent="0.3">
      <c r="B94" s="812"/>
      <c r="C94" s="2940" t="s">
        <v>372</v>
      </c>
      <c r="D94" s="2941"/>
      <c r="E94" s="3002" t="s">
        <v>373</v>
      </c>
      <c r="F94" s="3002"/>
      <c r="G94" s="3002"/>
      <c r="H94" s="3002"/>
      <c r="I94" s="3002"/>
      <c r="J94" s="3002"/>
      <c r="K94" s="3002"/>
      <c r="L94" s="3002"/>
      <c r="M94" s="3002"/>
      <c r="N94" s="3002"/>
      <c r="O94" s="3002"/>
      <c r="P94" s="3002"/>
      <c r="Q94" s="3002"/>
      <c r="R94" s="3002"/>
      <c r="S94" s="3002"/>
      <c r="T94" s="3002"/>
      <c r="U94" s="3002"/>
      <c r="V94" s="3002"/>
      <c r="W94" s="3002"/>
      <c r="X94" s="3002"/>
      <c r="Y94" s="3002"/>
      <c r="Z94" s="3002"/>
      <c r="AA94" s="3002"/>
      <c r="AB94" s="2920" t="s">
        <v>374</v>
      </c>
      <c r="AC94" s="2920"/>
      <c r="AD94" s="2920"/>
      <c r="AE94" s="2920"/>
      <c r="AF94" s="2920"/>
      <c r="AG94" s="2920"/>
      <c r="AH94" s="2920"/>
      <c r="AI94" s="2920"/>
      <c r="AJ94" s="2920"/>
      <c r="AK94" s="2920"/>
      <c r="AL94" s="2920"/>
      <c r="AM94" s="2873"/>
      <c r="AN94" s="2873"/>
      <c r="AO94" s="2874"/>
      <c r="AP94" s="824"/>
    </row>
    <row r="95" spans="2:42" x14ac:dyDescent="0.3">
      <c r="B95" s="812"/>
      <c r="C95" s="2940" t="s">
        <v>375</v>
      </c>
      <c r="D95" s="2941"/>
      <c r="E95" s="2843" t="s">
        <v>373</v>
      </c>
      <c r="F95" s="2843"/>
      <c r="G95" s="2843"/>
      <c r="H95" s="2843"/>
      <c r="I95" s="2843"/>
      <c r="J95" s="2843"/>
      <c r="K95" s="2843"/>
      <c r="L95" s="2843"/>
      <c r="M95" s="2843"/>
      <c r="N95" s="2843"/>
      <c r="O95" s="2843"/>
      <c r="P95" s="2843"/>
      <c r="Q95" s="2843"/>
      <c r="R95" s="2843"/>
      <c r="S95" s="2843"/>
      <c r="T95" s="2843"/>
      <c r="U95" s="2843"/>
      <c r="V95" s="2843"/>
      <c r="W95" s="2843"/>
      <c r="X95" s="2843"/>
      <c r="Y95" s="2843"/>
      <c r="Z95" s="2843"/>
      <c r="AA95" s="2843"/>
      <c r="AB95" s="2970" t="s">
        <v>929</v>
      </c>
      <c r="AC95" s="2970"/>
      <c r="AD95" s="2970"/>
      <c r="AE95" s="2970"/>
      <c r="AF95" s="2970"/>
      <c r="AG95" s="2970"/>
      <c r="AH95" s="2970"/>
      <c r="AI95" s="2970"/>
      <c r="AJ95" s="2970"/>
      <c r="AK95" s="2970"/>
      <c r="AL95" s="2970"/>
      <c r="AM95" s="3015"/>
      <c r="AN95" s="3015"/>
      <c r="AO95" s="3016"/>
      <c r="AP95" s="824"/>
    </row>
    <row r="96" spans="2:42" x14ac:dyDescent="0.3">
      <c r="B96" s="812"/>
      <c r="C96" s="2940" t="s">
        <v>376</v>
      </c>
      <c r="D96" s="2941"/>
      <c r="E96" s="3002" t="s">
        <v>377</v>
      </c>
      <c r="F96" s="3002"/>
      <c r="G96" s="3002"/>
      <c r="H96" s="3002"/>
      <c r="I96" s="3002"/>
      <c r="J96" s="3002"/>
      <c r="K96" s="3002"/>
      <c r="L96" s="3002"/>
      <c r="M96" s="3002"/>
      <c r="N96" s="3002"/>
      <c r="O96" s="3002"/>
      <c r="P96" s="3002"/>
      <c r="Q96" s="3002"/>
      <c r="R96" s="3002"/>
      <c r="S96" s="3002"/>
      <c r="T96" s="3002"/>
      <c r="U96" s="3002"/>
      <c r="V96" s="3002"/>
      <c r="W96" s="3002"/>
      <c r="X96" s="3002"/>
      <c r="Y96" s="3002"/>
      <c r="Z96" s="3002"/>
      <c r="AA96" s="3002"/>
      <c r="AB96" s="2914" t="s">
        <v>1013</v>
      </c>
      <c r="AC96" s="2914"/>
      <c r="AD96" s="2914"/>
      <c r="AE96" s="2914"/>
      <c r="AF96" s="2914"/>
      <c r="AG96" s="2914"/>
      <c r="AH96" s="2914"/>
      <c r="AI96" s="2914"/>
      <c r="AJ96" s="2914"/>
      <c r="AK96" s="2914"/>
      <c r="AL96" s="2914"/>
      <c r="AM96" s="2873"/>
      <c r="AN96" s="2873"/>
      <c r="AO96" s="2874"/>
      <c r="AP96" s="824"/>
    </row>
    <row r="97" spans="2:42" x14ac:dyDescent="0.3">
      <c r="B97" s="812"/>
      <c r="C97" s="2940" t="s">
        <v>378</v>
      </c>
      <c r="D97" s="2941"/>
      <c r="E97" s="2843" t="s">
        <v>377</v>
      </c>
      <c r="F97" s="2843"/>
      <c r="G97" s="2843"/>
      <c r="H97" s="2843"/>
      <c r="I97" s="2843"/>
      <c r="J97" s="2843"/>
      <c r="K97" s="2843"/>
      <c r="L97" s="2843"/>
      <c r="M97" s="2843"/>
      <c r="N97" s="2843"/>
      <c r="O97" s="2843"/>
      <c r="P97" s="2843"/>
      <c r="Q97" s="2843"/>
      <c r="R97" s="2843"/>
      <c r="S97" s="2843"/>
      <c r="T97" s="2843"/>
      <c r="U97" s="2843"/>
      <c r="V97" s="2843"/>
      <c r="W97" s="2843"/>
      <c r="X97" s="2843"/>
      <c r="Y97" s="2843"/>
      <c r="Z97" s="2843"/>
      <c r="AA97" s="2843"/>
      <c r="AB97" s="2970" t="s">
        <v>1012</v>
      </c>
      <c r="AC97" s="2970"/>
      <c r="AD97" s="2970"/>
      <c r="AE97" s="2970"/>
      <c r="AF97" s="2970"/>
      <c r="AG97" s="2970"/>
      <c r="AH97" s="2970"/>
      <c r="AI97" s="2970"/>
      <c r="AJ97" s="2970"/>
      <c r="AK97" s="2970"/>
      <c r="AL97" s="2970"/>
      <c r="AM97" s="3015"/>
      <c r="AN97" s="3015"/>
      <c r="AO97" s="3016"/>
      <c r="AP97" s="824"/>
    </row>
    <row r="98" spans="2:42" x14ac:dyDescent="0.3">
      <c r="B98" s="812"/>
      <c r="C98" s="2940" t="s">
        <v>381</v>
      </c>
      <c r="D98" s="2941"/>
      <c r="E98" s="3002" t="s">
        <v>380</v>
      </c>
      <c r="F98" s="3002"/>
      <c r="G98" s="3002"/>
      <c r="H98" s="3002"/>
      <c r="I98" s="3002"/>
      <c r="J98" s="3002"/>
      <c r="K98" s="3002"/>
      <c r="L98" s="3002"/>
      <c r="M98" s="3002"/>
      <c r="N98" s="3002"/>
      <c r="O98" s="3002"/>
      <c r="P98" s="3002"/>
      <c r="Q98" s="3002"/>
      <c r="R98" s="3002"/>
      <c r="S98" s="3002"/>
      <c r="T98" s="3002"/>
      <c r="U98" s="3002"/>
      <c r="V98" s="3002"/>
      <c r="W98" s="3002"/>
      <c r="X98" s="3002"/>
      <c r="Y98" s="3002"/>
      <c r="Z98" s="3002"/>
      <c r="AA98" s="3002"/>
      <c r="AB98" s="2914" t="s">
        <v>929</v>
      </c>
      <c r="AC98" s="2914"/>
      <c r="AD98" s="2914"/>
      <c r="AE98" s="2914"/>
      <c r="AF98" s="2914"/>
      <c r="AG98" s="2914"/>
      <c r="AH98" s="2914"/>
      <c r="AI98" s="2914"/>
      <c r="AJ98" s="2914"/>
      <c r="AK98" s="2914"/>
      <c r="AL98" s="2914"/>
      <c r="AM98" s="3009"/>
      <c r="AN98" s="3009"/>
      <c r="AO98" s="3010"/>
      <c r="AP98" s="824"/>
    </row>
    <row r="99" spans="2:42" x14ac:dyDescent="0.3">
      <c r="B99" s="812"/>
      <c r="C99" s="2940">
        <v>7.5</v>
      </c>
      <c r="D99" s="2941"/>
      <c r="E99" s="2843" t="s">
        <v>382</v>
      </c>
      <c r="F99" s="2843"/>
      <c r="G99" s="2843"/>
      <c r="H99" s="2843"/>
      <c r="I99" s="2843"/>
      <c r="J99" s="2843"/>
      <c r="K99" s="2843"/>
      <c r="L99" s="2843"/>
      <c r="M99" s="2843"/>
      <c r="N99" s="2843"/>
      <c r="O99" s="2843"/>
      <c r="P99" s="2843"/>
      <c r="Q99" s="2843"/>
      <c r="R99" s="2843"/>
      <c r="S99" s="2843"/>
      <c r="T99" s="2843"/>
      <c r="U99" s="2843"/>
      <c r="V99" s="2843"/>
      <c r="W99" s="2843"/>
      <c r="X99" s="2843"/>
      <c r="Y99" s="2843"/>
      <c r="Z99" s="2843"/>
      <c r="AA99" s="2843"/>
      <c r="AB99" s="2970" t="s">
        <v>285</v>
      </c>
      <c r="AC99" s="2970"/>
      <c r="AD99" s="2970"/>
      <c r="AE99" s="2970"/>
      <c r="AF99" s="2970"/>
      <c r="AG99" s="2970"/>
      <c r="AH99" s="2970"/>
      <c r="AI99" s="2970"/>
      <c r="AJ99" s="2970"/>
      <c r="AK99" s="2970"/>
      <c r="AL99" s="2970"/>
      <c r="AM99" s="2873"/>
      <c r="AN99" s="2873"/>
      <c r="AO99" s="2874"/>
      <c r="AP99" s="824"/>
    </row>
    <row r="100" spans="2:42" x14ac:dyDescent="0.3">
      <c r="B100" s="812"/>
      <c r="C100" s="2940">
        <v>7.6</v>
      </c>
      <c r="D100" s="2941"/>
      <c r="E100" s="3002" t="s">
        <v>383</v>
      </c>
      <c r="F100" s="3002"/>
      <c r="G100" s="3002"/>
      <c r="H100" s="3002"/>
      <c r="I100" s="3002"/>
      <c r="J100" s="3002"/>
      <c r="K100" s="3002"/>
      <c r="L100" s="3002"/>
      <c r="M100" s="3002"/>
      <c r="N100" s="3002"/>
      <c r="O100" s="3002"/>
      <c r="P100" s="3002"/>
      <c r="Q100" s="3002"/>
      <c r="R100" s="3002"/>
      <c r="S100" s="3002"/>
      <c r="T100" s="3002"/>
      <c r="U100" s="3002"/>
      <c r="V100" s="3002"/>
      <c r="W100" s="3002"/>
      <c r="X100" s="3002"/>
      <c r="Y100" s="3002"/>
      <c r="Z100" s="3002"/>
      <c r="AA100" s="3002"/>
      <c r="AB100" s="2914" t="s">
        <v>285</v>
      </c>
      <c r="AC100" s="2914"/>
      <c r="AD100" s="2914"/>
      <c r="AE100" s="2914"/>
      <c r="AF100" s="2914"/>
      <c r="AG100" s="2914"/>
      <c r="AH100" s="2914"/>
      <c r="AI100" s="2914"/>
      <c r="AJ100" s="2914"/>
      <c r="AK100" s="2914"/>
      <c r="AL100" s="2914"/>
      <c r="AM100" s="2873"/>
      <c r="AN100" s="2873"/>
      <c r="AO100" s="2874"/>
      <c r="AP100" s="824"/>
    </row>
    <row r="101" spans="2:42" x14ac:dyDescent="0.3">
      <c r="B101" s="812"/>
      <c r="C101" s="2940">
        <v>7.7</v>
      </c>
      <c r="D101" s="2941"/>
      <c r="E101" s="2843" t="s">
        <v>384</v>
      </c>
      <c r="F101" s="2843"/>
      <c r="G101" s="2843"/>
      <c r="H101" s="2843"/>
      <c r="I101" s="2843"/>
      <c r="J101" s="2843"/>
      <c r="K101" s="2843"/>
      <c r="L101" s="2843"/>
      <c r="M101" s="2843"/>
      <c r="N101" s="2843"/>
      <c r="O101" s="2843"/>
      <c r="P101" s="2843"/>
      <c r="Q101" s="2843"/>
      <c r="R101" s="2843"/>
      <c r="S101" s="2843"/>
      <c r="T101" s="2843"/>
      <c r="U101" s="2843"/>
      <c r="V101" s="2843"/>
      <c r="W101" s="2843"/>
      <c r="X101" s="2843"/>
      <c r="Y101" s="2843"/>
      <c r="Z101" s="2843"/>
      <c r="AA101" s="2843"/>
      <c r="AB101" s="3007" t="s">
        <v>285</v>
      </c>
      <c r="AC101" s="3007"/>
      <c r="AD101" s="3007"/>
      <c r="AE101" s="3007"/>
      <c r="AF101" s="3007"/>
      <c r="AG101" s="3007"/>
      <c r="AH101" s="3007"/>
      <c r="AI101" s="3007"/>
      <c r="AJ101" s="3007"/>
      <c r="AK101" s="3007"/>
      <c r="AL101" s="3007"/>
      <c r="AM101" s="2873"/>
      <c r="AN101" s="2873"/>
      <c r="AO101" s="2874"/>
      <c r="AP101" s="824"/>
    </row>
    <row r="102" spans="2:42" x14ac:dyDescent="0.3">
      <c r="B102" s="812"/>
      <c r="C102" s="2940">
        <v>7.8</v>
      </c>
      <c r="D102" s="2941"/>
      <c r="E102" s="3002" t="s">
        <v>385</v>
      </c>
      <c r="F102" s="3002"/>
      <c r="G102" s="3002"/>
      <c r="H102" s="3002"/>
      <c r="I102" s="3002"/>
      <c r="J102" s="3002"/>
      <c r="K102" s="3002"/>
      <c r="L102" s="3002"/>
      <c r="M102" s="3002"/>
      <c r="N102" s="3002"/>
      <c r="O102" s="3002"/>
      <c r="P102" s="3002"/>
      <c r="Q102" s="3002"/>
      <c r="R102" s="3002"/>
      <c r="S102" s="3002"/>
      <c r="T102" s="3002"/>
      <c r="U102" s="3002"/>
      <c r="V102" s="3002"/>
      <c r="W102" s="3002"/>
      <c r="X102" s="3002"/>
      <c r="Y102" s="3002"/>
      <c r="Z102" s="3002"/>
      <c r="AA102" s="3002"/>
      <c r="AB102" s="2914" t="s">
        <v>285</v>
      </c>
      <c r="AC102" s="2914"/>
      <c r="AD102" s="2914"/>
      <c r="AE102" s="2914"/>
      <c r="AF102" s="2914"/>
      <c r="AG102" s="2914"/>
      <c r="AH102" s="2914"/>
      <c r="AI102" s="2914"/>
      <c r="AJ102" s="2914"/>
      <c r="AK102" s="2914"/>
      <c r="AL102" s="2914"/>
      <c r="AM102" s="2873"/>
      <c r="AN102" s="2873"/>
      <c r="AO102" s="2874"/>
      <c r="AP102" s="824"/>
    </row>
    <row r="103" spans="2:42" x14ac:dyDescent="0.3">
      <c r="B103" s="812"/>
      <c r="C103" s="2940" t="s">
        <v>388</v>
      </c>
      <c r="D103" s="2941"/>
      <c r="E103" s="2843" t="s">
        <v>389</v>
      </c>
      <c r="F103" s="2843"/>
      <c r="G103" s="2843"/>
      <c r="H103" s="2843"/>
      <c r="I103" s="2843"/>
      <c r="J103" s="2843"/>
      <c r="K103" s="2843"/>
      <c r="L103" s="2843"/>
      <c r="M103" s="2843"/>
      <c r="N103" s="2843"/>
      <c r="O103" s="2843"/>
      <c r="P103" s="2843"/>
      <c r="Q103" s="2843"/>
      <c r="R103" s="2843"/>
      <c r="S103" s="2843"/>
      <c r="T103" s="2843"/>
      <c r="U103" s="2843"/>
      <c r="V103" s="2843"/>
      <c r="W103" s="2843"/>
      <c r="X103" s="2843"/>
      <c r="Y103" s="2843"/>
      <c r="Z103" s="2843"/>
      <c r="AA103" s="2843"/>
      <c r="AB103" s="3007" t="s">
        <v>285</v>
      </c>
      <c r="AC103" s="3007"/>
      <c r="AD103" s="3007"/>
      <c r="AE103" s="3007"/>
      <c r="AF103" s="3007"/>
      <c r="AG103" s="3007"/>
      <c r="AH103" s="3007"/>
      <c r="AI103" s="3007"/>
      <c r="AJ103" s="3007"/>
      <c r="AK103" s="3007"/>
      <c r="AL103" s="3007"/>
      <c r="AM103" s="2873"/>
      <c r="AN103" s="2873"/>
      <c r="AO103" s="2874"/>
      <c r="AP103" s="824"/>
    </row>
    <row r="104" spans="2:42" x14ac:dyDescent="0.3">
      <c r="B104" s="812"/>
      <c r="C104" s="2940" t="s">
        <v>390</v>
      </c>
      <c r="D104" s="2941"/>
      <c r="E104" s="3002" t="s">
        <v>391</v>
      </c>
      <c r="F104" s="3002"/>
      <c r="G104" s="3002"/>
      <c r="H104" s="3002"/>
      <c r="I104" s="3002"/>
      <c r="J104" s="3002"/>
      <c r="K104" s="3002"/>
      <c r="L104" s="3002"/>
      <c r="M104" s="3002"/>
      <c r="N104" s="3002"/>
      <c r="O104" s="3002"/>
      <c r="P104" s="3002"/>
      <c r="Q104" s="3002"/>
      <c r="R104" s="3002"/>
      <c r="S104" s="3002"/>
      <c r="T104" s="3002"/>
      <c r="U104" s="3002"/>
      <c r="V104" s="3002"/>
      <c r="W104" s="3002"/>
      <c r="X104" s="3002"/>
      <c r="Y104" s="3002"/>
      <c r="Z104" s="3002"/>
      <c r="AA104" s="3002"/>
      <c r="AB104" s="2914" t="s">
        <v>285</v>
      </c>
      <c r="AC104" s="2914"/>
      <c r="AD104" s="2914"/>
      <c r="AE104" s="2914"/>
      <c r="AF104" s="2914"/>
      <c r="AG104" s="2914"/>
      <c r="AH104" s="2914"/>
      <c r="AI104" s="2914"/>
      <c r="AJ104" s="2914"/>
      <c r="AK104" s="2914"/>
      <c r="AL104" s="2914"/>
      <c r="AM104" s="2873"/>
      <c r="AN104" s="2873"/>
      <c r="AO104" s="2874"/>
      <c r="AP104" s="824"/>
    </row>
    <row r="105" spans="2:42" x14ac:dyDescent="0.3">
      <c r="B105" s="812"/>
      <c r="C105" s="2940" t="s">
        <v>392</v>
      </c>
      <c r="D105" s="2941"/>
      <c r="E105" s="2843" t="s">
        <v>393</v>
      </c>
      <c r="F105" s="2843"/>
      <c r="G105" s="2843"/>
      <c r="H105" s="2843"/>
      <c r="I105" s="2843"/>
      <c r="J105" s="2843"/>
      <c r="K105" s="2843"/>
      <c r="L105" s="2843"/>
      <c r="M105" s="2843"/>
      <c r="N105" s="2843"/>
      <c r="O105" s="2843"/>
      <c r="P105" s="2843"/>
      <c r="Q105" s="2843"/>
      <c r="R105" s="2843"/>
      <c r="S105" s="2843"/>
      <c r="T105" s="2843"/>
      <c r="U105" s="2843"/>
      <c r="V105" s="2843"/>
      <c r="W105" s="2843"/>
      <c r="X105" s="2843"/>
      <c r="Y105" s="2843"/>
      <c r="Z105" s="2843"/>
      <c r="AA105" s="2843"/>
      <c r="AB105" s="2970" t="s">
        <v>285</v>
      </c>
      <c r="AC105" s="2970"/>
      <c r="AD105" s="2970"/>
      <c r="AE105" s="2970"/>
      <c r="AF105" s="2970"/>
      <c r="AG105" s="2970"/>
      <c r="AH105" s="2970"/>
      <c r="AI105" s="2970"/>
      <c r="AJ105" s="2970"/>
      <c r="AK105" s="2970"/>
      <c r="AL105" s="2970"/>
      <c r="AM105" s="2873"/>
      <c r="AN105" s="2873"/>
      <c r="AO105" s="2874"/>
      <c r="AP105" s="824"/>
    </row>
    <row r="106" spans="2:42" x14ac:dyDescent="0.3">
      <c r="B106" s="812"/>
      <c r="C106" s="2940">
        <v>7.11</v>
      </c>
      <c r="D106" s="2941"/>
      <c r="E106" s="3002" t="s">
        <v>394</v>
      </c>
      <c r="F106" s="3002"/>
      <c r="G106" s="3002"/>
      <c r="H106" s="3002"/>
      <c r="I106" s="3002"/>
      <c r="J106" s="3002"/>
      <c r="K106" s="3002"/>
      <c r="L106" s="3002"/>
      <c r="M106" s="3002"/>
      <c r="N106" s="3002"/>
      <c r="O106" s="3002"/>
      <c r="P106" s="3002"/>
      <c r="Q106" s="3002"/>
      <c r="R106" s="3002"/>
      <c r="S106" s="3002"/>
      <c r="T106" s="3002"/>
      <c r="U106" s="3002"/>
      <c r="V106" s="3002"/>
      <c r="W106" s="3002"/>
      <c r="X106" s="3002"/>
      <c r="Y106" s="3002"/>
      <c r="Z106" s="3002"/>
      <c r="AA106" s="3002"/>
      <c r="AB106" s="2914" t="s">
        <v>285</v>
      </c>
      <c r="AC106" s="2914"/>
      <c r="AD106" s="2914"/>
      <c r="AE106" s="2914"/>
      <c r="AF106" s="2914"/>
      <c r="AG106" s="2914"/>
      <c r="AH106" s="2914"/>
      <c r="AI106" s="2914"/>
      <c r="AJ106" s="2914"/>
      <c r="AK106" s="2914"/>
      <c r="AL106" s="2914"/>
      <c r="AM106" s="2873"/>
      <c r="AN106" s="2873"/>
      <c r="AO106" s="2874"/>
      <c r="AP106" s="824"/>
    </row>
    <row r="107" spans="2:42" x14ac:dyDescent="0.3">
      <c r="B107" s="812"/>
      <c r="C107" s="2940">
        <v>7.12</v>
      </c>
      <c r="D107" s="2941"/>
      <c r="E107" s="2843" t="s">
        <v>395</v>
      </c>
      <c r="F107" s="2843"/>
      <c r="G107" s="2843"/>
      <c r="H107" s="2843"/>
      <c r="I107" s="2843"/>
      <c r="J107" s="2843"/>
      <c r="K107" s="2843"/>
      <c r="L107" s="2843"/>
      <c r="M107" s="2843"/>
      <c r="N107" s="2843"/>
      <c r="O107" s="2843"/>
      <c r="P107" s="2843"/>
      <c r="Q107" s="2843"/>
      <c r="R107" s="2843"/>
      <c r="S107" s="2843"/>
      <c r="T107" s="2843"/>
      <c r="U107" s="2843"/>
      <c r="V107" s="2843"/>
      <c r="W107" s="2843"/>
      <c r="X107" s="2843"/>
      <c r="Y107" s="2843"/>
      <c r="Z107" s="2843"/>
      <c r="AA107" s="2843"/>
      <c r="AB107" s="2970" t="s">
        <v>285</v>
      </c>
      <c r="AC107" s="2970"/>
      <c r="AD107" s="2970"/>
      <c r="AE107" s="2970"/>
      <c r="AF107" s="2970"/>
      <c r="AG107" s="2970"/>
      <c r="AH107" s="2970"/>
      <c r="AI107" s="2970"/>
      <c r="AJ107" s="2970"/>
      <c r="AK107" s="2970"/>
      <c r="AL107" s="2970"/>
      <c r="AM107" s="2873"/>
      <c r="AN107" s="2873"/>
      <c r="AO107" s="2874"/>
      <c r="AP107" s="824"/>
    </row>
    <row r="108" spans="2:42" x14ac:dyDescent="0.3">
      <c r="B108" s="812"/>
      <c r="C108" s="2940">
        <v>7.13</v>
      </c>
      <c r="D108" s="2941"/>
      <c r="E108" s="3002" t="s">
        <v>396</v>
      </c>
      <c r="F108" s="3002"/>
      <c r="G108" s="3002"/>
      <c r="H108" s="3002"/>
      <c r="I108" s="3002"/>
      <c r="J108" s="3002"/>
      <c r="K108" s="3002"/>
      <c r="L108" s="3002"/>
      <c r="M108" s="3002"/>
      <c r="N108" s="3002"/>
      <c r="O108" s="3002"/>
      <c r="P108" s="3002"/>
      <c r="Q108" s="3002"/>
      <c r="R108" s="3002"/>
      <c r="S108" s="3002"/>
      <c r="T108" s="3002"/>
      <c r="U108" s="3002"/>
      <c r="V108" s="3002"/>
      <c r="W108" s="3002"/>
      <c r="X108" s="3002"/>
      <c r="Y108" s="3002"/>
      <c r="Z108" s="3002"/>
      <c r="AA108" s="3002"/>
      <c r="AB108" s="2914" t="s">
        <v>1011</v>
      </c>
      <c r="AC108" s="2914"/>
      <c r="AD108" s="2914"/>
      <c r="AE108" s="2914"/>
      <c r="AF108" s="2914"/>
      <c r="AG108" s="2914"/>
      <c r="AH108" s="2914"/>
      <c r="AI108" s="2914"/>
      <c r="AJ108" s="2914"/>
      <c r="AK108" s="2914"/>
      <c r="AL108" s="2914"/>
      <c r="AM108" s="3009"/>
      <c r="AN108" s="3009"/>
      <c r="AO108" s="3010"/>
      <c r="AP108" s="824"/>
    </row>
    <row r="109" spans="2:42" x14ac:dyDescent="0.3">
      <c r="B109" s="812"/>
      <c r="C109" s="2940">
        <v>7.14</v>
      </c>
      <c r="D109" s="2941"/>
      <c r="E109" s="2843" t="s">
        <v>397</v>
      </c>
      <c r="F109" s="2843"/>
      <c r="G109" s="2843"/>
      <c r="H109" s="2843"/>
      <c r="I109" s="2843"/>
      <c r="J109" s="2843"/>
      <c r="K109" s="2843"/>
      <c r="L109" s="2843"/>
      <c r="M109" s="2843"/>
      <c r="N109" s="2843"/>
      <c r="O109" s="2843"/>
      <c r="P109" s="2843"/>
      <c r="Q109" s="2843"/>
      <c r="R109" s="2843"/>
      <c r="S109" s="2843"/>
      <c r="T109" s="2843"/>
      <c r="U109" s="2843"/>
      <c r="V109" s="2843"/>
      <c r="W109" s="2843"/>
      <c r="X109" s="2843"/>
      <c r="Y109" s="2843"/>
      <c r="Z109" s="2843"/>
      <c r="AA109" s="2843"/>
      <c r="AB109" s="2970" t="s">
        <v>285</v>
      </c>
      <c r="AC109" s="2970"/>
      <c r="AD109" s="2970"/>
      <c r="AE109" s="2970"/>
      <c r="AF109" s="2970"/>
      <c r="AG109" s="2970"/>
      <c r="AH109" s="2970"/>
      <c r="AI109" s="2970"/>
      <c r="AJ109" s="2970"/>
      <c r="AK109" s="2970"/>
      <c r="AL109" s="2970"/>
      <c r="AM109" s="2873"/>
      <c r="AN109" s="2873"/>
      <c r="AO109" s="2874"/>
      <c r="AP109" s="824"/>
    </row>
    <row r="110" spans="2:42" x14ac:dyDescent="0.3">
      <c r="B110" s="812"/>
      <c r="C110" s="2940">
        <v>7.15</v>
      </c>
      <c r="D110" s="2941"/>
      <c r="E110" s="3002" t="s">
        <v>398</v>
      </c>
      <c r="F110" s="3002"/>
      <c r="G110" s="3002"/>
      <c r="H110" s="3002"/>
      <c r="I110" s="3002"/>
      <c r="J110" s="3002"/>
      <c r="K110" s="3002"/>
      <c r="L110" s="3002"/>
      <c r="M110" s="3002"/>
      <c r="N110" s="3002"/>
      <c r="O110" s="3002"/>
      <c r="P110" s="3002"/>
      <c r="Q110" s="3002"/>
      <c r="R110" s="3002"/>
      <c r="S110" s="3002"/>
      <c r="T110" s="3002"/>
      <c r="U110" s="3002"/>
      <c r="V110" s="3002"/>
      <c r="W110" s="3002"/>
      <c r="X110" s="3002"/>
      <c r="Y110" s="3002"/>
      <c r="Z110" s="3002"/>
      <c r="AA110" s="3002"/>
      <c r="AB110" s="2914" t="s">
        <v>285</v>
      </c>
      <c r="AC110" s="2914"/>
      <c r="AD110" s="2914"/>
      <c r="AE110" s="2914"/>
      <c r="AF110" s="2914"/>
      <c r="AG110" s="2914"/>
      <c r="AH110" s="2914"/>
      <c r="AI110" s="2914"/>
      <c r="AJ110" s="2914"/>
      <c r="AK110" s="2914"/>
      <c r="AL110" s="2914"/>
      <c r="AM110" s="2873"/>
      <c r="AN110" s="2873"/>
      <c r="AO110" s="2874"/>
      <c r="AP110" s="824"/>
    </row>
    <row r="111" spans="2:42" x14ac:dyDescent="0.3">
      <c r="B111" s="812"/>
      <c r="C111" s="2940">
        <v>7.16</v>
      </c>
      <c r="D111" s="2941"/>
      <c r="E111" s="2843" t="s">
        <v>399</v>
      </c>
      <c r="F111" s="2843"/>
      <c r="G111" s="2843"/>
      <c r="H111" s="2843"/>
      <c r="I111" s="2843"/>
      <c r="J111" s="2843"/>
      <c r="K111" s="2843"/>
      <c r="L111" s="2843"/>
      <c r="M111" s="2843"/>
      <c r="N111" s="2843"/>
      <c r="O111" s="2843"/>
      <c r="P111" s="2843"/>
      <c r="Q111" s="2843"/>
      <c r="R111" s="2843"/>
      <c r="S111" s="2843"/>
      <c r="T111" s="2843"/>
      <c r="U111" s="2843"/>
      <c r="V111" s="2843"/>
      <c r="W111" s="2843"/>
      <c r="X111" s="2843"/>
      <c r="Y111" s="2843"/>
      <c r="Z111" s="2843"/>
      <c r="AA111" s="2843"/>
      <c r="AB111" s="2970" t="s">
        <v>285</v>
      </c>
      <c r="AC111" s="2970"/>
      <c r="AD111" s="2970"/>
      <c r="AE111" s="2970"/>
      <c r="AF111" s="2970"/>
      <c r="AG111" s="2970"/>
      <c r="AH111" s="2970"/>
      <c r="AI111" s="2970"/>
      <c r="AJ111" s="2970"/>
      <c r="AK111" s="2970"/>
      <c r="AL111" s="2970"/>
      <c r="AM111" s="2873"/>
      <c r="AN111" s="2873"/>
      <c r="AO111" s="2874"/>
      <c r="AP111" s="824"/>
    </row>
    <row r="112" spans="2:42" ht="15" thickBot="1" x14ac:dyDescent="0.35">
      <c r="B112" s="812"/>
      <c r="C112" s="2954">
        <v>7.17</v>
      </c>
      <c r="D112" s="2955"/>
      <c r="E112" s="3006" t="s">
        <v>400</v>
      </c>
      <c r="F112" s="3006"/>
      <c r="G112" s="3006"/>
      <c r="H112" s="3006"/>
      <c r="I112" s="3006"/>
      <c r="J112" s="3006"/>
      <c r="K112" s="3006"/>
      <c r="L112" s="3006"/>
      <c r="M112" s="3006"/>
      <c r="N112" s="3006"/>
      <c r="O112" s="3006"/>
      <c r="P112" s="3006"/>
      <c r="Q112" s="3006"/>
      <c r="R112" s="3006"/>
      <c r="S112" s="3006"/>
      <c r="T112" s="3006"/>
      <c r="U112" s="3006"/>
      <c r="V112" s="3006"/>
      <c r="W112" s="3006"/>
      <c r="X112" s="3006"/>
      <c r="Y112" s="3006"/>
      <c r="Z112" s="3006"/>
      <c r="AA112" s="3006"/>
      <c r="AB112" s="2930" t="s">
        <v>929</v>
      </c>
      <c r="AC112" s="2930"/>
      <c r="AD112" s="2930"/>
      <c r="AE112" s="2930"/>
      <c r="AF112" s="2930"/>
      <c r="AG112" s="2930"/>
      <c r="AH112" s="2930"/>
      <c r="AI112" s="2930"/>
      <c r="AJ112" s="2930"/>
      <c r="AK112" s="2930"/>
      <c r="AL112" s="2930"/>
      <c r="AM112" s="3013"/>
      <c r="AN112" s="3013"/>
      <c r="AO112" s="3014"/>
      <c r="AP112" s="824"/>
    </row>
    <row r="113" spans="2:42" ht="15" thickBot="1" x14ac:dyDescent="0.35">
      <c r="B113" s="812"/>
      <c r="C113" s="2847"/>
      <c r="D113" s="2848"/>
      <c r="E113" s="2942"/>
      <c r="F113" s="2942"/>
      <c r="G113" s="2942"/>
      <c r="H113" s="2942"/>
      <c r="I113" s="2942"/>
      <c r="J113" s="2942"/>
      <c r="K113" s="2942"/>
      <c r="L113" s="2942"/>
      <c r="M113" s="2942"/>
      <c r="N113" s="2942"/>
      <c r="O113" s="2942"/>
      <c r="P113" s="2942"/>
      <c r="Q113" s="2942"/>
      <c r="R113" s="2942"/>
      <c r="S113" s="2942"/>
      <c r="T113" s="2942"/>
      <c r="U113" s="2942"/>
      <c r="V113" s="2942"/>
      <c r="W113" s="2942"/>
      <c r="X113" s="2942"/>
      <c r="Y113" s="2942"/>
      <c r="Z113" s="2942"/>
      <c r="AA113" s="2942"/>
      <c r="AB113" s="2968" t="s">
        <v>401</v>
      </c>
      <c r="AC113" s="2968"/>
      <c r="AD113" s="2968"/>
      <c r="AE113" s="2968"/>
      <c r="AF113" s="2968"/>
      <c r="AG113" s="2968"/>
      <c r="AH113" s="2968"/>
      <c r="AI113" s="2968"/>
      <c r="AJ113" s="2968"/>
      <c r="AK113" s="2968"/>
      <c r="AL113" s="2968"/>
      <c r="AM113" s="2866">
        <f>AM95+AM97+AM98+AM108+AM112</f>
        <v>0</v>
      </c>
      <c r="AN113" s="2867"/>
      <c r="AO113" s="2868"/>
      <c r="AP113" s="824"/>
    </row>
    <row r="114" spans="2:42" s="810" customFormat="1" ht="3.75" customHeight="1" x14ac:dyDescent="0.3">
      <c r="B114" s="812"/>
      <c r="C114" s="828"/>
      <c r="J114" s="569"/>
      <c r="AB114" s="811"/>
      <c r="AP114" s="824"/>
    </row>
    <row r="115" spans="2:42" s="810" customFormat="1" x14ac:dyDescent="0.3">
      <c r="B115" s="812"/>
      <c r="C115" s="2836" t="s">
        <v>921</v>
      </c>
      <c r="D115" s="2836"/>
      <c r="E115" s="2836"/>
      <c r="F115" s="2836"/>
      <c r="G115" s="2836"/>
      <c r="H115" s="2836"/>
      <c r="I115" s="2836"/>
      <c r="J115" s="2836"/>
      <c r="K115" s="2836"/>
      <c r="L115" s="2836"/>
      <c r="M115" s="2836"/>
      <c r="N115" s="2836"/>
      <c r="O115" s="2836"/>
      <c r="P115" s="2836"/>
      <c r="Q115" s="2836"/>
      <c r="R115" s="2836"/>
      <c r="S115" s="2836"/>
      <c r="T115" s="2836"/>
      <c r="U115" s="2836"/>
      <c r="V115" s="2836"/>
      <c r="W115" s="2836"/>
      <c r="X115" s="2836"/>
      <c r="Y115" s="2836"/>
      <c r="Z115" s="2836"/>
      <c r="AA115" s="2836"/>
      <c r="AB115" s="841"/>
      <c r="AP115" s="824"/>
    </row>
    <row r="116" spans="2:42" x14ac:dyDescent="0.3">
      <c r="B116" s="812"/>
      <c r="C116" s="3003" t="s">
        <v>282</v>
      </c>
      <c r="D116" s="3004"/>
      <c r="E116" s="3005" t="s">
        <v>283</v>
      </c>
      <c r="F116" s="3005"/>
      <c r="G116" s="3005"/>
      <c r="H116" s="3005"/>
      <c r="I116" s="3005"/>
      <c r="J116" s="3005"/>
      <c r="K116" s="3005"/>
      <c r="L116" s="3005"/>
      <c r="M116" s="3005"/>
      <c r="N116" s="3005"/>
      <c r="O116" s="3005"/>
      <c r="P116" s="3005"/>
      <c r="Q116" s="3005"/>
      <c r="R116" s="3005"/>
      <c r="S116" s="3005"/>
      <c r="T116" s="3005"/>
      <c r="U116" s="3005"/>
      <c r="V116" s="3005"/>
      <c r="W116" s="3005"/>
      <c r="X116" s="3005"/>
      <c r="Y116" s="3005"/>
      <c r="Z116" s="3005"/>
      <c r="AA116" s="3005"/>
      <c r="AB116" s="2851" t="s">
        <v>280</v>
      </c>
      <c r="AC116" s="2851"/>
      <c r="AD116" s="2851"/>
      <c r="AE116" s="2851"/>
      <c r="AF116" s="2851"/>
      <c r="AG116" s="2851"/>
      <c r="AH116" s="2851"/>
      <c r="AI116" s="2851"/>
      <c r="AJ116" s="2851"/>
      <c r="AK116" s="2851"/>
      <c r="AL116" s="2851"/>
      <c r="AM116" s="2869" t="s">
        <v>281</v>
      </c>
      <c r="AN116" s="2869"/>
      <c r="AO116" s="2870"/>
      <c r="AP116" s="824"/>
    </row>
    <row r="117" spans="2:42" x14ac:dyDescent="0.3">
      <c r="B117" s="812"/>
      <c r="C117" s="2938" t="s">
        <v>402</v>
      </c>
      <c r="D117" s="2939"/>
      <c r="E117" s="2833" t="s">
        <v>403</v>
      </c>
      <c r="F117" s="2833"/>
      <c r="G117" s="2833"/>
      <c r="H117" s="2833"/>
      <c r="I117" s="2833"/>
      <c r="J117" s="2833"/>
      <c r="K117" s="2833"/>
      <c r="L117" s="2833"/>
      <c r="M117" s="2833"/>
      <c r="N117" s="2833"/>
      <c r="O117" s="2833"/>
      <c r="P117" s="2833"/>
      <c r="Q117" s="2833"/>
      <c r="R117" s="2833"/>
      <c r="S117" s="2833"/>
      <c r="T117" s="2833"/>
      <c r="U117" s="2833"/>
      <c r="V117" s="2833"/>
      <c r="W117" s="2833"/>
      <c r="X117" s="2833"/>
      <c r="Y117" s="2833"/>
      <c r="Z117" s="2833"/>
      <c r="AA117" s="2833"/>
      <c r="AB117" s="2969" t="s">
        <v>285</v>
      </c>
      <c r="AC117" s="2969"/>
      <c r="AD117" s="2969"/>
      <c r="AE117" s="2969"/>
      <c r="AF117" s="2969"/>
      <c r="AG117" s="2969"/>
      <c r="AH117" s="2969"/>
      <c r="AI117" s="2969"/>
      <c r="AJ117" s="2969"/>
      <c r="AK117" s="2969"/>
      <c r="AL117" s="2969"/>
      <c r="AM117" s="2873"/>
      <c r="AN117" s="2873"/>
      <c r="AO117" s="2874"/>
      <c r="AP117" s="824"/>
    </row>
    <row r="118" spans="2:42" x14ac:dyDescent="0.3">
      <c r="B118" s="812"/>
      <c r="C118" s="2940" t="s">
        <v>404</v>
      </c>
      <c r="D118" s="2941"/>
      <c r="E118" s="3002" t="s">
        <v>405</v>
      </c>
      <c r="F118" s="3002"/>
      <c r="G118" s="3002"/>
      <c r="H118" s="3002"/>
      <c r="I118" s="3002"/>
      <c r="J118" s="3002"/>
      <c r="K118" s="3002"/>
      <c r="L118" s="3002"/>
      <c r="M118" s="3002"/>
      <c r="N118" s="3002"/>
      <c r="O118" s="3002"/>
      <c r="P118" s="3002"/>
      <c r="Q118" s="3002"/>
      <c r="R118" s="3002"/>
      <c r="S118" s="3002"/>
      <c r="T118" s="3002"/>
      <c r="U118" s="3002"/>
      <c r="V118" s="3002"/>
      <c r="W118" s="3002"/>
      <c r="X118" s="3002"/>
      <c r="Y118" s="3002"/>
      <c r="Z118" s="3002"/>
      <c r="AA118" s="3002"/>
      <c r="AB118" s="2914" t="s">
        <v>285</v>
      </c>
      <c r="AC118" s="2914"/>
      <c r="AD118" s="2914"/>
      <c r="AE118" s="2914"/>
      <c r="AF118" s="2914"/>
      <c r="AG118" s="2914"/>
      <c r="AH118" s="2914"/>
      <c r="AI118" s="2914"/>
      <c r="AJ118" s="2914"/>
      <c r="AK118" s="2914"/>
      <c r="AL118" s="2914"/>
      <c r="AM118" s="2873"/>
      <c r="AN118" s="2873"/>
      <c r="AO118" s="2874"/>
      <c r="AP118" s="824"/>
    </row>
    <row r="119" spans="2:42" x14ac:dyDescent="0.3">
      <c r="B119" s="812"/>
      <c r="C119" s="2940" t="s">
        <v>406</v>
      </c>
      <c r="D119" s="2941"/>
      <c r="E119" s="2843" t="s">
        <v>407</v>
      </c>
      <c r="F119" s="2843"/>
      <c r="G119" s="2843"/>
      <c r="H119" s="2843"/>
      <c r="I119" s="2843"/>
      <c r="J119" s="2843"/>
      <c r="K119" s="2843"/>
      <c r="L119" s="2843"/>
      <c r="M119" s="2843"/>
      <c r="N119" s="2843"/>
      <c r="O119" s="2843"/>
      <c r="P119" s="2843"/>
      <c r="Q119" s="2843"/>
      <c r="R119" s="2843"/>
      <c r="S119" s="2843"/>
      <c r="T119" s="2843"/>
      <c r="U119" s="2843"/>
      <c r="V119" s="2843"/>
      <c r="W119" s="2843"/>
      <c r="X119" s="2843"/>
      <c r="Y119" s="2843"/>
      <c r="Z119" s="2843"/>
      <c r="AA119" s="2843"/>
      <c r="AB119" s="2970" t="s">
        <v>285</v>
      </c>
      <c r="AC119" s="2970"/>
      <c r="AD119" s="2970"/>
      <c r="AE119" s="2970"/>
      <c r="AF119" s="2970"/>
      <c r="AG119" s="2970"/>
      <c r="AH119" s="2970"/>
      <c r="AI119" s="2970"/>
      <c r="AJ119" s="2970"/>
      <c r="AK119" s="2970"/>
      <c r="AL119" s="2970"/>
      <c r="AM119" s="2873"/>
      <c r="AN119" s="2873"/>
      <c r="AO119" s="2874"/>
      <c r="AP119" s="824"/>
    </row>
    <row r="120" spans="2:42" x14ac:dyDescent="0.3">
      <c r="B120" s="812"/>
      <c r="C120" s="2940" t="s">
        <v>408</v>
      </c>
      <c r="D120" s="2941"/>
      <c r="E120" s="3002" t="s">
        <v>409</v>
      </c>
      <c r="F120" s="3002"/>
      <c r="G120" s="3002"/>
      <c r="H120" s="3002"/>
      <c r="I120" s="3002"/>
      <c r="J120" s="3002"/>
      <c r="K120" s="3002"/>
      <c r="L120" s="3002"/>
      <c r="M120" s="3002"/>
      <c r="N120" s="3002"/>
      <c r="O120" s="3002"/>
      <c r="P120" s="3002"/>
      <c r="Q120" s="3002"/>
      <c r="R120" s="3002"/>
      <c r="S120" s="3002"/>
      <c r="T120" s="3002"/>
      <c r="U120" s="3002"/>
      <c r="V120" s="3002"/>
      <c r="W120" s="3002"/>
      <c r="X120" s="3002"/>
      <c r="Y120" s="3002"/>
      <c r="Z120" s="3002"/>
      <c r="AA120" s="3002"/>
      <c r="AB120" s="2914" t="s">
        <v>929</v>
      </c>
      <c r="AC120" s="2914"/>
      <c r="AD120" s="2914"/>
      <c r="AE120" s="2914"/>
      <c r="AF120" s="2914"/>
      <c r="AG120" s="2914"/>
      <c r="AH120" s="2914"/>
      <c r="AI120" s="2914"/>
      <c r="AJ120" s="2914"/>
      <c r="AK120" s="2914"/>
      <c r="AL120" s="2914"/>
      <c r="AM120" s="3009"/>
      <c r="AN120" s="3009"/>
      <c r="AO120" s="3010"/>
      <c r="AP120" s="824"/>
    </row>
    <row r="121" spans="2:42" ht="15" thickBot="1" x14ac:dyDescent="0.35">
      <c r="B121" s="812"/>
      <c r="C121" s="2954" t="s">
        <v>410</v>
      </c>
      <c r="D121" s="2955"/>
      <c r="E121" s="2835" t="s">
        <v>411</v>
      </c>
      <c r="F121" s="2835"/>
      <c r="G121" s="2835"/>
      <c r="H121" s="2835"/>
      <c r="I121" s="2835"/>
      <c r="J121" s="2835"/>
      <c r="K121" s="2835"/>
      <c r="L121" s="2835"/>
      <c r="M121" s="2835"/>
      <c r="N121" s="2835"/>
      <c r="O121" s="2835"/>
      <c r="P121" s="2835"/>
      <c r="Q121" s="2835"/>
      <c r="R121" s="2835"/>
      <c r="S121" s="2835"/>
      <c r="T121" s="2835"/>
      <c r="U121" s="2835"/>
      <c r="V121" s="2835"/>
      <c r="W121" s="2835"/>
      <c r="X121" s="2835"/>
      <c r="Y121" s="2835"/>
      <c r="Z121" s="2835"/>
      <c r="AA121" s="2835"/>
      <c r="AB121" s="2967" t="s">
        <v>929</v>
      </c>
      <c r="AC121" s="2967"/>
      <c r="AD121" s="2967"/>
      <c r="AE121" s="2967"/>
      <c r="AF121" s="2967"/>
      <c r="AG121" s="2967"/>
      <c r="AH121" s="2967"/>
      <c r="AI121" s="2967"/>
      <c r="AJ121" s="2967"/>
      <c r="AK121" s="2967"/>
      <c r="AL121" s="2967"/>
      <c r="AM121" s="3011"/>
      <c r="AN121" s="3011"/>
      <c r="AO121" s="3012"/>
      <c r="AP121" s="824"/>
    </row>
    <row r="122" spans="2:42" ht="15" thickBot="1" x14ac:dyDescent="0.35">
      <c r="B122" s="812"/>
      <c r="C122" s="2847"/>
      <c r="D122" s="2848"/>
      <c r="E122" s="2942"/>
      <c r="F122" s="2942"/>
      <c r="G122" s="2942"/>
      <c r="H122" s="2942"/>
      <c r="I122" s="2942"/>
      <c r="J122" s="2942"/>
      <c r="K122" s="2942"/>
      <c r="L122" s="2942"/>
      <c r="M122" s="2942"/>
      <c r="N122" s="2942"/>
      <c r="O122" s="2942"/>
      <c r="P122" s="2942"/>
      <c r="Q122" s="2942"/>
      <c r="R122" s="2942"/>
      <c r="S122" s="2942"/>
      <c r="T122" s="2942"/>
      <c r="U122" s="2942"/>
      <c r="V122" s="2942"/>
      <c r="W122" s="2942"/>
      <c r="X122" s="2942"/>
      <c r="Y122" s="2942"/>
      <c r="Z122" s="2942"/>
      <c r="AA122" s="2942"/>
      <c r="AB122" s="2968" t="s">
        <v>412</v>
      </c>
      <c r="AC122" s="2968"/>
      <c r="AD122" s="2968"/>
      <c r="AE122" s="2968"/>
      <c r="AF122" s="2968"/>
      <c r="AG122" s="2968"/>
      <c r="AH122" s="2968"/>
      <c r="AI122" s="2968"/>
      <c r="AJ122" s="2968"/>
      <c r="AK122" s="2968"/>
      <c r="AL122" s="2968"/>
      <c r="AM122" s="2866">
        <f>AM120+AM121</f>
        <v>0</v>
      </c>
      <c r="AN122" s="2867"/>
      <c r="AO122" s="2868"/>
      <c r="AP122" s="824"/>
    </row>
    <row r="123" spans="2:42" ht="7.5" customHeight="1" thickBot="1" x14ac:dyDescent="0.35">
      <c r="B123" s="812"/>
      <c r="C123" s="810"/>
      <c r="D123" s="569"/>
      <c r="E123" s="810"/>
      <c r="F123" s="569"/>
      <c r="AB123" s="828"/>
      <c r="AM123" s="810"/>
      <c r="AP123" s="824"/>
    </row>
    <row r="124" spans="2:42" x14ac:dyDescent="0.3">
      <c r="B124" s="812"/>
      <c r="C124" s="810"/>
      <c r="D124" s="569"/>
      <c r="E124" s="809"/>
      <c r="F124" s="569"/>
      <c r="AB124" s="569"/>
      <c r="AE124" s="2895" t="s">
        <v>413</v>
      </c>
      <c r="AF124" s="2896"/>
      <c r="AG124" s="2896"/>
      <c r="AH124" s="2896"/>
      <c r="AI124" s="2896"/>
      <c r="AJ124" s="2896"/>
      <c r="AK124" s="2896"/>
      <c r="AL124" s="2896"/>
      <c r="AM124" s="2905">
        <f>AM23</f>
        <v>0</v>
      </c>
      <c r="AN124" s="2906"/>
      <c r="AO124" s="2907"/>
      <c r="AP124" s="824"/>
    </row>
    <row r="125" spans="2:42" x14ac:dyDescent="0.3">
      <c r="B125" s="812"/>
      <c r="C125" s="810"/>
      <c r="D125" s="569"/>
      <c r="E125" s="572"/>
      <c r="F125" s="569"/>
      <c r="AB125" s="569"/>
      <c r="AE125" s="2897" t="s">
        <v>414</v>
      </c>
      <c r="AF125" s="2898"/>
      <c r="AG125" s="2898"/>
      <c r="AH125" s="2898"/>
      <c r="AI125" s="2898"/>
      <c r="AJ125" s="2898"/>
      <c r="AK125" s="2898"/>
      <c r="AL125" s="2898"/>
      <c r="AM125" s="2883">
        <f>AM37</f>
        <v>0</v>
      </c>
      <c r="AN125" s="2884"/>
      <c r="AO125" s="2885"/>
      <c r="AP125" s="824"/>
    </row>
    <row r="126" spans="2:42" x14ac:dyDescent="0.3">
      <c r="B126" s="812"/>
      <c r="C126" s="810"/>
      <c r="D126" s="569"/>
      <c r="E126" s="572"/>
      <c r="F126" s="569"/>
      <c r="AB126" s="569"/>
      <c r="AE126" s="2899" t="s">
        <v>415</v>
      </c>
      <c r="AF126" s="2900"/>
      <c r="AG126" s="2900"/>
      <c r="AH126" s="2900"/>
      <c r="AI126" s="2900"/>
      <c r="AJ126" s="2900"/>
      <c r="AK126" s="2900"/>
      <c r="AL126" s="2900"/>
      <c r="AM126" s="2886">
        <f>AM49</f>
        <v>0</v>
      </c>
      <c r="AN126" s="2887"/>
      <c r="AO126" s="2888"/>
      <c r="AP126" s="824"/>
    </row>
    <row r="127" spans="2:42" x14ac:dyDescent="0.3">
      <c r="B127" s="812"/>
      <c r="C127" s="810"/>
      <c r="D127" s="569"/>
      <c r="E127" s="572"/>
      <c r="F127" s="569"/>
      <c r="AB127" s="569"/>
      <c r="AE127" s="2897" t="s">
        <v>416</v>
      </c>
      <c r="AF127" s="2898"/>
      <c r="AG127" s="2898"/>
      <c r="AH127" s="2898"/>
      <c r="AI127" s="2898"/>
      <c r="AJ127" s="2898"/>
      <c r="AK127" s="2898"/>
      <c r="AL127" s="2898"/>
      <c r="AM127" s="2908">
        <f>AM56</f>
        <v>0</v>
      </c>
      <c r="AN127" s="2898"/>
      <c r="AO127" s="2909"/>
      <c r="AP127" s="824"/>
    </row>
    <row r="128" spans="2:42" x14ac:dyDescent="0.3">
      <c r="B128" s="812"/>
      <c r="C128" s="810"/>
      <c r="D128" s="569"/>
      <c r="E128" s="810"/>
      <c r="F128" s="569"/>
      <c r="AB128" s="569"/>
      <c r="AE128" s="2899" t="s">
        <v>417</v>
      </c>
      <c r="AF128" s="2900"/>
      <c r="AG128" s="2900"/>
      <c r="AH128" s="2900"/>
      <c r="AI128" s="2900"/>
      <c r="AJ128" s="2900"/>
      <c r="AK128" s="2900"/>
      <c r="AL128" s="2900"/>
      <c r="AM128" s="2886">
        <f>AM75</f>
        <v>0</v>
      </c>
      <c r="AN128" s="2887"/>
      <c r="AO128" s="2888"/>
      <c r="AP128" s="824"/>
    </row>
    <row r="129" spans="2:42" x14ac:dyDescent="0.3">
      <c r="B129" s="812"/>
      <c r="C129" s="810"/>
      <c r="D129" s="569"/>
      <c r="E129" s="810"/>
      <c r="F129" s="569"/>
      <c r="AB129" s="569"/>
      <c r="AE129" s="2897" t="s">
        <v>418</v>
      </c>
      <c r="AF129" s="2898"/>
      <c r="AG129" s="2898"/>
      <c r="AH129" s="2898"/>
      <c r="AI129" s="2898"/>
      <c r="AJ129" s="2898"/>
      <c r="AK129" s="2898"/>
      <c r="AL129" s="2898"/>
      <c r="AM129" s="2883">
        <f>AM89</f>
        <v>0</v>
      </c>
      <c r="AN129" s="2884"/>
      <c r="AO129" s="2885"/>
      <c r="AP129" s="824"/>
    </row>
    <row r="130" spans="2:42" x14ac:dyDescent="0.3">
      <c r="B130" s="812"/>
      <c r="C130" s="810"/>
      <c r="D130" s="569"/>
      <c r="E130" s="810"/>
      <c r="F130" s="569"/>
      <c r="AB130" s="569"/>
      <c r="AE130" s="2899" t="s">
        <v>419</v>
      </c>
      <c r="AF130" s="2900"/>
      <c r="AG130" s="2900"/>
      <c r="AH130" s="2900"/>
      <c r="AI130" s="2900"/>
      <c r="AJ130" s="2900"/>
      <c r="AK130" s="2900"/>
      <c r="AL130" s="2900"/>
      <c r="AM130" s="2886">
        <f>AM113</f>
        <v>0</v>
      </c>
      <c r="AN130" s="2887"/>
      <c r="AO130" s="2888"/>
      <c r="AP130" s="824"/>
    </row>
    <row r="131" spans="2:42" ht="15" thickBot="1" x14ac:dyDescent="0.35">
      <c r="B131" s="812"/>
      <c r="C131" s="810"/>
      <c r="D131" s="569"/>
      <c r="E131" s="810"/>
      <c r="F131" s="569"/>
      <c r="AB131" s="569"/>
      <c r="AE131" s="2901" t="s">
        <v>420</v>
      </c>
      <c r="AF131" s="2902"/>
      <c r="AG131" s="2902"/>
      <c r="AH131" s="2902"/>
      <c r="AI131" s="2902"/>
      <c r="AJ131" s="2902"/>
      <c r="AK131" s="2902"/>
      <c r="AL131" s="2902"/>
      <c r="AM131" s="2889">
        <f>AM122</f>
        <v>0</v>
      </c>
      <c r="AN131" s="2890"/>
      <c r="AO131" s="2891"/>
      <c r="AP131" s="824"/>
    </row>
    <row r="132" spans="2:42" ht="15.6" thickTop="1" thickBot="1" x14ac:dyDescent="0.35">
      <c r="B132" s="812"/>
      <c r="C132" s="810"/>
      <c r="D132" s="569"/>
      <c r="E132" s="810"/>
      <c r="F132" s="569"/>
      <c r="AB132" s="569"/>
      <c r="AE132" s="2903" t="s">
        <v>421</v>
      </c>
      <c r="AF132" s="2904"/>
      <c r="AG132" s="2904"/>
      <c r="AH132" s="2904"/>
      <c r="AI132" s="2904"/>
      <c r="AJ132" s="2904"/>
      <c r="AK132" s="2904"/>
      <c r="AL132" s="2904"/>
      <c r="AM132" s="2892">
        <f>SUM(AM124:AM131)</f>
        <v>0</v>
      </c>
      <c r="AN132" s="2893"/>
      <c r="AO132" s="2894"/>
      <c r="AP132" s="824"/>
    </row>
    <row r="133" spans="2:42" ht="15" thickBot="1" x14ac:dyDescent="0.35">
      <c r="B133" s="819"/>
      <c r="C133" s="810"/>
      <c r="D133" s="569"/>
      <c r="E133" s="810"/>
      <c r="F133" s="569"/>
      <c r="AB133" s="828"/>
      <c r="AM133" s="810"/>
      <c r="AP133" s="827"/>
    </row>
    <row r="134" spans="2:42" x14ac:dyDescent="0.3">
      <c r="B134" s="816"/>
      <c r="C134" s="816"/>
      <c r="D134" s="816"/>
      <c r="E134" s="816"/>
      <c r="F134" s="816"/>
      <c r="G134" s="842"/>
      <c r="H134" s="816"/>
      <c r="I134" s="816"/>
      <c r="J134" s="816"/>
      <c r="K134" s="816"/>
      <c r="L134" s="816"/>
      <c r="M134" s="816"/>
      <c r="N134" s="816"/>
      <c r="O134" s="816"/>
      <c r="P134" s="816"/>
      <c r="Q134" s="816"/>
      <c r="R134" s="816"/>
      <c r="S134" s="816"/>
      <c r="T134" s="816"/>
      <c r="U134" s="816"/>
      <c r="V134" s="816"/>
      <c r="W134" s="816"/>
      <c r="X134" s="816"/>
      <c r="Y134" s="816"/>
      <c r="Z134" s="816"/>
      <c r="AA134" s="816"/>
      <c r="AB134" s="831"/>
      <c r="AC134" s="816"/>
      <c r="AD134" s="816"/>
      <c r="AE134" s="816"/>
      <c r="AF134" s="816"/>
      <c r="AG134" s="816"/>
      <c r="AH134" s="816"/>
      <c r="AI134" s="816"/>
      <c r="AJ134" s="816"/>
      <c r="AK134" s="816"/>
      <c r="AL134" s="816"/>
      <c r="AM134" s="816"/>
      <c r="AN134" s="816"/>
      <c r="AO134" s="816"/>
      <c r="AP134" s="816"/>
    </row>
    <row r="135" spans="2:42" x14ac:dyDescent="0.3">
      <c r="B135" s="810"/>
      <c r="C135" s="810"/>
      <c r="D135" s="810"/>
      <c r="E135" s="810"/>
      <c r="F135" s="810"/>
      <c r="G135" s="562"/>
      <c r="H135" s="810"/>
      <c r="I135" s="810"/>
      <c r="J135" s="810"/>
      <c r="K135" s="810"/>
      <c r="L135" s="810"/>
      <c r="M135" s="810"/>
      <c r="N135" s="810"/>
      <c r="O135" s="810"/>
      <c r="P135" s="810"/>
      <c r="Q135" s="810"/>
      <c r="R135" s="810"/>
      <c r="S135" s="810"/>
      <c r="T135" s="810"/>
      <c r="U135" s="810"/>
      <c r="V135" s="810"/>
      <c r="W135" s="810"/>
      <c r="X135" s="810"/>
      <c r="Y135" s="810"/>
      <c r="Z135" s="810"/>
      <c r="AA135" s="810"/>
      <c r="AB135" s="828"/>
      <c r="AC135" s="810"/>
      <c r="AD135" s="810"/>
      <c r="AE135" s="810"/>
      <c r="AF135" s="810"/>
      <c r="AG135" s="810"/>
      <c r="AH135" s="810"/>
      <c r="AI135" s="810"/>
      <c r="AJ135" s="810"/>
      <c r="AK135" s="810"/>
      <c r="AL135" s="810"/>
      <c r="AM135" s="810"/>
      <c r="AN135" s="810"/>
      <c r="AO135" s="810"/>
      <c r="AP135" s="810"/>
    </row>
    <row r="136" spans="2:42" x14ac:dyDescent="0.3">
      <c r="B136" s="810"/>
      <c r="C136" s="810"/>
      <c r="D136" s="810"/>
      <c r="E136" s="810"/>
      <c r="F136" s="810"/>
      <c r="G136" s="562"/>
      <c r="H136" s="810"/>
      <c r="I136" s="810"/>
      <c r="J136" s="810"/>
      <c r="K136" s="810"/>
      <c r="L136" s="810"/>
      <c r="M136" s="810"/>
      <c r="N136" s="810"/>
      <c r="O136" s="810"/>
      <c r="P136" s="810"/>
      <c r="Q136" s="810"/>
      <c r="R136" s="810"/>
      <c r="S136" s="810"/>
      <c r="T136" s="810"/>
      <c r="U136" s="810"/>
      <c r="V136" s="810"/>
      <c r="W136" s="810"/>
      <c r="X136" s="810"/>
      <c r="Y136" s="810"/>
      <c r="Z136" s="810"/>
      <c r="AA136" s="810"/>
      <c r="AB136" s="828"/>
      <c r="AC136" s="810"/>
      <c r="AD136" s="810"/>
      <c r="AE136" s="810"/>
      <c r="AF136" s="810"/>
      <c r="AG136" s="810"/>
      <c r="AH136" s="810"/>
      <c r="AI136" s="810"/>
      <c r="AJ136" s="810"/>
      <c r="AK136" s="810"/>
      <c r="AL136" s="810"/>
      <c r="AM136" s="810"/>
      <c r="AN136" s="810"/>
      <c r="AO136" s="810"/>
      <c r="AP136" s="810"/>
    </row>
  </sheetData>
  <mergeCells count="380">
    <mergeCell ref="C20:D20"/>
    <mergeCell ref="C21:D21"/>
    <mergeCell ref="C22:D22"/>
    <mergeCell ref="C23:D23"/>
    <mergeCell ref="E20:AA20"/>
    <mergeCell ref="E21:AA21"/>
    <mergeCell ref="E22:AA22"/>
    <mergeCell ref="E23:AA23"/>
    <mergeCell ref="AM26:AO26"/>
    <mergeCell ref="AB20:AL20"/>
    <mergeCell ref="AB21:AL21"/>
    <mergeCell ref="AB22:AL22"/>
    <mergeCell ref="AB23:AL23"/>
    <mergeCell ref="C26:D26"/>
    <mergeCell ref="E26:AA26"/>
    <mergeCell ref="C25:AA25"/>
    <mergeCell ref="AB26:AL26"/>
    <mergeCell ref="AM27:AO27"/>
    <mergeCell ref="AM28:AO28"/>
    <mergeCell ref="AM29:AO29"/>
    <mergeCell ref="AM30:AO30"/>
    <mergeCell ref="AM20:AO20"/>
    <mergeCell ref="AM21:AO21"/>
    <mergeCell ref="AM22:AO22"/>
    <mergeCell ref="AM23:AO23"/>
    <mergeCell ref="AM36:AO36"/>
    <mergeCell ref="AM37:AO37"/>
    <mergeCell ref="AM40:AO40"/>
    <mergeCell ref="AM41:AO41"/>
    <mergeCell ref="AM42:AO42"/>
    <mergeCell ref="AM31:AO31"/>
    <mergeCell ref="AM32:AO32"/>
    <mergeCell ref="AM33:AO33"/>
    <mergeCell ref="AM34:AO34"/>
    <mergeCell ref="AM35:AO35"/>
    <mergeCell ref="AM48:AO48"/>
    <mergeCell ref="AM49:AO49"/>
    <mergeCell ref="AM52:AO52"/>
    <mergeCell ref="AM53:AO53"/>
    <mergeCell ref="AM54:AO54"/>
    <mergeCell ref="AM43:AO43"/>
    <mergeCell ref="AM44:AO44"/>
    <mergeCell ref="AM45:AO45"/>
    <mergeCell ref="AM46:AO46"/>
    <mergeCell ref="AM47:AO47"/>
    <mergeCell ref="AM62:AO62"/>
    <mergeCell ref="AM63:AO63"/>
    <mergeCell ref="AM64:AO64"/>
    <mergeCell ref="AM65:AO65"/>
    <mergeCell ref="AM66:AO66"/>
    <mergeCell ref="AM55:AO55"/>
    <mergeCell ref="AM56:AO56"/>
    <mergeCell ref="AM59:AO59"/>
    <mergeCell ref="AM60:AO60"/>
    <mergeCell ref="AM61:AO61"/>
    <mergeCell ref="AM72:AO72"/>
    <mergeCell ref="AM73:AO73"/>
    <mergeCell ref="AM74:AO74"/>
    <mergeCell ref="AM75:AO75"/>
    <mergeCell ref="AM79:AO79"/>
    <mergeCell ref="AM67:AO67"/>
    <mergeCell ref="AM68:AO68"/>
    <mergeCell ref="AM69:AO69"/>
    <mergeCell ref="AM70:AO70"/>
    <mergeCell ref="AM71:AO71"/>
    <mergeCell ref="AM85:AO85"/>
    <mergeCell ref="AM86:AO86"/>
    <mergeCell ref="AM87:AO87"/>
    <mergeCell ref="AM88:AO88"/>
    <mergeCell ref="AM89:AO89"/>
    <mergeCell ref="AM80:AO80"/>
    <mergeCell ref="AM81:AO81"/>
    <mergeCell ref="AM82:AO82"/>
    <mergeCell ref="AM83:AO83"/>
    <mergeCell ref="AM84:AO84"/>
    <mergeCell ref="AM97:AO97"/>
    <mergeCell ref="AM98:AO98"/>
    <mergeCell ref="AM99:AO99"/>
    <mergeCell ref="AM100:AO100"/>
    <mergeCell ref="AM101:AO101"/>
    <mergeCell ref="AM92:AO92"/>
    <mergeCell ref="AM93:AO93"/>
    <mergeCell ref="AM94:AO94"/>
    <mergeCell ref="AM95:AO95"/>
    <mergeCell ref="AM96:AO96"/>
    <mergeCell ref="AM107:AO107"/>
    <mergeCell ref="AM108:AO108"/>
    <mergeCell ref="AM109:AO109"/>
    <mergeCell ref="AM110:AO110"/>
    <mergeCell ref="AM111:AO111"/>
    <mergeCell ref="AM102:AO102"/>
    <mergeCell ref="AM103:AO103"/>
    <mergeCell ref="AM104:AO104"/>
    <mergeCell ref="AM105:AO105"/>
    <mergeCell ref="AM106:AO106"/>
    <mergeCell ref="AM119:AO119"/>
    <mergeCell ref="AM120:AO120"/>
    <mergeCell ref="AM121:AO121"/>
    <mergeCell ref="AM122:AO122"/>
    <mergeCell ref="AM124:AO124"/>
    <mergeCell ref="AM112:AO112"/>
    <mergeCell ref="AM113:AO113"/>
    <mergeCell ref="AM116:AO116"/>
    <mergeCell ref="AM117:AO117"/>
    <mergeCell ref="AM118:AO118"/>
    <mergeCell ref="AM130:AO130"/>
    <mergeCell ref="AM131:AO131"/>
    <mergeCell ref="AM132:AO132"/>
    <mergeCell ref="AE124:AL124"/>
    <mergeCell ref="AE125:AL125"/>
    <mergeCell ref="AE126:AL126"/>
    <mergeCell ref="AE127:AL127"/>
    <mergeCell ref="AE128:AL128"/>
    <mergeCell ref="AE129:AL129"/>
    <mergeCell ref="AE130:AL130"/>
    <mergeCell ref="AE131:AL131"/>
    <mergeCell ref="AE132:AL132"/>
    <mergeCell ref="AM125:AO125"/>
    <mergeCell ref="AM126:AO126"/>
    <mergeCell ref="AM127:AO127"/>
    <mergeCell ref="AM128:AO128"/>
    <mergeCell ref="AM129:AO129"/>
    <mergeCell ref="AB121:AL121"/>
    <mergeCell ref="AB122:AL122"/>
    <mergeCell ref="AB92:AL92"/>
    <mergeCell ref="AB93:AL93"/>
    <mergeCell ref="AB94:AL94"/>
    <mergeCell ref="AB95:AL95"/>
    <mergeCell ref="AB96:AL96"/>
    <mergeCell ref="AB97:AL97"/>
    <mergeCell ref="AB98:AL98"/>
    <mergeCell ref="AB99:AL99"/>
    <mergeCell ref="AB100:AL100"/>
    <mergeCell ref="AB101:AL101"/>
    <mergeCell ref="AB102:AL102"/>
    <mergeCell ref="AB103:AL103"/>
    <mergeCell ref="AB104:AL104"/>
    <mergeCell ref="AB105:AL105"/>
    <mergeCell ref="AB116:AL116"/>
    <mergeCell ref="AB117:AL117"/>
    <mergeCell ref="AB118:AL118"/>
    <mergeCell ref="AB119:AL119"/>
    <mergeCell ref="AB120:AL120"/>
    <mergeCell ref="AB111:AL111"/>
    <mergeCell ref="AB112:AL112"/>
    <mergeCell ref="AB113:AL113"/>
    <mergeCell ref="AB71:AL71"/>
    <mergeCell ref="AB72:AL72"/>
    <mergeCell ref="AB88:AL88"/>
    <mergeCell ref="AB89:AL89"/>
    <mergeCell ref="AB106:AL106"/>
    <mergeCell ref="AB107:AL107"/>
    <mergeCell ref="AB108:AL108"/>
    <mergeCell ref="AB109:AL109"/>
    <mergeCell ref="AB110:AL110"/>
    <mergeCell ref="AB74:AL74"/>
    <mergeCell ref="AB75:AL75"/>
    <mergeCell ref="AB79:AL79"/>
    <mergeCell ref="AB80:AL80"/>
    <mergeCell ref="AB81:AL81"/>
    <mergeCell ref="AB82:AL82"/>
    <mergeCell ref="AB83:AL83"/>
    <mergeCell ref="AB84:AL84"/>
    <mergeCell ref="AB85:AL85"/>
    <mergeCell ref="AB86:AL86"/>
    <mergeCell ref="AB87:AL87"/>
    <mergeCell ref="AB49:AL49"/>
    <mergeCell ref="AB40:AL40"/>
    <mergeCell ref="AB41:AL41"/>
    <mergeCell ref="AB42:AL42"/>
    <mergeCell ref="AB43:AL43"/>
    <mergeCell ref="AB44:AL44"/>
    <mergeCell ref="AB73:AL73"/>
    <mergeCell ref="AB64:AL64"/>
    <mergeCell ref="AB65:AL65"/>
    <mergeCell ref="AB66:AL66"/>
    <mergeCell ref="AB67:AL67"/>
    <mergeCell ref="AB68:AL68"/>
    <mergeCell ref="AB59:AL59"/>
    <mergeCell ref="AB60:AL60"/>
    <mergeCell ref="AB61:AL61"/>
    <mergeCell ref="AB62:AL62"/>
    <mergeCell ref="AB63:AL63"/>
    <mergeCell ref="AB52:AL52"/>
    <mergeCell ref="AB53:AL53"/>
    <mergeCell ref="AB54:AL54"/>
    <mergeCell ref="AB55:AL55"/>
    <mergeCell ref="AB56:AL56"/>
    <mergeCell ref="AB69:AL69"/>
    <mergeCell ref="AB70:AL70"/>
    <mergeCell ref="AB27:AL27"/>
    <mergeCell ref="AB28:AL28"/>
    <mergeCell ref="AB29:AL29"/>
    <mergeCell ref="AB30:AL30"/>
    <mergeCell ref="AB45:AL45"/>
    <mergeCell ref="AB46:AL46"/>
    <mergeCell ref="AB47:AL47"/>
    <mergeCell ref="AB48:AL48"/>
    <mergeCell ref="C27:D27"/>
    <mergeCell ref="E27:AA27"/>
    <mergeCell ref="C40:D40"/>
    <mergeCell ref="E40:AA40"/>
    <mergeCell ref="C39:AA39"/>
    <mergeCell ref="AB36:AL36"/>
    <mergeCell ref="AB37:AL37"/>
    <mergeCell ref="C41:D41"/>
    <mergeCell ref="E41:AA41"/>
    <mergeCell ref="AB31:AL31"/>
    <mergeCell ref="AB32:AL32"/>
    <mergeCell ref="AB33:AL33"/>
    <mergeCell ref="AB34:AL34"/>
    <mergeCell ref="AB35:AL35"/>
    <mergeCell ref="C53:D53"/>
    <mergeCell ref="E53:AA53"/>
    <mergeCell ref="C44:D44"/>
    <mergeCell ref="E44:AA44"/>
    <mergeCell ref="C46:D46"/>
    <mergeCell ref="E46:AA46"/>
    <mergeCell ref="C48:D48"/>
    <mergeCell ref="E48:AA48"/>
    <mergeCell ref="C51:AA51"/>
    <mergeCell ref="E49:AA49"/>
    <mergeCell ref="E52:AA52"/>
    <mergeCell ref="C103:D103"/>
    <mergeCell ref="E103:AA103"/>
    <mergeCell ref="C105:D105"/>
    <mergeCell ref="E105:AA105"/>
    <mergeCell ref="C95:D95"/>
    <mergeCell ref="E95:AA95"/>
    <mergeCell ref="C97:D97"/>
    <mergeCell ref="E97:AA97"/>
    <mergeCell ref="C99:D99"/>
    <mergeCell ref="E99:AA99"/>
    <mergeCell ref="C96:D96"/>
    <mergeCell ref="E96:AA96"/>
    <mergeCell ref="C98:D98"/>
    <mergeCell ref="E98:AA98"/>
    <mergeCell ref="C101:D101"/>
    <mergeCell ref="E101:AA101"/>
    <mergeCell ref="C104:D104"/>
    <mergeCell ref="E104:AA104"/>
    <mergeCell ref="C100:D100"/>
    <mergeCell ref="E100:AA100"/>
    <mergeCell ref="C102:D102"/>
    <mergeCell ref="E102:AA102"/>
    <mergeCell ref="E88:AA88"/>
    <mergeCell ref="C122:D122"/>
    <mergeCell ref="E122:AA122"/>
    <mergeCell ref="C29:D29"/>
    <mergeCell ref="E29:AA29"/>
    <mergeCell ref="C31:D31"/>
    <mergeCell ref="E31:AA31"/>
    <mergeCell ref="C33:D33"/>
    <mergeCell ref="E33:AA33"/>
    <mergeCell ref="C35:D35"/>
    <mergeCell ref="E35:AA35"/>
    <mergeCell ref="C43:D43"/>
    <mergeCell ref="E43:AA43"/>
    <mergeCell ref="C45:D45"/>
    <mergeCell ref="E45:AA45"/>
    <mergeCell ref="C47:D47"/>
    <mergeCell ref="E47:AA47"/>
    <mergeCell ref="C116:D116"/>
    <mergeCell ref="E116:AA116"/>
    <mergeCell ref="C117:D117"/>
    <mergeCell ref="E117:AA117"/>
    <mergeCell ref="C37:D37"/>
    <mergeCell ref="E37:AA37"/>
    <mergeCell ref="C49:D49"/>
    <mergeCell ref="E72:AA72"/>
    <mergeCell ref="C121:D121"/>
    <mergeCell ref="E121:AA121"/>
    <mergeCell ref="C28:D28"/>
    <mergeCell ref="E28:AA28"/>
    <mergeCell ref="C30:D30"/>
    <mergeCell ref="E30:AA30"/>
    <mergeCell ref="C32:D32"/>
    <mergeCell ref="E32:AA32"/>
    <mergeCell ref="C34:D34"/>
    <mergeCell ref="E34:AA34"/>
    <mergeCell ref="C36:D36"/>
    <mergeCell ref="E36:AA36"/>
    <mergeCell ref="C42:D42"/>
    <mergeCell ref="E42:AA42"/>
    <mergeCell ref="C107:D107"/>
    <mergeCell ref="E107:AA107"/>
    <mergeCell ref="C109:D109"/>
    <mergeCell ref="E109:AA109"/>
    <mergeCell ref="C111:D111"/>
    <mergeCell ref="E111:AA111"/>
    <mergeCell ref="C86:D86"/>
    <mergeCell ref="E86:AA86"/>
    <mergeCell ref="C88:D88"/>
    <mergeCell ref="E80:AA80"/>
    <mergeCell ref="C65:D65"/>
    <mergeCell ref="E65:AA65"/>
    <mergeCell ref="C83:D83"/>
    <mergeCell ref="E83:AA83"/>
    <mergeCell ref="C85:D85"/>
    <mergeCell ref="E85:AA85"/>
    <mergeCell ref="C79:D79"/>
    <mergeCell ref="E79:AA79"/>
    <mergeCell ref="C66:D66"/>
    <mergeCell ref="C71:D71"/>
    <mergeCell ref="E71:AA71"/>
    <mergeCell ref="C73:D73"/>
    <mergeCell ref="E73:AA73"/>
    <mergeCell ref="C81:D81"/>
    <mergeCell ref="E81:AA81"/>
    <mergeCell ref="C78:AA78"/>
    <mergeCell ref="C75:D75"/>
    <mergeCell ref="E75:AA75"/>
    <mergeCell ref="E82:AA82"/>
    <mergeCell ref="C84:D84"/>
    <mergeCell ref="E84:AA84"/>
    <mergeCell ref="E70:AA70"/>
    <mergeCell ref="C72:D72"/>
    <mergeCell ref="C74:D74"/>
    <mergeCell ref="E74:AA74"/>
    <mergeCell ref="C67:D67"/>
    <mergeCell ref="E67:AA67"/>
    <mergeCell ref="C87:D87"/>
    <mergeCell ref="E87:AA87"/>
    <mergeCell ref="C52:D52"/>
    <mergeCell ref="C112:D112"/>
    <mergeCell ref="E112:AA112"/>
    <mergeCell ref="C94:D94"/>
    <mergeCell ref="E94:AA94"/>
    <mergeCell ref="E66:AA66"/>
    <mergeCell ref="C68:D68"/>
    <mergeCell ref="E68:AA68"/>
    <mergeCell ref="C70:D70"/>
    <mergeCell ref="C92:D92"/>
    <mergeCell ref="E92:AA92"/>
    <mergeCell ref="C93:D93"/>
    <mergeCell ref="E93:AA93"/>
    <mergeCell ref="C82:D82"/>
    <mergeCell ref="C91:AA91"/>
    <mergeCell ref="C89:D89"/>
    <mergeCell ref="E89:AA89"/>
    <mergeCell ref="C80:D80"/>
    <mergeCell ref="C118:D118"/>
    <mergeCell ref="E118:AA118"/>
    <mergeCell ref="C120:D120"/>
    <mergeCell ref="E120:AA120"/>
    <mergeCell ref="C115:AA115"/>
    <mergeCell ref="C106:D106"/>
    <mergeCell ref="E106:AA106"/>
    <mergeCell ref="C108:D108"/>
    <mergeCell ref="E108:AA108"/>
    <mergeCell ref="C110:D110"/>
    <mergeCell ref="E110:AA110"/>
    <mergeCell ref="C119:D119"/>
    <mergeCell ref="E119:AA119"/>
    <mergeCell ref="C113:D113"/>
    <mergeCell ref="E113:AA113"/>
    <mergeCell ref="C15:AB18"/>
    <mergeCell ref="H13:Z13"/>
    <mergeCell ref="C54:D54"/>
    <mergeCell ref="E54:AA54"/>
    <mergeCell ref="C61:D61"/>
    <mergeCell ref="C69:D69"/>
    <mergeCell ref="E69:AA69"/>
    <mergeCell ref="C64:D64"/>
    <mergeCell ref="E64:AA64"/>
    <mergeCell ref="E61:AA61"/>
    <mergeCell ref="C63:D63"/>
    <mergeCell ref="E63:AA63"/>
    <mergeCell ref="C58:AA58"/>
    <mergeCell ref="C55:D55"/>
    <mergeCell ref="E55:AA55"/>
    <mergeCell ref="C62:D62"/>
    <mergeCell ref="E62:AA62"/>
    <mergeCell ref="C56:D56"/>
    <mergeCell ref="E56:AA56"/>
    <mergeCell ref="C59:D59"/>
    <mergeCell ref="E59:AA59"/>
    <mergeCell ref="C60:D60"/>
    <mergeCell ref="E60:AA60"/>
    <mergeCell ref="C19:AA19"/>
  </mergeCells>
  <conditionalFormatting sqref="AE17">
    <cfRule type="cellIs" dxfId="173" priority="110" operator="equal">
      <formula>"X"</formula>
    </cfRule>
  </conditionalFormatting>
  <conditionalFormatting sqref="AJ17">
    <cfRule type="cellIs" dxfId="172" priority="109" operator="equal">
      <formula>"X"</formula>
    </cfRule>
  </conditionalFormatting>
  <conditionalFormatting sqref="AM21:AO21">
    <cfRule type="cellIs" dxfId="171" priority="106" operator="equal">
      <formula>"n/a"</formula>
    </cfRule>
    <cfRule type="notContainsBlanks" dxfId="170" priority="107">
      <formula>LEN(TRIM(AM21))&gt;0</formula>
    </cfRule>
    <cfRule type="containsBlanks" dxfId="169" priority="108">
      <formula>LEN(TRIM(AM21))=0</formula>
    </cfRule>
  </conditionalFormatting>
  <conditionalFormatting sqref="AM27:AO27">
    <cfRule type="cellIs" dxfId="168" priority="103" operator="equal">
      <formula>"n/a"</formula>
    </cfRule>
    <cfRule type="notContainsBlanks" dxfId="167" priority="104">
      <formula>LEN(TRIM(AM27))&gt;0</formula>
    </cfRule>
    <cfRule type="containsBlanks" dxfId="166" priority="105">
      <formula>LEN(TRIM(AM27))=0</formula>
    </cfRule>
  </conditionalFormatting>
  <conditionalFormatting sqref="AM28:AO28">
    <cfRule type="cellIs" dxfId="165" priority="100" operator="equal">
      <formula>"n/a"</formula>
    </cfRule>
    <cfRule type="notContainsBlanks" dxfId="164" priority="101">
      <formula>LEN(TRIM(AM28))&gt;0</formula>
    </cfRule>
    <cfRule type="containsBlanks" dxfId="163" priority="102">
      <formula>LEN(TRIM(AM28))=0</formula>
    </cfRule>
  </conditionalFormatting>
  <conditionalFormatting sqref="AM30:AO30">
    <cfRule type="cellIs" dxfId="162" priority="97" operator="equal">
      <formula>"n/a"</formula>
    </cfRule>
    <cfRule type="notContainsBlanks" dxfId="161" priority="98">
      <formula>LEN(TRIM(AM30))&gt;0</formula>
    </cfRule>
    <cfRule type="containsBlanks" dxfId="160" priority="99">
      <formula>LEN(TRIM(AM30))=0</formula>
    </cfRule>
  </conditionalFormatting>
  <conditionalFormatting sqref="AM32:AO32">
    <cfRule type="cellIs" dxfId="159" priority="94" operator="equal">
      <formula>"n/a"</formula>
    </cfRule>
    <cfRule type="notContainsBlanks" dxfId="158" priority="95">
      <formula>LEN(TRIM(AM32))&gt;0</formula>
    </cfRule>
    <cfRule type="containsBlanks" dxfId="157" priority="96">
      <formula>LEN(TRIM(AM32))=0</formula>
    </cfRule>
  </conditionalFormatting>
  <conditionalFormatting sqref="AM41:AO41">
    <cfRule type="cellIs" dxfId="156" priority="91" operator="equal">
      <formula>"n/a"</formula>
    </cfRule>
    <cfRule type="notContainsBlanks" dxfId="155" priority="92">
      <formula>LEN(TRIM(AM41))&gt;0</formula>
    </cfRule>
    <cfRule type="containsBlanks" dxfId="154" priority="93">
      <formula>LEN(TRIM(AM41))=0</formula>
    </cfRule>
  </conditionalFormatting>
  <conditionalFormatting sqref="AM42:AO42">
    <cfRule type="cellIs" dxfId="153" priority="88" operator="equal">
      <formula>"n/a"</formula>
    </cfRule>
    <cfRule type="notContainsBlanks" dxfId="152" priority="89">
      <formula>LEN(TRIM(AM42))&gt;0</formula>
    </cfRule>
    <cfRule type="containsBlanks" dxfId="151" priority="90">
      <formula>LEN(TRIM(AM42))=0</formula>
    </cfRule>
  </conditionalFormatting>
  <conditionalFormatting sqref="AM43:AO43">
    <cfRule type="cellIs" dxfId="150" priority="85" operator="equal">
      <formula>"n/a"</formula>
    </cfRule>
    <cfRule type="notContainsBlanks" dxfId="149" priority="86">
      <formula>LEN(TRIM(AM43))&gt;0</formula>
    </cfRule>
    <cfRule type="containsBlanks" dxfId="148" priority="87">
      <formula>LEN(TRIM(AM43))=0</formula>
    </cfRule>
  </conditionalFormatting>
  <conditionalFormatting sqref="AM46:AO46">
    <cfRule type="cellIs" dxfId="147" priority="82" operator="equal">
      <formula>"n/a"</formula>
    </cfRule>
    <cfRule type="notContainsBlanks" dxfId="146" priority="83">
      <formula>LEN(TRIM(AM46))&gt;0</formula>
    </cfRule>
    <cfRule type="containsBlanks" dxfId="145" priority="84">
      <formula>LEN(TRIM(AM46))=0</formula>
    </cfRule>
  </conditionalFormatting>
  <conditionalFormatting sqref="AM48:AO48">
    <cfRule type="cellIs" dxfId="144" priority="79" operator="equal">
      <formula>"n/a"</formula>
    </cfRule>
    <cfRule type="notContainsBlanks" dxfId="143" priority="80">
      <formula>LEN(TRIM(AM48))&gt;0</formula>
    </cfRule>
    <cfRule type="containsBlanks" dxfId="142" priority="81">
      <formula>LEN(TRIM(AM48))=0</formula>
    </cfRule>
  </conditionalFormatting>
  <conditionalFormatting sqref="AM53:AO53">
    <cfRule type="cellIs" dxfId="141" priority="76" operator="equal">
      <formula>"n/a"</formula>
    </cfRule>
    <cfRule type="notContainsBlanks" dxfId="140" priority="77">
      <formula>LEN(TRIM(AM53))&gt;0</formula>
    </cfRule>
    <cfRule type="containsBlanks" dxfId="139" priority="78">
      <formula>LEN(TRIM(AM53))=0</formula>
    </cfRule>
  </conditionalFormatting>
  <conditionalFormatting sqref="AM60:AO60">
    <cfRule type="cellIs" dxfId="138" priority="73" operator="equal">
      <formula>"n/a"</formula>
    </cfRule>
    <cfRule type="notContainsBlanks" dxfId="137" priority="74">
      <formula>LEN(TRIM(AM60))&gt;0</formula>
    </cfRule>
    <cfRule type="containsBlanks" dxfId="136" priority="75">
      <formula>LEN(TRIM(AM60))=0</formula>
    </cfRule>
  </conditionalFormatting>
  <conditionalFormatting sqref="AM62:AO62">
    <cfRule type="cellIs" dxfId="135" priority="70" operator="equal">
      <formula>"n/a"</formula>
    </cfRule>
    <cfRule type="notContainsBlanks" dxfId="134" priority="71">
      <formula>LEN(TRIM(AM62))&gt;0</formula>
    </cfRule>
    <cfRule type="containsBlanks" dxfId="133" priority="72">
      <formula>LEN(TRIM(AM62))=0</formula>
    </cfRule>
  </conditionalFormatting>
  <conditionalFormatting sqref="AM63:AO63">
    <cfRule type="cellIs" dxfId="132" priority="67" operator="equal">
      <formula>"n/a"</formula>
    </cfRule>
    <cfRule type="notContainsBlanks" dxfId="131" priority="68">
      <formula>LEN(TRIM(AM63))&gt;0</formula>
    </cfRule>
    <cfRule type="containsBlanks" dxfId="130" priority="69">
      <formula>LEN(TRIM(AM63))=0</formula>
    </cfRule>
  </conditionalFormatting>
  <conditionalFormatting sqref="AM65:AO65">
    <cfRule type="cellIs" dxfId="129" priority="64" operator="equal">
      <formula>"n/a"</formula>
    </cfRule>
    <cfRule type="notContainsBlanks" dxfId="128" priority="65">
      <formula>LEN(TRIM(AM65))&gt;0</formula>
    </cfRule>
    <cfRule type="containsBlanks" dxfId="127" priority="66">
      <formula>LEN(TRIM(AM65))=0</formula>
    </cfRule>
  </conditionalFormatting>
  <conditionalFormatting sqref="AM70:AO70">
    <cfRule type="cellIs" dxfId="126" priority="61" operator="equal">
      <formula>"n/a"</formula>
    </cfRule>
    <cfRule type="notContainsBlanks" dxfId="125" priority="62">
      <formula>LEN(TRIM(AM70))&gt;0</formula>
    </cfRule>
    <cfRule type="containsBlanks" dxfId="124" priority="63">
      <formula>LEN(TRIM(AM70))=0</formula>
    </cfRule>
  </conditionalFormatting>
  <conditionalFormatting sqref="AM80:AO80">
    <cfRule type="cellIs" dxfId="123" priority="58" operator="equal">
      <formula>"n/a"</formula>
    </cfRule>
    <cfRule type="notContainsBlanks" dxfId="122" priority="59">
      <formula>LEN(TRIM(AM80))&gt;0</formula>
    </cfRule>
    <cfRule type="containsBlanks" dxfId="121" priority="60">
      <formula>LEN(TRIM(AM80))=0</formula>
    </cfRule>
  </conditionalFormatting>
  <conditionalFormatting sqref="AM81:AO81">
    <cfRule type="cellIs" dxfId="120" priority="55" operator="equal">
      <formula>"n/a"</formula>
    </cfRule>
    <cfRule type="notContainsBlanks" dxfId="119" priority="56">
      <formula>LEN(TRIM(AM81))&gt;0</formula>
    </cfRule>
    <cfRule type="containsBlanks" dxfId="118" priority="57">
      <formula>LEN(TRIM(AM81))=0</formula>
    </cfRule>
  </conditionalFormatting>
  <conditionalFormatting sqref="AM93:AO93">
    <cfRule type="cellIs" dxfId="117" priority="52" operator="equal">
      <formula>"n/a"</formula>
    </cfRule>
    <cfRule type="notContainsBlanks" dxfId="116" priority="53">
      <formula>LEN(TRIM(AM93))&gt;0</formula>
    </cfRule>
    <cfRule type="containsBlanks" dxfId="115" priority="54">
      <formula>LEN(TRIM(AM93))=0</formula>
    </cfRule>
  </conditionalFormatting>
  <conditionalFormatting sqref="AM94:AO94">
    <cfRule type="cellIs" dxfId="114" priority="49" operator="equal">
      <formula>"n/a"</formula>
    </cfRule>
    <cfRule type="notContainsBlanks" dxfId="113" priority="50">
      <formula>LEN(TRIM(AM94))&gt;0</formula>
    </cfRule>
    <cfRule type="containsBlanks" dxfId="112" priority="51">
      <formula>LEN(TRIM(AM94))=0</formula>
    </cfRule>
  </conditionalFormatting>
  <conditionalFormatting sqref="AM96:AO96">
    <cfRule type="cellIs" dxfId="111" priority="46" operator="equal">
      <formula>"n/a"</formula>
    </cfRule>
    <cfRule type="notContainsBlanks" dxfId="110" priority="47">
      <formula>LEN(TRIM(AM96))&gt;0</formula>
    </cfRule>
    <cfRule type="containsBlanks" dxfId="109" priority="48">
      <formula>LEN(TRIM(AM96))=0</formula>
    </cfRule>
  </conditionalFormatting>
  <conditionalFormatting sqref="AM99:AO99">
    <cfRule type="cellIs" dxfId="108" priority="43" operator="equal">
      <formula>"n/a"</formula>
    </cfRule>
    <cfRule type="notContainsBlanks" dxfId="107" priority="44">
      <formula>LEN(TRIM(AM99))&gt;0</formula>
    </cfRule>
    <cfRule type="containsBlanks" dxfId="106" priority="45">
      <formula>LEN(TRIM(AM99))=0</formula>
    </cfRule>
  </conditionalFormatting>
  <conditionalFormatting sqref="AM100:AO100">
    <cfRule type="cellIs" dxfId="105" priority="40" operator="equal">
      <formula>"n/a"</formula>
    </cfRule>
    <cfRule type="notContainsBlanks" dxfId="104" priority="41">
      <formula>LEN(TRIM(AM100))&gt;0</formula>
    </cfRule>
    <cfRule type="containsBlanks" dxfId="103" priority="42">
      <formula>LEN(TRIM(AM100))=0</formula>
    </cfRule>
  </conditionalFormatting>
  <conditionalFormatting sqref="AM101:AO101">
    <cfRule type="cellIs" dxfId="102" priority="37" operator="equal">
      <formula>"n/a"</formula>
    </cfRule>
    <cfRule type="notContainsBlanks" dxfId="101" priority="38">
      <formula>LEN(TRIM(AM101))&gt;0</formula>
    </cfRule>
    <cfRule type="containsBlanks" dxfId="100" priority="39">
      <formula>LEN(TRIM(AM101))=0</formula>
    </cfRule>
  </conditionalFormatting>
  <conditionalFormatting sqref="AM102:AO102">
    <cfRule type="cellIs" dxfId="99" priority="34" operator="equal">
      <formula>"n/a"</formula>
    </cfRule>
    <cfRule type="notContainsBlanks" dxfId="98" priority="35">
      <formula>LEN(TRIM(AM102))&gt;0</formula>
    </cfRule>
    <cfRule type="containsBlanks" dxfId="97" priority="36">
      <formula>LEN(TRIM(AM102))=0</formula>
    </cfRule>
  </conditionalFormatting>
  <conditionalFormatting sqref="AM103:AO103">
    <cfRule type="cellIs" dxfId="96" priority="31" operator="equal">
      <formula>"n/a"</formula>
    </cfRule>
    <cfRule type="notContainsBlanks" dxfId="95" priority="32">
      <formula>LEN(TRIM(AM103))&gt;0</formula>
    </cfRule>
    <cfRule type="containsBlanks" dxfId="94" priority="33">
      <formula>LEN(TRIM(AM103))=0</formula>
    </cfRule>
  </conditionalFormatting>
  <conditionalFormatting sqref="AM104:AO104">
    <cfRule type="cellIs" dxfId="93" priority="28" operator="equal">
      <formula>"n/a"</formula>
    </cfRule>
    <cfRule type="notContainsBlanks" dxfId="92" priority="29">
      <formula>LEN(TRIM(AM104))&gt;0</formula>
    </cfRule>
    <cfRule type="containsBlanks" dxfId="91" priority="30">
      <formula>LEN(TRIM(AM104))=0</formula>
    </cfRule>
  </conditionalFormatting>
  <conditionalFormatting sqref="AM105:AO105">
    <cfRule type="cellIs" dxfId="90" priority="25" operator="equal">
      <formula>"n/a"</formula>
    </cfRule>
    <cfRule type="notContainsBlanks" dxfId="89" priority="26">
      <formula>LEN(TRIM(AM105))&gt;0</formula>
    </cfRule>
    <cfRule type="containsBlanks" dxfId="88" priority="27">
      <formula>LEN(TRIM(AM105))=0</formula>
    </cfRule>
  </conditionalFormatting>
  <conditionalFormatting sqref="AM106:AO106">
    <cfRule type="cellIs" dxfId="87" priority="22" operator="equal">
      <formula>"n/a"</formula>
    </cfRule>
    <cfRule type="notContainsBlanks" dxfId="86" priority="23">
      <formula>LEN(TRIM(AM106))&gt;0</formula>
    </cfRule>
    <cfRule type="containsBlanks" dxfId="85" priority="24">
      <formula>LEN(TRIM(AM106))=0</formula>
    </cfRule>
  </conditionalFormatting>
  <conditionalFormatting sqref="AM107:AO107">
    <cfRule type="cellIs" dxfId="84" priority="19" operator="equal">
      <formula>"n/a"</formula>
    </cfRule>
    <cfRule type="notContainsBlanks" dxfId="83" priority="20">
      <formula>LEN(TRIM(AM107))&gt;0</formula>
    </cfRule>
    <cfRule type="containsBlanks" dxfId="82" priority="21">
      <formula>LEN(TRIM(AM107))=0</formula>
    </cfRule>
  </conditionalFormatting>
  <conditionalFormatting sqref="AM109:AO109">
    <cfRule type="cellIs" dxfId="81" priority="16" operator="equal">
      <formula>"n/a"</formula>
    </cfRule>
    <cfRule type="notContainsBlanks" dxfId="80" priority="17">
      <formula>LEN(TRIM(AM109))&gt;0</formula>
    </cfRule>
    <cfRule type="containsBlanks" dxfId="79" priority="18">
      <formula>LEN(TRIM(AM109))=0</formula>
    </cfRule>
  </conditionalFormatting>
  <conditionalFormatting sqref="AM110:AO110">
    <cfRule type="cellIs" dxfId="78" priority="13" operator="equal">
      <formula>"n/a"</formula>
    </cfRule>
    <cfRule type="notContainsBlanks" dxfId="77" priority="14">
      <formula>LEN(TRIM(AM110))&gt;0</formula>
    </cfRule>
    <cfRule type="containsBlanks" dxfId="76" priority="15">
      <formula>LEN(TRIM(AM110))=0</formula>
    </cfRule>
  </conditionalFormatting>
  <conditionalFormatting sqref="AM111:AO111">
    <cfRule type="cellIs" dxfId="75" priority="10" operator="equal">
      <formula>"n/a"</formula>
    </cfRule>
    <cfRule type="notContainsBlanks" dxfId="74" priority="11">
      <formula>LEN(TRIM(AM111))&gt;0</formula>
    </cfRule>
    <cfRule type="containsBlanks" dxfId="73" priority="12">
      <formula>LEN(TRIM(AM111))=0</formula>
    </cfRule>
  </conditionalFormatting>
  <conditionalFormatting sqref="AM117:AO117">
    <cfRule type="cellIs" dxfId="72" priority="7" operator="equal">
      <formula>"n/a"</formula>
    </cfRule>
    <cfRule type="notContainsBlanks" dxfId="71" priority="8">
      <formula>LEN(TRIM(AM117))&gt;0</formula>
    </cfRule>
    <cfRule type="containsBlanks" dxfId="70" priority="9">
      <formula>LEN(TRIM(AM117))=0</formula>
    </cfRule>
  </conditionalFormatting>
  <conditionalFormatting sqref="AM118:AO118">
    <cfRule type="cellIs" dxfId="69" priority="4" operator="equal">
      <formula>"n/a"</formula>
    </cfRule>
    <cfRule type="notContainsBlanks" dxfId="68" priority="5">
      <formula>LEN(TRIM(AM118))&gt;0</formula>
    </cfRule>
    <cfRule type="containsBlanks" dxfId="67" priority="6">
      <formula>LEN(TRIM(AM118))=0</formula>
    </cfRule>
  </conditionalFormatting>
  <conditionalFormatting sqref="AM119:AO119">
    <cfRule type="cellIs" dxfId="66" priority="1" operator="equal">
      <formula>"n/a"</formula>
    </cfRule>
    <cfRule type="notContainsBlanks" dxfId="65" priority="2">
      <formula>LEN(TRIM(AM119))&gt;0</formula>
    </cfRule>
    <cfRule type="containsBlanks" dxfId="64" priority="3">
      <formula>LEN(TRIM(AM119))=0</formula>
    </cfRule>
  </conditionalFormatting>
  <dataValidations count="25">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8 AM32 AM41:AM43 AM46 AM48 AM53 AM60 AM62:AM63 AM65 AM70 AM80:AM81 AM93:AM94 AM96 AM99:AM107 AM109:AM111 AM117:AM119">
      <formula1>"X,n/a"</formula1>
    </dataValidation>
    <dataValidation type="list" allowBlank="1" showInputMessage="1" showErrorMessage="1" sqref="AM22 AM88 AM31">
      <formula1>"0,1,2,3"</formula1>
    </dataValidation>
    <dataValidation type="list" allowBlank="1" showInputMessage="1" showErrorMessage="1" sqref="AM30">
      <formula1>"X,5,n/a"</formula1>
    </dataValidation>
    <dataValidation type="list" allowBlank="1" showInputMessage="1" showErrorMessage="1" sqref="AM33">
      <formula1>"0,3,5"</formula1>
    </dataValidation>
    <dataValidation type="list" allowBlank="1" showInputMessage="1" showErrorMessage="1" sqref="AM34">
      <formula1>"0,2,4,6,7"</formula1>
    </dataValidation>
    <dataValidation type="list" allowBlank="1" showInputMessage="1" showErrorMessage="1" sqref="AM35 AM73">
      <formula1>"0,10"</formula1>
    </dataValidation>
    <dataValidation type="list" allowBlank="1" showInputMessage="1" showErrorMessage="1" sqref="AM36 AM64 AM98">
      <formula1>"0,3"</formula1>
    </dataValidation>
    <dataValidation type="list" allowBlank="1" showInputMessage="1" showErrorMessage="1" sqref="AM44 AM61 AM86:AM87 AM97 AM29:AO29">
      <formula1>"0,5"</formula1>
    </dataValidation>
    <dataValidation type="list" allowBlank="1" showInputMessage="1" showErrorMessage="1" sqref="AM45 AM82 AM84:AM85">
      <formula1>"0,1,2,3,4,5"</formula1>
    </dataValidation>
    <dataValidation type="list" allowBlank="1" showInputMessage="1" showErrorMessage="1" sqref="AM47">
      <formula1>"0,1,2,4,6"</formula1>
    </dataValidation>
    <dataValidation type="list" allowBlank="1" showInputMessage="1" showErrorMessage="1" sqref="AM54">
      <formula1>"0,1,2,3,4,5,6"</formula1>
    </dataValidation>
    <dataValidation type="list" allowBlank="1" showInputMessage="1" showErrorMessage="1" sqref="AM55">
      <formula1>"0,4,6,8"</formula1>
    </dataValidation>
    <dataValidation type="list" allowBlank="1" showInputMessage="1" showErrorMessage="1" sqref="AM66 AM121">
      <formula1>"0,2"</formula1>
    </dataValidation>
    <dataValidation type="list" allowBlank="1" showInputMessage="1" showErrorMessage="1" sqref="AM67">
      <formula1>"0,0.5,1,1.5,2,2.5,3,3.5,4,4.5,5"</formula1>
    </dataValidation>
    <dataValidation type="list" allowBlank="1" showInputMessage="1" showErrorMessage="1" sqref="AM68">
      <formula1>"0,1"</formula1>
    </dataValidation>
    <dataValidation type="list" allowBlank="1" showInputMessage="1" showErrorMessage="1" sqref="AM69">
      <formula1>"0,1,2,3,4,5,6,7,8,9,10"</formula1>
    </dataValidation>
    <dataValidation type="list" allowBlank="1" showInputMessage="1" showErrorMessage="1" sqref="AM71">
      <formula1>"0,2,3,5"</formula1>
    </dataValidation>
    <dataValidation type="list" allowBlank="1" showInputMessage="1" showErrorMessage="1" sqref="AM72">
      <formula1>"0,3,7"</formula1>
    </dataValidation>
    <dataValidation type="list" allowBlank="1" showInputMessage="1" showErrorMessage="1" sqref="AM74">
      <formula1>"0,2,5,7"</formula1>
    </dataValidation>
    <dataValidation type="list" allowBlank="1" showInputMessage="1" showErrorMessage="1" sqref="AM83">
      <formula1>"0.5,1,1.5,2,2.5,3,3.5,4,4.5,5,5.5,6,6.5,7,7.5,8,8.5,9,9.5,10"</formula1>
    </dataValidation>
    <dataValidation type="list" allowBlank="1" showInputMessage="1" showErrorMessage="1" sqref="AM95">
      <formula1>"0,4"</formula1>
    </dataValidation>
    <dataValidation type="list" allowBlank="1" showInputMessage="1" showErrorMessage="1" sqref="AM108">
      <formula1>"0,2,4,6,8"</formula1>
    </dataValidation>
    <dataValidation type="list" allowBlank="1" showInputMessage="1" showErrorMessage="1" sqref="AM112 AM120">
      <formula1>"0,7"</formula1>
    </dataValidation>
    <dataValidation type="list" allowBlank="1" showInputMessage="1" showErrorMessage="1" sqref="AE17">
      <formula1>"X"</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6" min="1" max="6"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Z43"/>
  <sheetViews>
    <sheetView showGridLines="0" zoomScaleNormal="100" workbookViewId="0">
      <selection activeCell="D29" sqref="D29:J41"/>
    </sheetView>
  </sheetViews>
  <sheetFormatPr defaultColWidth="9.109375" defaultRowHeight="13.2" x14ac:dyDescent="0.25"/>
  <cols>
    <col min="1" max="1" width="1.6640625" style="1579" customWidth="1"/>
    <col min="2" max="2" width="1.5546875" style="1579" customWidth="1"/>
    <col min="3" max="3" width="1.6640625" style="1579" customWidth="1"/>
    <col min="4" max="4" width="20.44140625" style="1579" bestFit="1" customWidth="1"/>
    <col min="5" max="5" width="9.109375" style="1579"/>
    <col min="6" max="6" width="9.88671875" style="1579" customWidth="1"/>
    <col min="7" max="7" width="10.6640625" style="1579" bestFit="1" customWidth="1"/>
    <col min="8" max="8" width="11.109375" style="1579" bestFit="1" customWidth="1"/>
    <col min="9" max="9" width="9.109375" style="1579"/>
    <col min="10" max="10" width="10.44140625" style="1579" customWidth="1"/>
    <col min="11" max="11" width="6.88671875" style="1579" bestFit="1" customWidth="1"/>
    <col min="12" max="12" width="2" style="1579" bestFit="1" customWidth="1"/>
    <col min="13" max="13" width="3" style="1579" customWidth="1"/>
    <col min="14" max="15" width="9.109375" style="1579"/>
    <col min="16" max="16" width="2" style="1579" bestFit="1" customWidth="1"/>
    <col min="17" max="17" width="8.88671875" style="1579" customWidth="1"/>
    <col min="18" max="20" width="1.6640625" style="1579" customWidth="1"/>
    <col min="21" max="21" width="9.109375" style="1579"/>
    <col min="22" max="22" width="28.44140625" style="1579" customWidth="1"/>
    <col min="23" max="16384" width="9.109375" style="1579"/>
  </cols>
  <sheetData>
    <row r="4" spans="2:52" ht="13.8" thickBot="1" x14ac:dyDescent="0.3"/>
    <row r="5" spans="2:52" ht="9" customHeight="1" x14ac:dyDescent="0.25">
      <c r="B5" s="1580"/>
      <c r="C5" s="1581"/>
      <c r="D5" s="1581"/>
      <c r="E5" s="1581"/>
      <c r="F5" s="1581"/>
      <c r="G5" s="1581"/>
      <c r="H5" s="1581"/>
      <c r="I5" s="1581"/>
      <c r="J5" s="1581"/>
      <c r="K5" s="1581"/>
      <c r="L5" s="1581"/>
      <c r="M5" s="1582"/>
      <c r="N5" s="1583"/>
      <c r="O5" s="1583"/>
      <c r="P5" s="1583"/>
      <c r="Q5" s="1583"/>
      <c r="R5" s="1583"/>
      <c r="S5" s="1583"/>
    </row>
    <row r="6" spans="2:52" ht="3.75" customHeight="1" x14ac:dyDescent="0.25">
      <c r="B6" s="1582"/>
      <c r="C6" s="1583"/>
      <c r="D6" s="1584"/>
      <c r="E6" s="1583"/>
      <c r="F6" s="1583"/>
      <c r="G6" s="1583"/>
      <c r="H6" s="1583"/>
      <c r="I6" s="1583"/>
      <c r="J6" s="1583"/>
      <c r="K6" s="1583"/>
      <c r="L6" s="1583"/>
      <c r="M6" s="1582"/>
      <c r="N6" s="1583"/>
      <c r="O6" s="1583"/>
      <c r="P6" s="1583"/>
      <c r="Q6" s="1583"/>
      <c r="R6" s="1583"/>
      <c r="S6" s="1583"/>
    </row>
    <row r="7" spans="2:52" ht="3.75" customHeight="1" x14ac:dyDescent="0.25">
      <c r="B7" s="1582"/>
      <c r="C7" s="1583"/>
      <c r="D7" s="1583"/>
      <c r="E7" s="1583"/>
      <c r="F7" s="1583"/>
      <c r="G7" s="1583"/>
      <c r="H7" s="1583"/>
      <c r="I7" s="1583"/>
      <c r="J7" s="1583"/>
      <c r="K7" s="1583"/>
      <c r="L7" s="1583"/>
      <c r="M7" s="1582"/>
      <c r="N7" s="1583"/>
      <c r="O7" s="1583"/>
      <c r="P7" s="1583"/>
      <c r="Q7" s="1583"/>
      <c r="R7" s="1583"/>
      <c r="S7" s="1583"/>
    </row>
    <row r="8" spans="2:52" ht="7.5" customHeight="1" x14ac:dyDescent="0.25">
      <c r="B8" s="1582"/>
      <c r="C8" s="1586"/>
      <c r="D8" s="1587"/>
      <c r="E8" s="1587"/>
      <c r="F8" s="1587"/>
      <c r="G8" s="1587"/>
      <c r="H8" s="1587"/>
      <c r="I8" s="1587"/>
      <c r="J8" s="1587"/>
      <c r="K8" s="1587"/>
      <c r="L8" s="1589"/>
      <c r="M8" s="1582"/>
      <c r="N8" s="1583"/>
      <c r="O8" s="1583"/>
      <c r="P8" s="1583"/>
      <c r="Q8" s="1583"/>
      <c r="R8" s="1583"/>
      <c r="S8" s="1583"/>
    </row>
    <row r="9" spans="2:52" ht="15" customHeight="1" x14ac:dyDescent="0.25">
      <c r="B9" s="1582"/>
      <c r="C9" s="1589"/>
      <c r="D9" s="1584" t="s">
        <v>950</v>
      </c>
      <c r="E9" s="3029" t="str">
        <f>IF('Form 1A'!G7="","Enter Project Name on Form 1A",'Form 1A'!G7)</f>
        <v>24th and Union</v>
      </c>
      <c r="F9" s="3030"/>
      <c r="G9" s="3030"/>
      <c r="H9" s="3030"/>
      <c r="I9" s="3030"/>
      <c r="J9" s="3031"/>
      <c r="K9" s="1583"/>
      <c r="L9" s="1589"/>
      <c r="M9" s="1582"/>
      <c r="N9" s="1583"/>
      <c r="O9" s="1583"/>
      <c r="P9" s="1583"/>
      <c r="Q9" s="1583"/>
      <c r="R9" s="1583"/>
      <c r="S9" s="1583"/>
    </row>
    <row r="10" spans="2:52" ht="3.75" customHeight="1" x14ac:dyDescent="0.25">
      <c r="B10" s="1582"/>
      <c r="C10" s="1589"/>
      <c r="D10" s="1584"/>
      <c r="F10" s="1604"/>
      <c r="G10" s="1604"/>
      <c r="H10" s="1604"/>
      <c r="I10" s="1604"/>
      <c r="J10" s="1604"/>
      <c r="K10" s="1583"/>
      <c r="L10" s="1589"/>
      <c r="M10" s="1582"/>
      <c r="N10" s="1583"/>
      <c r="O10" s="1583"/>
      <c r="P10" s="1583"/>
      <c r="Q10" s="1583"/>
      <c r="R10" s="1583"/>
      <c r="S10" s="1583"/>
    </row>
    <row r="11" spans="2:52" ht="7.5" customHeight="1" thickBot="1" x14ac:dyDescent="0.35">
      <c r="B11" s="1582"/>
      <c r="C11" s="1589"/>
      <c r="D11" s="1144"/>
      <c r="E11" s="1144"/>
      <c r="F11" s="1694"/>
      <c r="G11" s="1694"/>
      <c r="H11" s="1694"/>
      <c r="I11" s="1694"/>
      <c r="J11" s="1694"/>
      <c r="K11" s="1144"/>
      <c r="L11" s="1695"/>
      <c r="M11" s="1696"/>
      <c r="N11" s="1144"/>
      <c r="O11" s="1144"/>
      <c r="P11" s="1144"/>
      <c r="Q11" s="1144"/>
      <c r="R11" s="1144"/>
      <c r="S11" s="1583"/>
      <c r="T11" s="1144"/>
      <c r="U11"/>
      <c r="V11"/>
      <c r="W11"/>
      <c r="X11"/>
      <c r="Y11"/>
      <c r="Z11"/>
      <c r="AA11"/>
      <c r="AB11"/>
      <c r="AC11"/>
      <c r="AD11"/>
      <c r="AE11"/>
      <c r="AF11"/>
      <c r="AG11"/>
      <c r="AH11"/>
      <c r="AI11"/>
      <c r="AJ11"/>
      <c r="AK11"/>
      <c r="AL11"/>
      <c r="AM11"/>
      <c r="AN11"/>
      <c r="AO11"/>
      <c r="AP11"/>
      <c r="AQ11"/>
      <c r="AR11"/>
      <c r="AS11"/>
      <c r="AT11"/>
      <c r="AU11"/>
      <c r="AV11"/>
      <c r="AW11"/>
      <c r="AX11"/>
      <c r="AY11"/>
      <c r="AZ11"/>
    </row>
    <row r="12" spans="2:52" s="1601" customFormat="1" ht="14.4" x14ac:dyDescent="0.3">
      <c r="B12" s="1602"/>
      <c r="C12" s="1603"/>
      <c r="D12" s="2746" t="s">
        <v>11</v>
      </c>
      <c r="E12" s="2747"/>
      <c r="F12" s="2724" t="s">
        <v>1017</v>
      </c>
      <c r="G12" s="2750" t="s">
        <v>972</v>
      </c>
      <c r="H12" s="2751"/>
      <c r="I12" s="3032" t="s">
        <v>1075</v>
      </c>
      <c r="J12" s="3034" t="s">
        <v>1074</v>
      </c>
      <c r="L12" s="1603"/>
      <c r="M12" s="1558"/>
      <c r="N12" s="1600"/>
      <c r="O12" s="1144"/>
      <c r="P12" s="1144"/>
      <c r="Q12" s="1600"/>
      <c r="R12" s="1600"/>
      <c r="S12" s="1583"/>
      <c r="U12"/>
      <c r="V12"/>
      <c r="W12"/>
      <c r="X12"/>
      <c r="Y12"/>
      <c r="Z12"/>
      <c r="AA12"/>
      <c r="AB12"/>
      <c r="AC12"/>
      <c r="AD12"/>
      <c r="AE12"/>
      <c r="AF12"/>
      <c r="AG12"/>
      <c r="AH12"/>
      <c r="AI12"/>
      <c r="AJ12"/>
      <c r="AK12"/>
      <c r="AL12"/>
      <c r="AM12"/>
      <c r="AN12"/>
      <c r="AO12"/>
      <c r="AP12"/>
      <c r="AQ12"/>
      <c r="AR12"/>
      <c r="AS12"/>
      <c r="AT12"/>
      <c r="AU12"/>
      <c r="AV12"/>
      <c r="AW12"/>
      <c r="AX12"/>
      <c r="AY12"/>
      <c r="AZ12"/>
    </row>
    <row r="13" spans="2:52" ht="15" customHeight="1" x14ac:dyDescent="0.25">
      <c r="B13" s="1582"/>
      <c r="C13" s="1589"/>
      <c r="D13" s="2748"/>
      <c r="E13" s="2749"/>
      <c r="F13" s="2725"/>
      <c r="G13" s="2752"/>
      <c r="H13" s="2753"/>
      <c r="I13" s="3033"/>
      <c r="J13" s="3035"/>
      <c r="L13" s="1589"/>
      <c r="M13" s="1582"/>
      <c r="N13" s="1583"/>
      <c r="O13" s="1583"/>
      <c r="P13" s="1583"/>
      <c r="Q13" s="1583"/>
      <c r="R13" s="1583"/>
      <c r="S13" s="1583"/>
      <c r="U13"/>
      <c r="V13"/>
      <c r="W13"/>
      <c r="X13"/>
      <c r="Y13"/>
      <c r="Z13"/>
      <c r="AA13"/>
      <c r="AB13"/>
      <c r="AC13"/>
      <c r="AD13"/>
      <c r="AE13"/>
      <c r="AF13"/>
      <c r="AG13"/>
      <c r="AH13"/>
      <c r="AI13"/>
      <c r="AJ13"/>
      <c r="AK13"/>
      <c r="AL13"/>
      <c r="AM13"/>
      <c r="AN13"/>
      <c r="AO13"/>
      <c r="AP13"/>
      <c r="AQ13"/>
      <c r="AR13"/>
      <c r="AS13"/>
      <c r="AT13"/>
      <c r="AU13"/>
      <c r="AV13"/>
      <c r="AW13"/>
      <c r="AX13"/>
      <c r="AY13"/>
      <c r="AZ13"/>
    </row>
    <row r="14" spans="2:52" ht="15" customHeight="1" x14ac:dyDescent="0.3">
      <c r="B14" s="1582"/>
      <c r="C14" s="1589"/>
      <c r="D14" s="2737" t="s">
        <v>1073</v>
      </c>
      <c r="E14" s="2738"/>
      <c r="F14" s="1257" t="s">
        <v>1456</v>
      </c>
      <c r="G14" s="2754" t="s">
        <v>1457</v>
      </c>
      <c r="H14" s="2755"/>
      <c r="I14" s="1250" t="s">
        <v>1458</v>
      </c>
      <c r="J14" s="1251">
        <v>78</v>
      </c>
      <c r="L14" s="1589"/>
      <c r="M14" s="1582"/>
      <c r="N14" s="1583"/>
      <c r="O14" s="1583"/>
      <c r="P14" s="1583"/>
      <c r="Q14" s="1583"/>
      <c r="R14" s="1583"/>
      <c r="S14" s="1583"/>
      <c r="U14"/>
      <c r="V14"/>
      <c r="W14"/>
      <c r="X14"/>
      <c r="Y14"/>
      <c r="Z14"/>
      <c r="AA14"/>
      <c r="AB14"/>
      <c r="AC14"/>
      <c r="AD14"/>
      <c r="AE14"/>
      <c r="AF14"/>
      <c r="AG14"/>
      <c r="AH14"/>
      <c r="AI14"/>
      <c r="AJ14"/>
      <c r="AK14"/>
      <c r="AL14"/>
      <c r="AM14"/>
      <c r="AN14"/>
      <c r="AO14"/>
      <c r="AP14"/>
      <c r="AQ14"/>
      <c r="AR14"/>
      <c r="AS14"/>
      <c r="AT14"/>
      <c r="AU14"/>
      <c r="AV14"/>
      <c r="AW14"/>
      <c r="AX14"/>
      <c r="AY14"/>
      <c r="AZ14"/>
    </row>
    <row r="15" spans="2:52" ht="15" customHeight="1" x14ac:dyDescent="0.3">
      <c r="B15" s="1582"/>
      <c r="C15" s="1589"/>
      <c r="D15" s="2742"/>
      <c r="E15" s="2743"/>
      <c r="F15" s="1252"/>
      <c r="G15" s="2756"/>
      <c r="H15" s="2757"/>
      <c r="I15" s="1252"/>
      <c r="J15" s="1253"/>
      <c r="L15" s="1589"/>
      <c r="M15" s="1582"/>
      <c r="N15" s="1583"/>
      <c r="O15" s="1583"/>
      <c r="P15" s="1583"/>
      <c r="Q15" s="1583"/>
      <c r="R15" s="1583"/>
      <c r="S15" s="1583"/>
      <c r="U15"/>
      <c r="V15"/>
      <c r="W15"/>
      <c r="X15"/>
      <c r="Y15"/>
      <c r="Z15"/>
      <c r="AA15"/>
      <c r="AB15"/>
      <c r="AC15"/>
      <c r="AD15"/>
      <c r="AE15"/>
      <c r="AF15"/>
      <c r="AG15"/>
      <c r="AH15"/>
      <c r="AI15"/>
      <c r="AJ15"/>
      <c r="AK15"/>
      <c r="AL15"/>
      <c r="AM15"/>
      <c r="AN15"/>
      <c r="AO15"/>
      <c r="AP15"/>
      <c r="AQ15"/>
      <c r="AR15"/>
      <c r="AS15"/>
      <c r="AT15"/>
      <c r="AU15"/>
      <c r="AV15"/>
      <c r="AW15"/>
      <c r="AX15"/>
      <c r="AY15"/>
      <c r="AZ15"/>
    </row>
    <row r="16" spans="2:52" ht="15" customHeight="1" x14ac:dyDescent="0.3">
      <c r="B16" s="1582"/>
      <c r="C16" s="1589"/>
      <c r="D16" s="2742"/>
      <c r="E16" s="2743"/>
      <c r="F16" s="1252"/>
      <c r="G16" s="2744"/>
      <c r="H16" s="2745"/>
      <c r="I16" s="1252"/>
      <c r="J16" s="1253"/>
      <c r="L16" s="1589"/>
      <c r="M16" s="1582"/>
      <c r="N16" s="1583"/>
      <c r="O16" s="1583"/>
      <c r="P16" s="1583"/>
      <c r="Q16" s="1583"/>
      <c r="R16" s="1583"/>
      <c r="S16" s="1583"/>
      <c r="U16"/>
      <c r="V16"/>
      <c r="W16"/>
      <c r="X16"/>
      <c r="Y16"/>
      <c r="Z16"/>
      <c r="AA16"/>
      <c r="AB16"/>
      <c r="AC16"/>
      <c r="AD16"/>
      <c r="AE16"/>
      <c r="AF16"/>
      <c r="AG16"/>
      <c r="AH16"/>
      <c r="AI16"/>
      <c r="AJ16"/>
      <c r="AK16"/>
      <c r="AL16"/>
      <c r="AM16"/>
      <c r="AN16"/>
      <c r="AO16"/>
      <c r="AP16"/>
      <c r="AQ16"/>
      <c r="AR16"/>
      <c r="AS16"/>
      <c r="AT16"/>
      <c r="AU16"/>
      <c r="AV16"/>
      <c r="AW16"/>
      <c r="AX16"/>
      <c r="AY16"/>
      <c r="AZ16"/>
    </row>
    <row r="17" spans="2:52" ht="15" customHeight="1" x14ac:dyDescent="0.3">
      <c r="B17" s="1582"/>
      <c r="C17" s="1589"/>
      <c r="D17" s="2742"/>
      <c r="E17" s="2743"/>
      <c r="F17" s="1252"/>
      <c r="G17" s="2744"/>
      <c r="H17" s="2745"/>
      <c r="I17" s="1252"/>
      <c r="J17" s="1253"/>
      <c r="L17" s="1589"/>
      <c r="M17" s="1582"/>
      <c r="N17" s="1583"/>
      <c r="O17" s="1583"/>
      <c r="P17" s="1583"/>
      <c r="Q17" s="1583"/>
      <c r="R17" s="1583"/>
      <c r="S17" s="1583"/>
      <c r="U17"/>
      <c r="V17"/>
      <c r="W17"/>
      <c r="X17"/>
      <c r="Y17"/>
      <c r="Z17"/>
      <c r="AA17"/>
      <c r="AB17"/>
      <c r="AC17"/>
      <c r="AD17"/>
      <c r="AE17"/>
      <c r="AF17"/>
      <c r="AG17"/>
      <c r="AH17"/>
      <c r="AI17"/>
      <c r="AJ17"/>
      <c r="AK17"/>
      <c r="AL17"/>
      <c r="AM17"/>
      <c r="AN17"/>
      <c r="AO17"/>
      <c r="AP17"/>
      <c r="AQ17"/>
      <c r="AR17"/>
      <c r="AS17"/>
      <c r="AT17"/>
      <c r="AU17"/>
      <c r="AV17"/>
      <c r="AW17"/>
      <c r="AX17"/>
      <c r="AY17"/>
      <c r="AZ17"/>
    </row>
    <row r="18" spans="2:52" ht="15" customHeight="1" x14ac:dyDescent="0.3">
      <c r="B18" s="1582"/>
      <c r="C18" s="1589"/>
      <c r="D18" s="2742"/>
      <c r="E18" s="2743"/>
      <c r="F18" s="1252"/>
      <c r="G18" s="2744"/>
      <c r="H18" s="2745"/>
      <c r="I18" s="1252"/>
      <c r="J18" s="1253"/>
      <c r="L18" s="1589"/>
      <c r="M18" s="1582"/>
      <c r="N18" s="1583"/>
      <c r="O18" s="1583"/>
      <c r="P18" s="1583"/>
      <c r="Q18" s="1583"/>
      <c r="R18" s="1583"/>
      <c r="S18" s="1583"/>
      <c r="U18"/>
      <c r="V18"/>
      <c r="W18"/>
      <c r="X18"/>
      <c r="Y18"/>
      <c r="Z18"/>
      <c r="AA18"/>
      <c r="AB18"/>
      <c r="AC18"/>
      <c r="AD18"/>
      <c r="AE18"/>
      <c r="AF18"/>
      <c r="AG18"/>
      <c r="AH18"/>
      <c r="AI18"/>
      <c r="AJ18"/>
      <c r="AK18"/>
      <c r="AL18"/>
      <c r="AM18"/>
      <c r="AN18"/>
      <c r="AO18"/>
      <c r="AP18"/>
      <c r="AQ18"/>
      <c r="AR18"/>
      <c r="AS18"/>
      <c r="AT18"/>
      <c r="AU18"/>
      <c r="AV18"/>
      <c r="AW18"/>
      <c r="AX18"/>
      <c r="AY18"/>
      <c r="AZ18"/>
    </row>
    <row r="19" spans="2:52" ht="15" customHeight="1" x14ac:dyDescent="0.3">
      <c r="B19" s="1582"/>
      <c r="C19" s="1589"/>
      <c r="D19" s="2742"/>
      <c r="E19" s="2743"/>
      <c r="F19" s="1252"/>
      <c r="G19" s="2744"/>
      <c r="H19" s="2745"/>
      <c r="I19" s="1252"/>
      <c r="J19" s="1253"/>
      <c r="L19" s="1589"/>
      <c r="M19" s="1582"/>
      <c r="N19" s="1583"/>
      <c r="O19" s="1583"/>
      <c r="P19" s="1583"/>
      <c r="Q19" s="1583"/>
      <c r="R19" s="1583"/>
      <c r="S19" s="1583"/>
      <c r="U19"/>
      <c r="V19"/>
      <c r="W19"/>
      <c r="X19"/>
      <c r="Y19"/>
      <c r="Z19"/>
      <c r="AA19"/>
      <c r="AB19"/>
      <c r="AC19"/>
      <c r="AD19"/>
      <c r="AE19"/>
      <c r="AF19"/>
      <c r="AG19"/>
      <c r="AH19"/>
      <c r="AI19"/>
      <c r="AJ19"/>
      <c r="AK19"/>
      <c r="AL19"/>
      <c r="AM19"/>
      <c r="AN19"/>
      <c r="AO19"/>
      <c r="AP19"/>
      <c r="AQ19"/>
      <c r="AR19"/>
      <c r="AS19"/>
      <c r="AT19"/>
      <c r="AU19"/>
      <c r="AV19"/>
      <c r="AW19"/>
      <c r="AX19"/>
      <c r="AY19"/>
      <c r="AZ19"/>
    </row>
    <row r="20" spans="2:52" ht="15" customHeight="1" x14ac:dyDescent="0.3">
      <c r="B20" s="1582"/>
      <c r="C20" s="1589"/>
      <c r="D20" s="2742"/>
      <c r="E20" s="2743"/>
      <c r="F20" s="1252"/>
      <c r="G20" s="2744"/>
      <c r="H20" s="2745"/>
      <c r="I20" s="1252"/>
      <c r="J20" s="1253"/>
      <c r="L20" s="1589"/>
      <c r="M20" s="1582"/>
      <c r="N20" s="1583"/>
      <c r="O20" s="1583"/>
      <c r="P20" s="1583"/>
      <c r="Q20" s="1583"/>
      <c r="R20" s="1583"/>
      <c r="S20" s="1583"/>
      <c r="U20"/>
      <c r="V20"/>
      <c r="W20"/>
      <c r="X20"/>
      <c r="Y20"/>
      <c r="Z20"/>
      <c r="AA20"/>
      <c r="AB20"/>
      <c r="AC20"/>
      <c r="AD20"/>
      <c r="AE20"/>
      <c r="AF20"/>
      <c r="AG20"/>
      <c r="AH20"/>
      <c r="AI20"/>
      <c r="AJ20"/>
      <c r="AK20"/>
      <c r="AL20"/>
      <c r="AM20"/>
      <c r="AN20"/>
      <c r="AO20"/>
      <c r="AP20"/>
      <c r="AQ20"/>
      <c r="AR20"/>
      <c r="AS20"/>
      <c r="AT20"/>
      <c r="AU20"/>
      <c r="AV20"/>
      <c r="AW20"/>
      <c r="AX20"/>
      <c r="AY20"/>
      <c r="AZ20"/>
    </row>
    <row r="21" spans="2:52" ht="15" customHeight="1" x14ac:dyDescent="0.3">
      <c r="B21" s="1582"/>
      <c r="C21" s="1589"/>
      <c r="D21" s="2742"/>
      <c r="E21" s="2743"/>
      <c r="F21" s="1252"/>
      <c r="G21" s="2744"/>
      <c r="H21" s="2745"/>
      <c r="I21" s="1252"/>
      <c r="J21" s="1253"/>
      <c r="L21" s="1589"/>
      <c r="M21" s="1582"/>
      <c r="N21" s="1583"/>
      <c r="O21" s="1583"/>
      <c r="P21" s="1583"/>
      <c r="Q21" s="1583"/>
      <c r="R21" s="1583"/>
      <c r="S21" s="1583"/>
      <c r="U21"/>
      <c r="V21"/>
      <c r="W21"/>
      <c r="X21"/>
      <c r="Y21"/>
      <c r="Z21"/>
      <c r="AA21"/>
      <c r="AB21"/>
      <c r="AC21"/>
      <c r="AD21"/>
      <c r="AE21"/>
      <c r="AF21"/>
      <c r="AG21"/>
      <c r="AH21"/>
      <c r="AI21"/>
      <c r="AJ21"/>
      <c r="AK21"/>
      <c r="AL21"/>
      <c r="AM21"/>
      <c r="AN21"/>
      <c r="AO21"/>
      <c r="AP21"/>
      <c r="AQ21"/>
      <c r="AR21"/>
      <c r="AS21"/>
      <c r="AT21"/>
      <c r="AU21"/>
      <c r="AV21"/>
      <c r="AW21"/>
      <c r="AX21"/>
      <c r="AY21"/>
      <c r="AZ21"/>
    </row>
    <row r="22" spans="2:52" ht="15" customHeight="1" x14ac:dyDescent="0.3">
      <c r="B22" s="1582"/>
      <c r="C22" s="1589"/>
      <c r="D22" s="2742"/>
      <c r="E22" s="2743"/>
      <c r="F22" s="1252"/>
      <c r="G22" s="2744"/>
      <c r="H22" s="2745"/>
      <c r="I22" s="1252"/>
      <c r="J22" s="1253"/>
      <c r="L22" s="1589"/>
      <c r="M22" s="1582"/>
      <c r="N22" s="1583"/>
      <c r="O22" s="1583"/>
      <c r="P22" s="1583"/>
      <c r="Q22" s="1583"/>
      <c r="R22" s="1583"/>
      <c r="S22" s="1583"/>
      <c r="U22"/>
      <c r="V22"/>
      <c r="W22"/>
      <c r="X22"/>
      <c r="Y22"/>
      <c r="Z22"/>
      <c r="AA22"/>
      <c r="AB22"/>
      <c r="AC22"/>
      <c r="AD22"/>
      <c r="AE22"/>
      <c r="AF22"/>
      <c r="AG22"/>
      <c r="AH22"/>
      <c r="AI22"/>
      <c r="AJ22"/>
      <c r="AK22"/>
      <c r="AL22"/>
      <c r="AM22"/>
      <c r="AN22"/>
      <c r="AO22"/>
      <c r="AP22"/>
      <c r="AQ22"/>
      <c r="AR22"/>
      <c r="AS22"/>
      <c r="AT22"/>
      <c r="AU22"/>
      <c r="AV22"/>
      <c r="AW22"/>
      <c r="AX22"/>
      <c r="AY22"/>
      <c r="AZ22"/>
    </row>
    <row r="23" spans="2:52" ht="15" customHeight="1" x14ac:dyDescent="0.3">
      <c r="B23" s="1582"/>
      <c r="C23" s="1589"/>
      <c r="D23" s="2742"/>
      <c r="E23" s="2743"/>
      <c r="F23" s="1252"/>
      <c r="G23" s="2744"/>
      <c r="H23" s="2745"/>
      <c r="I23" s="1252"/>
      <c r="J23" s="1253"/>
      <c r="L23" s="1589"/>
      <c r="M23" s="1582"/>
      <c r="N23" s="1583"/>
      <c r="O23" s="1583"/>
      <c r="P23" s="1583"/>
      <c r="Q23" s="1583"/>
      <c r="R23" s="1583"/>
      <c r="S23" s="1583"/>
      <c r="U23"/>
      <c r="V23"/>
      <c r="W23"/>
      <c r="X23"/>
      <c r="Y23"/>
      <c r="Z23"/>
      <c r="AA23"/>
      <c r="AB23"/>
      <c r="AC23"/>
      <c r="AD23"/>
      <c r="AE23"/>
      <c r="AF23"/>
      <c r="AG23"/>
      <c r="AH23"/>
      <c r="AI23"/>
      <c r="AJ23"/>
      <c r="AK23"/>
      <c r="AL23"/>
      <c r="AM23"/>
      <c r="AN23"/>
      <c r="AO23"/>
      <c r="AP23"/>
      <c r="AQ23"/>
      <c r="AR23"/>
      <c r="AS23"/>
      <c r="AT23"/>
      <c r="AU23"/>
      <c r="AV23"/>
      <c r="AW23"/>
      <c r="AX23"/>
      <c r="AY23"/>
      <c r="AZ23"/>
    </row>
    <row r="24" spans="2:52" ht="15" customHeight="1" x14ac:dyDescent="0.3">
      <c r="B24" s="1582"/>
      <c r="C24" s="1589"/>
      <c r="D24" s="2742"/>
      <c r="E24" s="2743"/>
      <c r="F24" s="1252"/>
      <c r="G24" s="2744"/>
      <c r="H24" s="2745"/>
      <c r="I24" s="1252"/>
      <c r="J24" s="1253"/>
      <c r="L24" s="1589"/>
      <c r="M24" s="1582"/>
      <c r="N24" s="1583"/>
      <c r="O24" s="1583"/>
      <c r="P24" s="1583"/>
      <c r="Q24" s="1583"/>
      <c r="R24" s="1583"/>
      <c r="S24" s="1583"/>
      <c r="U24"/>
      <c r="V24"/>
      <c r="W24"/>
      <c r="X24"/>
      <c r="Y24"/>
      <c r="Z24"/>
      <c r="AA24"/>
      <c r="AB24"/>
      <c r="AC24"/>
      <c r="AD24"/>
      <c r="AE24"/>
      <c r="AF24"/>
      <c r="AG24"/>
      <c r="AH24"/>
      <c r="AI24"/>
      <c r="AJ24"/>
      <c r="AK24"/>
      <c r="AL24"/>
      <c r="AM24"/>
      <c r="AN24"/>
      <c r="AO24"/>
      <c r="AP24"/>
      <c r="AQ24"/>
      <c r="AR24"/>
      <c r="AS24"/>
      <c r="AT24"/>
      <c r="AU24"/>
      <c r="AV24"/>
      <c r="AW24"/>
      <c r="AX24"/>
      <c r="AY24"/>
      <c r="AZ24"/>
    </row>
    <row r="25" spans="2:52" ht="15" customHeight="1" thickBot="1" x14ac:dyDescent="0.35">
      <c r="B25" s="1582"/>
      <c r="C25" s="1589"/>
      <c r="D25" s="2758"/>
      <c r="E25" s="2759"/>
      <c r="F25" s="1254"/>
      <c r="G25" s="2760"/>
      <c r="H25" s="2761"/>
      <c r="I25" s="1254"/>
      <c r="J25" s="1255"/>
      <c r="L25" s="1589"/>
      <c r="M25" s="1582"/>
      <c r="N25" s="1583"/>
      <c r="O25" s="1583"/>
      <c r="P25" s="1583"/>
      <c r="Q25" s="1583"/>
      <c r="R25" s="1583"/>
      <c r="S25" s="1583"/>
      <c r="U25"/>
      <c r="V25"/>
      <c r="W25"/>
      <c r="X25"/>
      <c r="Y25"/>
      <c r="Z25"/>
      <c r="AA25"/>
      <c r="AB25"/>
      <c r="AC25"/>
      <c r="AD25"/>
      <c r="AE25"/>
      <c r="AF25"/>
      <c r="AG25"/>
      <c r="AH25"/>
      <c r="AI25"/>
      <c r="AJ25"/>
      <c r="AK25"/>
      <c r="AL25"/>
      <c r="AM25"/>
      <c r="AN25"/>
      <c r="AO25"/>
      <c r="AP25"/>
      <c r="AQ25"/>
      <c r="AR25"/>
      <c r="AS25"/>
      <c r="AT25"/>
      <c r="AU25"/>
      <c r="AV25"/>
      <c r="AW25"/>
      <c r="AX25"/>
      <c r="AY25"/>
      <c r="AZ25"/>
    </row>
    <row r="26" spans="2:52" ht="7.5" customHeight="1" x14ac:dyDescent="0.25">
      <c r="B26" s="1582"/>
      <c r="C26" s="1589"/>
      <c r="L26" s="1589"/>
      <c r="M26" s="1582"/>
      <c r="N26" s="1583"/>
      <c r="O26" s="1583"/>
      <c r="P26" s="1583"/>
      <c r="Q26" s="1583"/>
      <c r="R26" s="1583"/>
      <c r="S26" s="1583"/>
      <c r="U26"/>
      <c r="V26"/>
      <c r="W26"/>
      <c r="X26"/>
      <c r="Y26"/>
      <c r="Z26"/>
      <c r="AA26"/>
      <c r="AB26"/>
      <c r="AC26"/>
      <c r="AD26"/>
      <c r="AE26"/>
      <c r="AF26"/>
      <c r="AG26"/>
      <c r="AH26"/>
      <c r="AI26"/>
      <c r="AJ26"/>
      <c r="AK26"/>
      <c r="AL26"/>
      <c r="AM26"/>
      <c r="AN26"/>
      <c r="AO26"/>
      <c r="AP26"/>
      <c r="AQ26"/>
      <c r="AR26"/>
      <c r="AS26"/>
      <c r="AT26"/>
      <c r="AU26"/>
      <c r="AV26"/>
      <c r="AW26"/>
      <c r="AX26"/>
      <c r="AY26"/>
      <c r="AZ26"/>
    </row>
    <row r="27" spans="2:52" ht="7.5" customHeight="1" x14ac:dyDescent="0.25">
      <c r="B27" s="1582"/>
      <c r="C27" s="1589"/>
      <c r="L27" s="1589"/>
      <c r="M27" s="1582"/>
      <c r="N27" s="1583"/>
      <c r="O27" s="1583"/>
      <c r="P27" s="1583"/>
      <c r="Q27" s="1583"/>
      <c r="R27" s="1583"/>
      <c r="S27" s="1583"/>
      <c r="U27"/>
      <c r="V27"/>
      <c r="W27"/>
      <c r="X27"/>
      <c r="Y27"/>
      <c r="Z27"/>
      <c r="AA27"/>
      <c r="AB27"/>
      <c r="AC27"/>
      <c r="AD27"/>
      <c r="AE27"/>
      <c r="AF27"/>
      <c r="AG27"/>
      <c r="AH27"/>
      <c r="AI27"/>
      <c r="AJ27"/>
      <c r="AK27"/>
      <c r="AL27"/>
      <c r="AM27"/>
      <c r="AN27"/>
      <c r="AO27"/>
      <c r="AP27"/>
      <c r="AQ27"/>
      <c r="AR27"/>
      <c r="AS27"/>
      <c r="AT27"/>
      <c r="AU27"/>
      <c r="AV27"/>
      <c r="AW27"/>
      <c r="AX27"/>
      <c r="AY27"/>
      <c r="AZ27"/>
    </row>
    <row r="28" spans="2:52" ht="14.4" x14ac:dyDescent="0.3">
      <c r="B28" s="1582"/>
      <c r="C28" s="1589"/>
      <c r="D28" s="1256" t="s">
        <v>1076</v>
      </c>
      <c r="L28" s="1589"/>
      <c r="M28" s="1582"/>
      <c r="N28" s="1583"/>
      <c r="O28" s="1583"/>
      <c r="P28" s="1583"/>
      <c r="Q28" s="1583"/>
      <c r="R28" s="1583"/>
      <c r="S28" s="1583"/>
    </row>
    <row r="29" spans="2:52" x14ac:dyDescent="0.25">
      <c r="B29" s="1582"/>
      <c r="C29" s="1589"/>
      <c r="D29" s="2728" t="s">
        <v>1459</v>
      </c>
      <c r="E29" s="2729"/>
      <c r="F29" s="2729"/>
      <c r="G29" s="2729"/>
      <c r="H29" s="2729"/>
      <c r="I29" s="2729"/>
      <c r="J29" s="2730"/>
      <c r="L29" s="1589"/>
      <c r="M29" s="1582"/>
      <c r="N29" s="1583"/>
      <c r="O29" s="1583"/>
      <c r="P29" s="1583"/>
      <c r="Q29" s="1583"/>
      <c r="R29" s="1583"/>
      <c r="S29" s="1583"/>
    </row>
    <row r="30" spans="2:52" x14ac:dyDescent="0.25">
      <c r="B30" s="1582"/>
      <c r="C30" s="1589"/>
      <c r="D30" s="2731"/>
      <c r="E30" s="2732"/>
      <c r="F30" s="2732"/>
      <c r="G30" s="2732"/>
      <c r="H30" s="2732"/>
      <c r="I30" s="2732"/>
      <c r="J30" s="2733"/>
      <c r="L30" s="1589"/>
      <c r="M30" s="1582"/>
      <c r="N30" s="1583"/>
      <c r="O30" s="1583"/>
      <c r="P30" s="1583"/>
      <c r="Q30" s="1583"/>
      <c r="R30" s="1583"/>
      <c r="S30" s="1583"/>
    </row>
    <row r="31" spans="2:52" x14ac:dyDescent="0.25">
      <c r="B31" s="1582"/>
      <c r="C31" s="1589"/>
      <c r="D31" s="2731"/>
      <c r="E31" s="2732"/>
      <c r="F31" s="2732"/>
      <c r="G31" s="2732"/>
      <c r="H31" s="2732"/>
      <c r="I31" s="2732"/>
      <c r="J31" s="2733"/>
      <c r="L31" s="1589"/>
      <c r="M31" s="1582"/>
      <c r="N31" s="1583"/>
      <c r="O31" s="1583"/>
      <c r="P31" s="1583"/>
      <c r="Q31" s="1583"/>
      <c r="R31" s="1583"/>
      <c r="S31" s="1583"/>
    </row>
    <row r="32" spans="2:52" x14ac:dyDescent="0.25">
      <c r="B32" s="1582"/>
      <c r="C32" s="1589"/>
      <c r="D32" s="2731"/>
      <c r="E32" s="2732"/>
      <c r="F32" s="2732"/>
      <c r="G32" s="2732"/>
      <c r="H32" s="2732"/>
      <c r="I32" s="2732"/>
      <c r="J32" s="2733"/>
      <c r="L32" s="1589"/>
      <c r="M32" s="1582"/>
      <c r="N32" s="1583"/>
      <c r="O32" s="1583"/>
      <c r="P32" s="1583"/>
      <c r="Q32" s="1583"/>
      <c r="R32" s="1583"/>
      <c r="S32" s="1583"/>
    </row>
    <row r="33" spans="2:19" x14ac:dyDescent="0.25">
      <c r="B33" s="1582"/>
      <c r="C33" s="1589"/>
      <c r="D33" s="2731"/>
      <c r="E33" s="2732"/>
      <c r="F33" s="2732"/>
      <c r="G33" s="2732"/>
      <c r="H33" s="2732"/>
      <c r="I33" s="2732"/>
      <c r="J33" s="2733"/>
      <c r="L33" s="1589"/>
      <c r="M33" s="1582"/>
      <c r="N33" s="1583"/>
      <c r="O33" s="1583"/>
      <c r="P33" s="1583"/>
      <c r="Q33" s="1583"/>
      <c r="R33" s="1583"/>
      <c r="S33" s="1583"/>
    </row>
    <row r="34" spans="2:19" x14ac:dyDescent="0.25">
      <c r="B34" s="1582"/>
      <c r="C34" s="1589"/>
      <c r="D34" s="2731"/>
      <c r="E34" s="2732"/>
      <c r="F34" s="2732"/>
      <c r="G34" s="2732"/>
      <c r="H34" s="2732"/>
      <c r="I34" s="2732"/>
      <c r="J34" s="2733"/>
      <c r="L34" s="1589"/>
      <c r="M34" s="1582"/>
      <c r="N34" s="1583"/>
      <c r="O34" s="1583"/>
      <c r="P34" s="1583"/>
      <c r="Q34" s="1583"/>
      <c r="R34" s="1583"/>
      <c r="S34" s="1583"/>
    </row>
    <row r="35" spans="2:19" x14ac:dyDescent="0.25">
      <c r="B35" s="1582"/>
      <c r="C35" s="1589"/>
      <c r="D35" s="2731"/>
      <c r="E35" s="2732"/>
      <c r="F35" s="2732"/>
      <c r="G35" s="2732"/>
      <c r="H35" s="2732"/>
      <c r="I35" s="2732"/>
      <c r="J35" s="2733"/>
      <c r="L35" s="1589"/>
      <c r="M35" s="1582"/>
      <c r="N35" s="1583"/>
      <c r="O35" s="1583"/>
      <c r="P35" s="1583"/>
      <c r="Q35" s="1583"/>
      <c r="R35" s="1583"/>
      <c r="S35" s="1583"/>
    </row>
    <row r="36" spans="2:19" x14ac:dyDescent="0.25">
      <c r="B36" s="1582"/>
      <c r="C36" s="1589"/>
      <c r="D36" s="2731"/>
      <c r="E36" s="2732"/>
      <c r="F36" s="2732"/>
      <c r="G36" s="2732"/>
      <c r="H36" s="2732"/>
      <c r="I36" s="2732"/>
      <c r="J36" s="2733"/>
      <c r="L36" s="1589"/>
      <c r="M36" s="1582"/>
      <c r="N36" s="1583"/>
      <c r="O36" s="1583"/>
      <c r="P36" s="1583"/>
      <c r="Q36" s="1583"/>
      <c r="R36" s="1583"/>
      <c r="S36" s="1583"/>
    </row>
    <row r="37" spans="2:19" x14ac:dyDescent="0.25">
      <c r="B37" s="1582"/>
      <c r="C37" s="1589"/>
      <c r="D37" s="2731"/>
      <c r="E37" s="2732"/>
      <c r="F37" s="2732"/>
      <c r="G37" s="2732"/>
      <c r="H37" s="2732"/>
      <c r="I37" s="2732"/>
      <c r="J37" s="2733"/>
      <c r="L37" s="1589"/>
      <c r="M37" s="1582"/>
      <c r="N37" s="1583"/>
      <c r="O37" s="1583"/>
      <c r="P37" s="1583"/>
      <c r="Q37" s="1583"/>
      <c r="R37" s="1583"/>
      <c r="S37" s="1583"/>
    </row>
    <row r="38" spans="2:19" x14ac:dyDescent="0.25">
      <c r="B38" s="1582"/>
      <c r="C38" s="1589"/>
      <c r="D38" s="2731"/>
      <c r="E38" s="2732"/>
      <c r="F38" s="2732"/>
      <c r="G38" s="2732"/>
      <c r="H38" s="2732"/>
      <c r="I38" s="2732"/>
      <c r="J38" s="2733"/>
      <c r="L38" s="1589"/>
      <c r="M38" s="1582"/>
      <c r="N38" s="1583"/>
      <c r="O38" s="1583"/>
      <c r="P38" s="1583"/>
      <c r="Q38" s="1583"/>
      <c r="R38" s="1583"/>
      <c r="S38" s="1583"/>
    </row>
    <row r="39" spans="2:19" x14ac:dyDescent="0.25">
      <c r="B39" s="1582"/>
      <c r="C39" s="1589"/>
      <c r="D39" s="2731"/>
      <c r="E39" s="2732"/>
      <c r="F39" s="2732"/>
      <c r="G39" s="2732"/>
      <c r="H39" s="2732"/>
      <c r="I39" s="2732"/>
      <c r="J39" s="2733"/>
      <c r="L39" s="1589"/>
      <c r="M39" s="1582"/>
      <c r="N39" s="1583"/>
      <c r="O39" s="1583"/>
      <c r="P39" s="1583"/>
      <c r="Q39" s="1583"/>
      <c r="R39" s="1583"/>
      <c r="S39" s="1583"/>
    </row>
    <row r="40" spans="2:19" x14ac:dyDescent="0.25">
      <c r="B40" s="1582"/>
      <c r="C40" s="1589"/>
      <c r="D40" s="2731"/>
      <c r="E40" s="2732"/>
      <c r="F40" s="2732"/>
      <c r="G40" s="2732"/>
      <c r="H40" s="2732"/>
      <c r="I40" s="2732"/>
      <c r="J40" s="2733"/>
      <c r="L40" s="1589"/>
      <c r="M40" s="1582"/>
      <c r="N40" s="1583"/>
      <c r="O40" s="1583"/>
      <c r="P40" s="1583"/>
      <c r="Q40" s="1583"/>
      <c r="R40" s="1583"/>
      <c r="S40" s="1583"/>
    </row>
    <row r="41" spans="2:19" x14ac:dyDescent="0.25">
      <c r="B41" s="1582"/>
      <c r="C41" s="1589"/>
      <c r="D41" s="2734"/>
      <c r="E41" s="2735"/>
      <c r="F41" s="2735"/>
      <c r="G41" s="2735"/>
      <c r="H41" s="2735"/>
      <c r="I41" s="2735"/>
      <c r="J41" s="2736"/>
      <c r="L41" s="1589"/>
      <c r="M41" s="1582"/>
      <c r="N41" s="1583"/>
      <c r="O41" s="1583"/>
      <c r="P41" s="1583"/>
      <c r="Q41" s="1583"/>
      <c r="R41" s="1583"/>
      <c r="S41" s="1583"/>
    </row>
    <row r="42" spans="2:19" x14ac:dyDescent="0.25">
      <c r="B42" s="1582"/>
      <c r="C42" s="1596"/>
      <c r="D42" s="1597"/>
      <c r="E42" s="1597"/>
      <c r="F42" s="1597"/>
      <c r="G42" s="1597"/>
      <c r="H42" s="1597"/>
      <c r="I42" s="1597"/>
      <c r="J42" s="1597"/>
      <c r="K42" s="1597"/>
      <c r="L42" s="1589"/>
      <c r="M42" s="1582"/>
      <c r="N42" s="1583"/>
      <c r="O42" s="1583"/>
      <c r="P42" s="1583"/>
      <c r="Q42" s="1583"/>
      <c r="R42" s="1583"/>
      <c r="S42" s="1583"/>
    </row>
    <row r="43" spans="2:19" ht="13.8" thickBot="1" x14ac:dyDescent="0.3">
      <c r="B43" s="1598"/>
      <c r="C43" s="1599"/>
      <c r="D43" s="1599"/>
      <c r="E43" s="1599"/>
      <c r="F43" s="1599"/>
      <c r="G43" s="1599"/>
      <c r="H43" s="1599"/>
      <c r="I43" s="1599"/>
      <c r="J43" s="1599"/>
      <c r="K43" s="1599"/>
      <c r="L43" s="1599"/>
      <c r="M43" s="1582"/>
      <c r="N43" s="1583"/>
      <c r="O43" s="1583"/>
      <c r="P43" s="1583"/>
      <c r="Q43" s="1583"/>
      <c r="R43" s="1583"/>
      <c r="S43" s="1583"/>
    </row>
  </sheetData>
  <mergeCells count="31">
    <mergeCell ref="D29:J41"/>
    <mergeCell ref="D21:E21"/>
    <mergeCell ref="G21:H21"/>
    <mergeCell ref="D25:E25"/>
    <mergeCell ref="G25:H25"/>
    <mergeCell ref="D22:E22"/>
    <mergeCell ref="G22:H22"/>
    <mergeCell ref="D23:E23"/>
    <mergeCell ref="G23:H23"/>
    <mergeCell ref="D24:E24"/>
    <mergeCell ref="G24:H24"/>
    <mergeCell ref="D18:E18"/>
    <mergeCell ref="G18:H18"/>
    <mergeCell ref="D19:E19"/>
    <mergeCell ref="G19:H19"/>
    <mergeCell ref="D20:E20"/>
    <mergeCell ref="G20:H20"/>
    <mergeCell ref="D17:E17"/>
    <mergeCell ref="G17:H17"/>
    <mergeCell ref="D14:E14"/>
    <mergeCell ref="G14:H14"/>
    <mergeCell ref="D15:E15"/>
    <mergeCell ref="G15:H15"/>
    <mergeCell ref="E9:J9"/>
    <mergeCell ref="I12:I13"/>
    <mergeCell ref="J12:J13"/>
    <mergeCell ref="D16:E16"/>
    <mergeCell ref="G16:H16"/>
    <mergeCell ref="D12:E13"/>
    <mergeCell ref="F12:F13"/>
    <mergeCell ref="G12:H13"/>
  </mergeCells>
  <conditionalFormatting sqref="F14">
    <cfRule type="expression" dxfId="63" priority="5">
      <formula>$D14="Seasonal/Migrant Farmworkers"</formula>
    </cfRule>
  </conditionalFormatting>
  <conditionalFormatting sqref="F15:F25">
    <cfRule type="expression" dxfId="62" priority="4">
      <formula>$D15="Seasonal/Migrant Farmworkers"</formula>
    </cfRule>
  </conditionalFormatting>
  <conditionalFormatting sqref="F14:F25">
    <cfRule type="cellIs" dxfId="61" priority="1" operator="equal">
      <formula>"No"</formula>
    </cfRule>
    <cfRule type="cellIs" dxfId="60" priority="2" operator="equal">
      <formula>"Yes"</formula>
    </cfRule>
  </conditionalFormatting>
  <dataValidations count="4">
    <dataValidation type="list" allowBlank="1" showInputMessage="1" showErrorMessage="1" sqref="D14:E25">
      <formula1>Population_Types</formula1>
    </dataValidation>
    <dataValidation type="list" allowBlank="1" showInputMessage="1" showErrorMessage="1" sqref="F14:F25">
      <formula1>"Yes,No"</formula1>
    </dataValidation>
    <dataValidation type="list" allowBlank="1" showInputMessage="1" showErrorMessage="1" sqref="G14:H25">
      <formula1>"Shelter,Transitional,Permanent Supportive,Multifamily Rental"</formula1>
    </dataValidation>
    <dataValidation type="list" allowBlank="1" showInputMessage="1" showErrorMessage="1" sqref="I14:I25">
      <formula1>"Unit,Bed"</formula1>
    </dataValidation>
  </dataValidations>
  <printOptions horizontalCentered="1"/>
  <pageMargins left="0.25" right="0.25" top="0.75" bottom="0.75" header="0.3" footer="0.3"/>
  <pageSetup orientation="landscape" horizontalDpi="1200" verticalDpi="1200" r:id="rId1"/>
  <headerFooter>
    <oddHeader>&amp;C&amp;"Arial,Bold"&amp;14Form 3
Populations to be Served</oddHeader>
    <oddFooter>&amp;LForm 3 Populations to be Served&amp;RCFA Forms 2014, v1.0
June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AG58"/>
  <sheetViews>
    <sheetView showGridLines="0" topLeftCell="B1" zoomScaleNormal="100" zoomScaleSheetLayoutView="100" workbookViewId="0">
      <selection activeCell="F7" sqref="F7"/>
    </sheetView>
  </sheetViews>
  <sheetFormatPr defaultColWidth="2.88671875" defaultRowHeight="15" customHeight="1" x14ac:dyDescent="0.25"/>
  <cols>
    <col min="1" max="16384" width="2.88671875" style="849"/>
  </cols>
  <sheetData>
    <row r="4" spans="2:33" ht="15" customHeight="1" thickBot="1" x14ac:dyDescent="0.3"/>
    <row r="5" spans="2:33" ht="15" customHeight="1" x14ac:dyDescent="0.25">
      <c r="B5" s="854"/>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row>
    <row r="6" spans="2:33" ht="15" customHeight="1" x14ac:dyDescent="0.3">
      <c r="B6" s="857"/>
      <c r="C6" s="804" t="s">
        <v>950</v>
      </c>
      <c r="D6" s="804"/>
      <c r="E6" s="804"/>
      <c r="F6" s="850"/>
      <c r="G6" s="850"/>
      <c r="H6" s="3036" t="str">
        <f>IF('Form 1A'!G7="","Enter Project Name on Form 1A",'Form 1A'!G7)</f>
        <v>24th and Union</v>
      </c>
      <c r="I6" s="3037"/>
      <c r="J6" s="3037"/>
      <c r="K6" s="3037"/>
      <c r="L6" s="3037"/>
      <c r="M6" s="3037"/>
      <c r="N6" s="3037"/>
      <c r="O6" s="3037"/>
      <c r="P6" s="3037"/>
      <c r="Q6" s="3037"/>
      <c r="R6" s="3037"/>
      <c r="S6" s="3037"/>
      <c r="T6" s="3037"/>
      <c r="U6" s="3037"/>
      <c r="V6" s="3037"/>
      <c r="W6" s="3037"/>
      <c r="X6" s="3037"/>
      <c r="Y6" s="3037"/>
      <c r="Z6" s="3038"/>
      <c r="AA6" s="850"/>
      <c r="AB6" s="850"/>
      <c r="AC6" s="850"/>
      <c r="AD6" s="804"/>
      <c r="AE6" s="850"/>
      <c r="AF6" s="850"/>
      <c r="AG6" s="858"/>
    </row>
    <row r="7" spans="2:33" ht="15" customHeight="1" thickBot="1" x14ac:dyDescent="0.3">
      <c r="B7" s="857"/>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8"/>
    </row>
    <row r="8" spans="2:33" ht="15" customHeight="1" x14ac:dyDescent="0.25">
      <c r="B8" s="857"/>
      <c r="C8" s="3093" t="s">
        <v>175</v>
      </c>
      <c r="D8" s="3094"/>
      <c r="E8" s="3094"/>
      <c r="F8" s="3094"/>
      <c r="G8" s="3094"/>
      <c r="H8" s="3094"/>
      <c r="I8" s="3094"/>
      <c r="J8" s="3094"/>
      <c r="K8" s="3094"/>
      <c r="L8" s="3094"/>
      <c r="M8" s="3094"/>
      <c r="N8" s="3095"/>
      <c r="O8" s="3102" t="s">
        <v>176</v>
      </c>
      <c r="P8" s="3049"/>
      <c r="Q8" s="3049"/>
      <c r="R8" s="3049"/>
      <c r="S8" s="3049"/>
      <c r="T8" s="3049"/>
      <c r="U8" s="3049"/>
      <c r="V8" s="3049" t="s">
        <v>177</v>
      </c>
      <c r="W8" s="3049"/>
      <c r="X8" s="3049"/>
      <c r="Y8" s="3049"/>
      <c r="Z8" s="3049"/>
      <c r="AA8" s="3094" t="s">
        <v>178</v>
      </c>
      <c r="AB8" s="3094"/>
      <c r="AC8" s="3094"/>
      <c r="AD8" s="3094"/>
      <c r="AE8" s="3094"/>
      <c r="AF8" s="3095"/>
      <c r="AG8" s="858"/>
    </row>
    <row r="9" spans="2:33" ht="15" customHeight="1" thickBot="1" x14ac:dyDescent="0.3">
      <c r="B9" s="857"/>
      <c r="C9" s="3096"/>
      <c r="D9" s="3097"/>
      <c r="E9" s="3097"/>
      <c r="F9" s="3097"/>
      <c r="G9" s="3097"/>
      <c r="H9" s="3097"/>
      <c r="I9" s="3097"/>
      <c r="J9" s="3097"/>
      <c r="K9" s="3097"/>
      <c r="L9" s="3097"/>
      <c r="M9" s="3097"/>
      <c r="N9" s="3098"/>
      <c r="O9" s="3103"/>
      <c r="P9" s="3050"/>
      <c r="Q9" s="3050"/>
      <c r="R9" s="3050"/>
      <c r="S9" s="3050"/>
      <c r="T9" s="3050"/>
      <c r="U9" s="3050"/>
      <c r="V9" s="3050"/>
      <c r="W9" s="3050"/>
      <c r="X9" s="3050"/>
      <c r="Y9" s="3050"/>
      <c r="Z9" s="3050"/>
      <c r="AA9" s="3097"/>
      <c r="AB9" s="3097"/>
      <c r="AC9" s="3097"/>
      <c r="AD9" s="3097"/>
      <c r="AE9" s="3097"/>
      <c r="AF9" s="3098"/>
      <c r="AG9" s="858"/>
    </row>
    <row r="10" spans="2:33" ht="15" customHeight="1" x14ac:dyDescent="0.25">
      <c r="B10" s="857"/>
      <c r="C10" s="3087" t="s">
        <v>179</v>
      </c>
      <c r="D10" s="3088"/>
      <c r="E10" s="3088"/>
      <c r="F10" s="3088"/>
      <c r="G10" s="3088"/>
      <c r="H10" s="3088"/>
      <c r="I10" s="3088"/>
      <c r="J10" s="3088"/>
      <c r="K10" s="3088"/>
      <c r="L10" s="3088"/>
      <c r="M10" s="3088"/>
      <c r="N10" s="3089"/>
      <c r="O10" s="3051"/>
      <c r="P10" s="3052"/>
      <c r="Q10" s="3052"/>
      <c r="R10" s="3052"/>
      <c r="S10" s="3052"/>
      <c r="T10" s="3052"/>
      <c r="U10" s="3052"/>
      <c r="V10" s="3052"/>
      <c r="W10" s="3052"/>
      <c r="X10" s="3052"/>
      <c r="Y10" s="3052"/>
      <c r="Z10" s="3052"/>
      <c r="AA10" s="3052"/>
      <c r="AB10" s="3052"/>
      <c r="AC10" s="3052"/>
      <c r="AD10" s="3052"/>
      <c r="AE10" s="3052"/>
      <c r="AF10" s="3053"/>
      <c r="AG10" s="858"/>
    </row>
    <row r="11" spans="2:33" ht="15" customHeight="1" x14ac:dyDescent="0.25">
      <c r="B11" s="857"/>
      <c r="C11" s="3090"/>
      <c r="D11" s="3091"/>
      <c r="E11" s="3091"/>
      <c r="F11" s="3091"/>
      <c r="G11" s="3091"/>
      <c r="H11" s="3091"/>
      <c r="I11" s="3091"/>
      <c r="J11" s="3091"/>
      <c r="K11" s="3091"/>
      <c r="L11" s="3091"/>
      <c r="M11" s="3091"/>
      <c r="N11" s="3092"/>
      <c r="O11" s="3054"/>
      <c r="P11" s="3055"/>
      <c r="Q11" s="3055"/>
      <c r="R11" s="3055"/>
      <c r="S11" s="3055"/>
      <c r="T11" s="3055"/>
      <c r="U11" s="3055"/>
      <c r="V11" s="3055"/>
      <c r="W11" s="3055"/>
      <c r="X11" s="3055"/>
      <c r="Y11" s="3055"/>
      <c r="Z11" s="3055"/>
      <c r="AA11" s="3055"/>
      <c r="AB11" s="3055"/>
      <c r="AC11" s="3055"/>
      <c r="AD11" s="3055"/>
      <c r="AE11" s="3055"/>
      <c r="AF11" s="3056"/>
      <c r="AG11" s="858"/>
    </row>
    <row r="12" spans="2:33" ht="15" customHeight="1" x14ac:dyDescent="0.25">
      <c r="B12" s="857"/>
      <c r="C12" s="3099" t="s">
        <v>180</v>
      </c>
      <c r="D12" s="3100"/>
      <c r="E12" s="3100"/>
      <c r="F12" s="3100"/>
      <c r="G12" s="3100"/>
      <c r="H12" s="3100"/>
      <c r="I12" s="3100"/>
      <c r="J12" s="3100"/>
      <c r="K12" s="3100"/>
      <c r="L12" s="3100"/>
      <c r="M12" s="3100"/>
      <c r="N12" s="3101"/>
      <c r="O12" s="3110">
        <v>0</v>
      </c>
      <c r="P12" s="3111"/>
      <c r="Q12" s="3111"/>
      <c r="R12" s="3111"/>
      <c r="S12" s="3111"/>
      <c r="T12" s="3111"/>
      <c r="U12" s="3112"/>
      <c r="V12" s="3057"/>
      <c r="W12" s="3058"/>
      <c r="X12" s="3058"/>
      <c r="Y12" s="3058"/>
      <c r="Z12" s="3059"/>
      <c r="AA12" s="3104">
        <f t="shared" ref="AA12:AA20" si="0">O12*V12</f>
        <v>0</v>
      </c>
      <c r="AB12" s="3105"/>
      <c r="AC12" s="3105"/>
      <c r="AD12" s="3105"/>
      <c r="AE12" s="3105"/>
      <c r="AF12" s="3106"/>
      <c r="AG12" s="858"/>
    </row>
    <row r="13" spans="2:33" ht="15" customHeight="1" x14ac:dyDescent="0.25">
      <c r="B13" s="857"/>
      <c r="C13" s="3099" t="s">
        <v>181</v>
      </c>
      <c r="D13" s="3100"/>
      <c r="E13" s="3100"/>
      <c r="F13" s="3100"/>
      <c r="G13" s="3100"/>
      <c r="H13" s="3100"/>
      <c r="I13" s="3100"/>
      <c r="J13" s="3100"/>
      <c r="K13" s="3100"/>
      <c r="L13" s="3100"/>
      <c r="M13" s="3100"/>
      <c r="N13" s="3101"/>
      <c r="O13" s="3078">
        <v>0</v>
      </c>
      <c r="P13" s="3079"/>
      <c r="Q13" s="3079"/>
      <c r="R13" s="3079"/>
      <c r="S13" s="3079"/>
      <c r="T13" s="3079"/>
      <c r="U13" s="3080"/>
      <c r="V13" s="3060"/>
      <c r="W13" s="3061"/>
      <c r="X13" s="3061"/>
      <c r="Y13" s="3061"/>
      <c r="Z13" s="3062"/>
      <c r="AA13" s="3107">
        <f t="shared" si="0"/>
        <v>0</v>
      </c>
      <c r="AB13" s="3108"/>
      <c r="AC13" s="3108"/>
      <c r="AD13" s="3108"/>
      <c r="AE13" s="3108"/>
      <c r="AF13" s="3109"/>
      <c r="AG13" s="858"/>
    </row>
    <row r="14" spans="2:33" ht="15" customHeight="1" x14ac:dyDescent="0.25">
      <c r="B14" s="857"/>
      <c r="C14" s="3099" t="s">
        <v>182</v>
      </c>
      <c r="D14" s="3100"/>
      <c r="E14" s="3100"/>
      <c r="F14" s="3100"/>
      <c r="G14" s="3100"/>
      <c r="H14" s="3100"/>
      <c r="I14" s="3100"/>
      <c r="J14" s="3100"/>
      <c r="K14" s="3100"/>
      <c r="L14" s="3100"/>
      <c r="M14" s="3100"/>
      <c r="N14" s="3101"/>
      <c r="O14" s="3078">
        <v>0</v>
      </c>
      <c r="P14" s="3079"/>
      <c r="Q14" s="3079"/>
      <c r="R14" s="3079"/>
      <c r="S14" s="3079"/>
      <c r="T14" s="3079"/>
      <c r="U14" s="3080"/>
      <c r="V14" s="3060"/>
      <c r="W14" s="3061"/>
      <c r="X14" s="3061"/>
      <c r="Y14" s="3061"/>
      <c r="Z14" s="3062"/>
      <c r="AA14" s="3107">
        <f t="shared" si="0"/>
        <v>0</v>
      </c>
      <c r="AB14" s="3108"/>
      <c r="AC14" s="3108"/>
      <c r="AD14" s="3108"/>
      <c r="AE14" s="3108"/>
      <c r="AF14" s="3109"/>
      <c r="AG14" s="858"/>
    </row>
    <row r="15" spans="2:33" ht="15" customHeight="1" x14ac:dyDescent="0.25">
      <c r="B15" s="857"/>
      <c r="C15" s="3099" t="s">
        <v>183</v>
      </c>
      <c r="D15" s="3100"/>
      <c r="E15" s="3100"/>
      <c r="F15" s="3100"/>
      <c r="G15" s="3100"/>
      <c r="H15" s="3100"/>
      <c r="I15" s="3100"/>
      <c r="J15" s="3100"/>
      <c r="K15" s="3100"/>
      <c r="L15" s="3100"/>
      <c r="M15" s="3100"/>
      <c r="N15" s="3101"/>
      <c r="O15" s="3078">
        <v>0</v>
      </c>
      <c r="P15" s="3079"/>
      <c r="Q15" s="3079"/>
      <c r="R15" s="3079"/>
      <c r="S15" s="3079"/>
      <c r="T15" s="3079"/>
      <c r="U15" s="3080"/>
      <c r="V15" s="3060"/>
      <c r="W15" s="3061"/>
      <c r="X15" s="3061"/>
      <c r="Y15" s="3061"/>
      <c r="Z15" s="3062"/>
      <c r="AA15" s="3107">
        <f t="shared" si="0"/>
        <v>0</v>
      </c>
      <c r="AB15" s="3108"/>
      <c r="AC15" s="3108"/>
      <c r="AD15" s="3108"/>
      <c r="AE15" s="3108"/>
      <c r="AF15" s="3109"/>
      <c r="AG15" s="858"/>
    </row>
    <row r="16" spans="2:33" ht="15" customHeight="1" x14ac:dyDescent="0.25">
      <c r="B16" s="857"/>
      <c r="C16" s="3069" t="s">
        <v>184</v>
      </c>
      <c r="D16" s="3070"/>
      <c r="E16" s="3070"/>
      <c r="F16" s="3070"/>
      <c r="G16" s="3070"/>
      <c r="H16" s="3070"/>
      <c r="I16" s="3070"/>
      <c r="J16" s="3070"/>
      <c r="K16" s="3070"/>
      <c r="L16" s="3070"/>
      <c r="M16" s="3070"/>
      <c r="N16" s="3071"/>
      <c r="O16" s="3078">
        <v>0</v>
      </c>
      <c r="P16" s="3079"/>
      <c r="Q16" s="3079"/>
      <c r="R16" s="3079"/>
      <c r="S16" s="3079"/>
      <c r="T16" s="3079"/>
      <c r="U16" s="3080"/>
      <c r="V16" s="3060"/>
      <c r="W16" s="3061"/>
      <c r="X16" s="3061"/>
      <c r="Y16" s="3061"/>
      <c r="Z16" s="3062"/>
      <c r="AA16" s="3107">
        <f t="shared" si="0"/>
        <v>0</v>
      </c>
      <c r="AB16" s="3108"/>
      <c r="AC16" s="3108"/>
      <c r="AD16" s="3108"/>
      <c r="AE16" s="3108"/>
      <c r="AF16" s="3109"/>
      <c r="AG16" s="858"/>
    </row>
    <row r="17" spans="2:33" ht="15" customHeight="1" x14ac:dyDescent="0.25">
      <c r="B17" s="857"/>
      <c r="C17" s="3069" t="s">
        <v>185</v>
      </c>
      <c r="D17" s="3070"/>
      <c r="E17" s="3070"/>
      <c r="F17" s="3070"/>
      <c r="G17" s="3070"/>
      <c r="H17" s="3070"/>
      <c r="I17" s="3070"/>
      <c r="J17" s="3070"/>
      <c r="K17" s="3070"/>
      <c r="L17" s="3070"/>
      <c r="M17" s="3070"/>
      <c r="N17" s="3071"/>
      <c r="O17" s="3078">
        <v>0</v>
      </c>
      <c r="P17" s="3079"/>
      <c r="Q17" s="3079"/>
      <c r="R17" s="3079"/>
      <c r="S17" s="3079"/>
      <c r="T17" s="3079"/>
      <c r="U17" s="3080"/>
      <c r="V17" s="3060"/>
      <c r="W17" s="3061"/>
      <c r="X17" s="3061"/>
      <c r="Y17" s="3061"/>
      <c r="Z17" s="3062"/>
      <c r="AA17" s="3107">
        <f t="shared" si="0"/>
        <v>0</v>
      </c>
      <c r="AB17" s="3108"/>
      <c r="AC17" s="3108"/>
      <c r="AD17" s="3108"/>
      <c r="AE17" s="3108"/>
      <c r="AF17" s="3109"/>
      <c r="AG17" s="858"/>
    </row>
    <row r="18" spans="2:33" ht="15" customHeight="1" x14ac:dyDescent="0.25">
      <c r="B18" s="857"/>
      <c r="C18" s="3069" t="s">
        <v>186</v>
      </c>
      <c r="D18" s="3070"/>
      <c r="E18" s="3070"/>
      <c r="F18" s="3070"/>
      <c r="G18" s="3070"/>
      <c r="H18" s="3070"/>
      <c r="I18" s="3070"/>
      <c r="J18" s="3070"/>
      <c r="K18" s="3070"/>
      <c r="L18" s="3070"/>
      <c r="M18" s="3070"/>
      <c r="N18" s="3071"/>
      <c r="O18" s="3078">
        <v>0</v>
      </c>
      <c r="P18" s="3079"/>
      <c r="Q18" s="3079"/>
      <c r="R18" s="3079"/>
      <c r="S18" s="3079"/>
      <c r="T18" s="3079"/>
      <c r="U18" s="3080"/>
      <c r="V18" s="3060"/>
      <c r="W18" s="3061"/>
      <c r="X18" s="3061"/>
      <c r="Y18" s="3061"/>
      <c r="Z18" s="3062"/>
      <c r="AA18" s="3107">
        <f t="shared" si="0"/>
        <v>0</v>
      </c>
      <c r="AB18" s="3108"/>
      <c r="AC18" s="3108"/>
      <c r="AD18" s="3108"/>
      <c r="AE18" s="3108"/>
      <c r="AF18" s="3109"/>
      <c r="AG18" s="858"/>
    </row>
    <row r="19" spans="2:33" ht="15" customHeight="1" x14ac:dyDescent="0.25">
      <c r="B19" s="857"/>
      <c r="C19" s="3069" t="s">
        <v>187</v>
      </c>
      <c r="D19" s="3070"/>
      <c r="E19" s="3070"/>
      <c r="F19" s="3070"/>
      <c r="G19" s="3070"/>
      <c r="H19" s="3070"/>
      <c r="I19" s="3070"/>
      <c r="J19" s="3070"/>
      <c r="K19" s="3070"/>
      <c r="L19" s="3070"/>
      <c r="M19" s="3070"/>
      <c r="N19" s="3071"/>
      <c r="O19" s="3078">
        <v>0</v>
      </c>
      <c r="P19" s="3079"/>
      <c r="Q19" s="3079"/>
      <c r="R19" s="3079"/>
      <c r="S19" s="3079"/>
      <c r="T19" s="3079"/>
      <c r="U19" s="3080"/>
      <c r="V19" s="3060"/>
      <c r="W19" s="3061"/>
      <c r="X19" s="3061"/>
      <c r="Y19" s="3061"/>
      <c r="Z19" s="3062"/>
      <c r="AA19" s="3107">
        <f t="shared" si="0"/>
        <v>0</v>
      </c>
      <c r="AB19" s="3108"/>
      <c r="AC19" s="3108"/>
      <c r="AD19" s="3108"/>
      <c r="AE19" s="3108"/>
      <c r="AF19" s="3109"/>
      <c r="AG19" s="858"/>
    </row>
    <row r="20" spans="2:33" ht="15" customHeight="1" thickBot="1" x14ac:dyDescent="0.3">
      <c r="B20" s="857"/>
      <c r="C20" s="3072" t="s">
        <v>970</v>
      </c>
      <c r="D20" s="3073"/>
      <c r="E20" s="3073"/>
      <c r="F20" s="3073"/>
      <c r="G20" s="3073"/>
      <c r="H20" s="3073"/>
      <c r="I20" s="3073"/>
      <c r="J20" s="3073"/>
      <c r="K20" s="3073"/>
      <c r="L20" s="3073"/>
      <c r="M20" s="3073"/>
      <c r="N20" s="3074"/>
      <c r="O20" s="3081">
        <v>0</v>
      </c>
      <c r="P20" s="3082"/>
      <c r="Q20" s="3082"/>
      <c r="R20" s="3082"/>
      <c r="S20" s="3082"/>
      <c r="T20" s="3082"/>
      <c r="U20" s="3083"/>
      <c r="V20" s="3063"/>
      <c r="W20" s="3064"/>
      <c r="X20" s="3064"/>
      <c r="Y20" s="3064"/>
      <c r="Z20" s="3065"/>
      <c r="AA20" s="3113">
        <f t="shared" si="0"/>
        <v>0</v>
      </c>
      <c r="AB20" s="3114"/>
      <c r="AC20" s="3114"/>
      <c r="AD20" s="3114"/>
      <c r="AE20" s="3114"/>
      <c r="AF20" s="3115"/>
      <c r="AG20" s="858"/>
    </row>
    <row r="21" spans="2:33" ht="15" customHeight="1" thickTop="1" thickBot="1" x14ac:dyDescent="0.3">
      <c r="B21" s="857"/>
      <c r="C21" s="3075" t="s">
        <v>14</v>
      </c>
      <c r="D21" s="3076"/>
      <c r="E21" s="3076"/>
      <c r="F21" s="3076"/>
      <c r="G21" s="3076"/>
      <c r="H21" s="3076"/>
      <c r="I21" s="3076"/>
      <c r="J21" s="3076"/>
      <c r="K21" s="3076"/>
      <c r="L21" s="3076"/>
      <c r="M21" s="3076"/>
      <c r="N21" s="3077"/>
      <c r="O21" s="3084">
        <f>SUM(O12:O20)</f>
        <v>0</v>
      </c>
      <c r="P21" s="3085"/>
      <c r="Q21" s="3085"/>
      <c r="R21" s="3085"/>
      <c r="S21" s="3085"/>
      <c r="T21" s="3085"/>
      <c r="U21" s="3086"/>
      <c r="V21" s="3066">
        <f>SUM(V12:V20)</f>
        <v>0</v>
      </c>
      <c r="W21" s="3067"/>
      <c r="X21" s="3067"/>
      <c r="Y21" s="3067"/>
      <c r="Z21" s="3068"/>
      <c r="AA21" s="3116">
        <f>SUM(AA12:AA20)</f>
        <v>0</v>
      </c>
      <c r="AB21" s="3085"/>
      <c r="AC21" s="3085"/>
      <c r="AD21" s="3085"/>
      <c r="AE21" s="3085"/>
      <c r="AF21" s="3117"/>
      <c r="AG21" s="858"/>
    </row>
    <row r="22" spans="2:33" ht="13.2" x14ac:dyDescent="0.25">
      <c r="B22" s="857"/>
      <c r="C22" s="851"/>
      <c r="D22" s="852"/>
      <c r="E22" s="853"/>
      <c r="F22" s="850"/>
      <c r="G22" s="850"/>
      <c r="H22" s="850"/>
      <c r="I22" s="850"/>
      <c r="J22" s="850"/>
      <c r="K22" s="850"/>
      <c r="L22" s="850"/>
      <c r="M22" s="850"/>
      <c r="N22" s="850"/>
      <c r="O22" s="850"/>
      <c r="P22" s="850"/>
      <c r="Q22" s="850"/>
      <c r="R22" s="850"/>
      <c r="S22" s="850"/>
      <c r="T22" s="850"/>
      <c r="U22" s="850"/>
      <c r="V22" s="850"/>
      <c r="W22" s="850"/>
      <c r="X22" s="850"/>
      <c r="Y22" s="850"/>
      <c r="Z22" s="850"/>
      <c r="AA22" s="579" t="str">
        <f>IF(AA21&gt;0,"*Please  remember to enter your total relocation budget in Form 6A.","")</f>
        <v/>
      </c>
      <c r="AB22" s="850"/>
      <c r="AC22" s="850"/>
      <c r="AD22" s="850"/>
      <c r="AE22" s="850"/>
      <c r="AF22" s="850"/>
      <c r="AG22" s="858"/>
    </row>
    <row r="23" spans="2:33" ht="15" customHeight="1" thickBot="1" x14ac:dyDescent="0.3">
      <c r="B23" s="857"/>
      <c r="C23" s="3048" t="s">
        <v>971</v>
      </c>
      <c r="D23" s="3048"/>
      <c r="E23" s="3048"/>
      <c r="F23" s="3048"/>
      <c r="G23" s="3048"/>
      <c r="H23" s="3048"/>
      <c r="I23" s="3048"/>
      <c r="J23" s="3048"/>
      <c r="K23" s="3048"/>
      <c r="L23" s="3048"/>
      <c r="M23" s="3048"/>
      <c r="N23" s="3048"/>
      <c r="O23" s="3048"/>
      <c r="P23" s="3048"/>
      <c r="Q23" s="3048"/>
      <c r="R23" s="3048"/>
      <c r="S23" s="3048"/>
      <c r="T23" s="3048"/>
      <c r="U23" s="3048"/>
      <c r="V23" s="3048"/>
      <c r="W23" s="3048"/>
      <c r="X23" s="3048"/>
      <c r="Y23" s="3048"/>
      <c r="Z23" s="3048"/>
      <c r="AA23" s="3048"/>
      <c r="AB23" s="3048"/>
      <c r="AC23" s="3048"/>
      <c r="AD23" s="3048"/>
      <c r="AE23" s="3048"/>
      <c r="AF23" s="3048"/>
      <c r="AG23" s="858"/>
    </row>
    <row r="24" spans="2:33" ht="15" customHeight="1" x14ac:dyDescent="0.25">
      <c r="B24" s="857"/>
      <c r="C24" s="3039" t="s">
        <v>1460</v>
      </c>
      <c r="D24" s="3040"/>
      <c r="E24" s="3040"/>
      <c r="F24" s="3040"/>
      <c r="G24" s="3040"/>
      <c r="H24" s="3040"/>
      <c r="I24" s="3040"/>
      <c r="J24" s="3040"/>
      <c r="K24" s="3040"/>
      <c r="L24" s="3040"/>
      <c r="M24" s="3040"/>
      <c r="N24" s="3040"/>
      <c r="O24" s="3040"/>
      <c r="P24" s="3040"/>
      <c r="Q24" s="3040"/>
      <c r="R24" s="3040"/>
      <c r="S24" s="3040"/>
      <c r="T24" s="3040"/>
      <c r="U24" s="3040"/>
      <c r="V24" s="3040"/>
      <c r="W24" s="3040"/>
      <c r="X24" s="3040"/>
      <c r="Y24" s="3040"/>
      <c r="Z24" s="3040"/>
      <c r="AA24" s="3040"/>
      <c r="AB24" s="3040"/>
      <c r="AC24" s="3040"/>
      <c r="AD24" s="3040"/>
      <c r="AE24" s="3040"/>
      <c r="AF24" s="3041"/>
      <c r="AG24" s="858"/>
    </row>
    <row r="25" spans="2:33" ht="15" customHeight="1" x14ac:dyDescent="0.25">
      <c r="B25" s="857"/>
      <c r="C25" s="3042"/>
      <c r="D25" s="3043"/>
      <c r="E25" s="3043"/>
      <c r="F25" s="3043"/>
      <c r="G25" s="3043"/>
      <c r="H25" s="3043"/>
      <c r="I25" s="3043"/>
      <c r="J25" s="3043"/>
      <c r="K25" s="3043"/>
      <c r="L25" s="3043"/>
      <c r="M25" s="3043"/>
      <c r="N25" s="3043"/>
      <c r="O25" s="3043"/>
      <c r="P25" s="3043"/>
      <c r="Q25" s="3043"/>
      <c r="R25" s="3043"/>
      <c r="S25" s="3043"/>
      <c r="T25" s="3043"/>
      <c r="U25" s="3043"/>
      <c r="V25" s="3043"/>
      <c r="W25" s="3043"/>
      <c r="X25" s="3043"/>
      <c r="Y25" s="3043"/>
      <c r="Z25" s="3043"/>
      <c r="AA25" s="3043"/>
      <c r="AB25" s="3043"/>
      <c r="AC25" s="3043"/>
      <c r="AD25" s="3043"/>
      <c r="AE25" s="3043"/>
      <c r="AF25" s="3044"/>
      <c r="AG25" s="858"/>
    </row>
    <row r="26" spans="2:33" ht="15" customHeight="1" x14ac:dyDescent="0.25">
      <c r="B26" s="857"/>
      <c r="C26" s="3042"/>
      <c r="D26" s="3043"/>
      <c r="E26" s="3043"/>
      <c r="F26" s="3043"/>
      <c r="G26" s="3043"/>
      <c r="H26" s="3043"/>
      <c r="I26" s="3043"/>
      <c r="J26" s="3043"/>
      <c r="K26" s="3043"/>
      <c r="L26" s="3043"/>
      <c r="M26" s="3043"/>
      <c r="N26" s="3043"/>
      <c r="O26" s="3043"/>
      <c r="P26" s="3043"/>
      <c r="Q26" s="3043"/>
      <c r="R26" s="3043"/>
      <c r="S26" s="3043"/>
      <c r="T26" s="3043"/>
      <c r="U26" s="3043"/>
      <c r="V26" s="3043"/>
      <c r="W26" s="3043"/>
      <c r="X26" s="3043"/>
      <c r="Y26" s="3043"/>
      <c r="Z26" s="3043"/>
      <c r="AA26" s="3043"/>
      <c r="AB26" s="3043"/>
      <c r="AC26" s="3043"/>
      <c r="AD26" s="3043"/>
      <c r="AE26" s="3043"/>
      <c r="AF26" s="3044"/>
      <c r="AG26" s="858"/>
    </row>
    <row r="27" spans="2:33" ht="15" customHeight="1" x14ac:dyDescent="0.25">
      <c r="B27" s="857"/>
      <c r="C27" s="3042"/>
      <c r="D27" s="3043"/>
      <c r="E27" s="3043"/>
      <c r="F27" s="3043"/>
      <c r="G27" s="3043"/>
      <c r="H27" s="3043"/>
      <c r="I27" s="3043"/>
      <c r="J27" s="3043"/>
      <c r="K27" s="3043"/>
      <c r="L27" s="3043"/>
      <c r="M27" s="3043"/>
      <c r="N27" s="3043"/>
      <c r="O27" s="3043"/>
      <c r="P27" s="3043"/>
      <c r="Q27" s="3043"/>
      <c r="R27" s="3043"/>
      <c r="S27" s="3043"/>
      <c r="T27" s="3043"/>
      <c r="U27" s="3043"/>
      <c r="V27" s="3043"/>
      <c r="W27" s="3043"/>
      <c r="X27" s="3043"/>
      <c r="Y27" s="3043"/>
      <c r="Z27" s="3043"/>
      <c r="AA27" s="3043"/>
      <c r="AB27" s="3043"/>
      <c r="AC27" s="3043"/>
      <c r="AD27" s="3043"/>
      <c r="AE27" s="3043"/>
      <c r="AF27" s="3044"/>
      <c r="AG27" s="858"/>
    </row>
    <row r="28" spans="2:33" ht="15" customHeight="1" x14ac:dyDescent="0.25">
      <c r="B28" s="857"/>
      <c r="C28" s="3042"/>
      <c r="D28" s="3043"/>
      <c r="E28" s="3043"/>
      <c r="F28" s="3043"/>
      <c r="G28" s="3043"/>
      <c r="H28" s="3043"/>
      <c r="I28" s="3043"/>
      <c r="J28" s="3043"/>
      <c r="K28" s="3043"/>
      <c r="L28" s="3043"/>
      <c r="M28" s="3043"/>
      <c r="N28" s="3043"/>
      <c r="O28" s="3043"/>
      <c r="P28" s="3043"/>
      <c r="Q28" s="3043"/>
      <c r="R28" s="3043"/>
      <c r="S28" s="3043"/>
      <c r="T28" s="3043"/>
      <c r="U28" s="3043"/>
      <c r="V28" s="3043"/>
      <c r="W28" s="3043"/>
      <c r="X28" s="3043"/>
      <c r="Y28" s="3043"/>
      <c r="Z28" s="3043"/>
      <c r="AA28" s="3043"/>
      <c r="AB28" s="3043"/>
      <c r="AC28" s="3043"/>
      <c r="AD28" s="3043"/>
      <c r="AE28" s="3043"/>
      <c r="AF28" s="3044"/>
      <c r="AG28" s="858"/>
    </row>
    <row r="29" spans="2:33" ht="15" customHeight="1" thickBot="1" x14ac:dyDescent="0.3">
      <c r="B29" s="857"/>
      <c r="C29" s="3045"/>
      <c r="D29" s="3046"/>
      <c r="E29" s="3046"/>
      <c r="F29" s="3046"/>
      <c r="G29" s="3046"/>
      <c r="H29" s="3046"/>
      <c r="I29" s="3046"/>
      <c r="J29" s="3046"/>
      <c r="K29" s="3046"/>
      <c r="L29" s="3046"/>
      <c r="M29" s="3046"/>
      <c r="N29" s="3046"/>
      <c r="O29" s="3046"/>
      <c r="P29" s="3046"/>
      <c r="Q29" s="3046"/>
      <c r="R29" s="3046"/>
      <c r="S29" s="3046"/>
      <c r="T29" s="3046"/>
      <c r="U29" s="3046"/>
      <c r="V29" s="3046"/>
      <c r="W29" s="3046"/>
      <c r="X29" s="3046"/>
      <c r="Y29" s="3046"/>
      <c r="Z29" s="3046"/>
      <c r="AA29" s="3046"/>
      <c r="AB29" s="3046"/>
      <c r="AC29" s="3046"/>
      <c r="AD29" s="3046"/>
      <c r="AE29" s="3046"/>
      <c r="AF29" s="3047"/>
      <c r="AG29" s="858"/>
    </row>
    <row r="30" spans="2:33" ht="15" customHeight="1" thickBot="1" x14ac:dyDescent="0.3">
      <c r="B30" s="859"/>
      <c r="C30" s="860"/>
      <c r="D30" s="860"/>
      <c r="E30" s="860"/>
      <c r="F30" s="860"/>
      <c r="G30" s="860"/>
      <c r="H30" s="860"/>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1"/>
    </row>
    <row r="31" spans="2:33" ht="15" customHeight="1" x14ac:dyDescent="0.25">
      <c r="B31" s="850"/>
      <c r="C31" s="850"/>
      <c r="D31" s="850"/>
      <c r="E31" s="850"/>
      <c r="F31" s="850"/>
      <c r="G31" s="850"/>
      <c r="H31" s="850"/>
      <c r="Z31" s="850"/>
      <c r="AA31" s="850"/>
    </row>
    <row r="32" spans="2:33" ht="15" customHeight="1" x14ac:dyDescent="0.25">
      <c r="B32" s="850"/>
      <c r="C32" s="850"/>
      <c r="D32" s="850"/>
      <c r="E32" s="850"/>
      <c r="F32" s="850"/>
      <c r="G32" s="850"/>
      <c r="H32" s="850"/>
      <c r="Z32" s="850"/>
      <c r="AA32" s="850"/>
    </row>
    <row r="33" spans="2:27" ht="15" customHeight="1" x14ac:dyDescent="0.25">
      <c r="B33" s="850"/>
      <c r="C33" s="850"/>
      <c r="D33" s="850"/>
      <c r="E33" s="850"/>
      <c r="F33" s="850"/>
      <c r="G33" s="850"/>
      <c r="H33" s="850"/>
      <c r="Z33" s="850"/>
      <c r="AA33" s="850"/>
    </row>
    <row r="34" spans="2:27" ht="15" customHeight="1" x14ac:dyDescent="0.25">
      <c r="B34" s="850"/>
      <c r="C34" s="850"/>
      <c r="D34" s="850"/>
      <c r="E34" s="850"/>
      <c r="F34" s="850"/>
      <c r="G34" s="850"/>
      <c r="H34" s="850"/>
    </row>
    <row r="35" spans="2:27" ht="15" customHeight="1" x14ac:dyDescent="0.25">
      <c r="B35" s="850"/>
      <c r="C35" s="850"/>
      <c r="D35" s="850"/>
      <c r="E35" s="850"/>
      <c r="F35" s="850"/>
      <c r="G35" s="850"/>
      <c r="H35" s="850"/>
    </row>
    <row r="36" spans="2:27" ht="15" customHeight="1" x14ac:dyDescent="0.25">
      <c r="B36" s="850"/>
      <c r="C36" s="850"/>
      <c r="D36" s="850"/>
      <c r="E36" s="850"/>
      <c r="F36" s="850"/>
      <c r="G36" s="850"/>
      <c r="H36" s="850"/>
    </row>
    <row r="37" spans="2:27" ht="15" customHeight="1" x14ac:dyDescent="0.25">
      <c r="B37" s="850"/>
      <c r="C37" s="850"/>
      <c r="D37" s="850"/>
      <c r="E37" s="850"/>
      <c r="F37" s="850"/>
      <c r="G37" s="850"/>
      <c r="H37" s="850"/>
    </row>
    <row r="38" spans="2:27" ht="15" customHeight="1" x14ac:dyDescent="0.25">
      <c r="B38" s="850"/>
      <c r="C38" s="850"/>
      <c r="D38" s="850"/>
      <c r="E38" s="850"/>
      <c r="F38" s="850"/>
      <c r="G38" s="850"/>
      <c r="H38" s="850"/>
    </row>
    <row r="39" spans="2:27" ht="15" customHeight="1" x14ac:dyDescent="0.25">
      <c r="B39" s="850"/>
      <c r="C39" s="850"/>
      <c r="D39" s="850"/>
      <c r="E39" s="850"/>
      <c r="F39" s="850"/>
      <c r="G39" s="850"/>
      <c r="H39" s="850"/>
    </row>
    <row r="40" spans="2:27" ht="15" customHeight="1" x14ac:dyDescent="0.25">
      <c r="B40" s="850"/>
      <c r="C40" s="850"/>
      <c r="D40" s="850"/>
      <c r="E40" s="850"/>
      <c r="F40" s="850"/>
      <c r="G40" s="850"/>
      <c r="H40" s="850"/>
    </row>
    <row r="41" spans="2:27" ht="15" customHeight="1" x14ac:dyDescent="0.25">
      <c r="B41" s="850"/>
      <c r="C41" s="850"/>
      <c r="D41" s="850"/>
      <c r="E41" s="850"/>
      <c r="F41" s="850"/>
      <c r="G41" s="850"/>
      <c r="H41" s="850"/>
    </row>
    <row r="42" spans="2:27" ht="15" customHeight="1" x14ac:dyDescent="0.25">
      <c r="B42" s="850"/>
      <c r="C42" s="850"/>
      <c r="D42" s="850"/>
      <c r="E42" s="850"/>
      <c r="F42" s="850"/>
      <c r="G42" s="850"/>
      <c r="H42" s="850"/>
    </row>
    <row r="43" spans="2:27" ht="15" customHeight="1" x14ac:dyDescent="0.25">
      <c r="B43" s="850"/>
      <c r="C43" s="850"/>
      <c r="D43" s="850"/>
      <c r="E43" s="850"/>
      <c r="F43" s="850"/>
      <c r="G43" s="850"/>
      <c r="H43" s="850"/>
    </row>
    <row r="44" spans="2:27" ht="15" customHeight="1" x14ac:dyDescent="0.25">
      <c r="B44" s="850"/>
      <c r="C44" s="850"/>
      <c r="D44" s="850"/>
      <c r="E44" s="850"/>
      <c r="F44" s="850"/>
      <c r="G44" s="850"/>
      <c r="H44" s="850"/>
    </row>
    <row r="45" spans="2:27" ht="15" customHeight="1" x14ac:dyDescent="0.25">
      <c r="B45" s="850"/>
      <c r="C45" s="850"/>
      <c r="D45" s="850"/>
      <c r="E45" s="850"/>
      <c r="F45" s="850"/>
      <c r="G45" s="850"/>
      <c r="H45" s="850"/>
    </row>
    <row r="46" spans="2:27" ht="15" customHeight="1" x14ac:dyDescent="0.25">
      <c r="B46" s="850"/>
      <c r="C46" s="850"/>
      <c r="D46" s="850"/>
      <c r="E46" s="850"/>
      <c r="F46" s="850"/>
      <c r="G46" s="850"/>
      <c r="H46" s="850"/>
    </row>
    <row r="47" spans="2:27" ht="15" customHeight="1" x14ac:dyDescent="0.25">
      <c r="B47" s="850"/>
      <c r="C47" s="850"/>
      <c r="D47" s="850"/>
      <c r="E47" s="850"/>
      <c r="F47" s="850"/>
      <c r="G47" s="850"/>
      <c r="H47" s="850"/>
    </row>
    <row r="48" spans="2:27" ht="15" customHeight="1" x14ac:dyDescent="0.25">
      <c r="B48" s="850"/>
      <c r="C48" s="850"/>
      <c r="D48" s="850"/>
      <c r="E48" s="850"/>
      <c r="F48" s="850"/>
      <c r="G48" s="850"/>
      <c r="H48" s="850"/>
    </row>
    <row r="49" spans="2:8" ht="15" customHeight="1" x14ac:dyDescent="0.25">
      <c r="B49" s="850"/>
      <c r="C49" s="850"/>
      <c r="D49" s="850"/>
      <c r="E49" s="850"/>
      <c r="F49" s="850"/>
      <c r="G49" s="850"/>
      <c r="H49" s="850"/>
    </row>
    <row r="50" spans="2:8" ht="15" customHeight="1" x14ac:dyDescent="0.25">
      <c r="B50" s="850"/>
      <c r="C50" s="850"/>
      <c r="D50" s="850"/>
      <c r="E50" s="850"/>
      <c r="F50" s="850"/>
      <c r="G50" s="850"/>
      <c r="H50" s="850"/>
    </row>
    <row r="51" spans="2:8" ht="15" customHeight="1" x14ac:dyDescent="0.25">
      <c r="B51" s="850"/>
      <c r="C51" s="850"/>
      <c r="D51" s="850"/>
      <c r="E51" s="850"/>
      <c r="F51" s="850"/>
      <c r="G51" s="850"/>
      <c r="H51" s="850"/>
    </row>
    <row r="52" spans="2:8" ht="15" customHeight="1" x14ac:dyDescent="0.25">
      <c r="B52" s="850"/>
      <c r="C52" s="850"/>
      <c r="D52" s="850"/>
      <c r="E52" s="850"/>
      <c r="F52" s="850"/>
      <c r="G52" s="850"/>
      <c r="H52" s="850"/>
    </row>
    <row r="53" spans="2:8" ht="15" customHeight="1" x14ac:dyDescent="0.25">
      <c r="B53" s="850"/>
      <c r="C53" s="850"/>
      <c r="D53" s="850"/>
      <c r="E53" s="850"/>
      <c r="F53" s="850"/>
      <c r="G53" s="850"/>
      <c r="H53" s="850"/>
    </row>
    <row r="54" spans="2:8" ht="15" customHeight="1" x14ac:dyDescent="0.25">
      <c r="B54" s="850"/>
      <c r="C54" s="850"/>
      <c r="D54" s="850"/>
      <c r="E54" s="850"/>
      <c r="F54" s="850"/>
      <c r="G54" s="850"/>
      <c r="H54" s="850"/>
    </row>
    <row r="55" spans="2:8" ht="15" customHeight="1" x14ac:dyDescent="0.25">
      <c r="B55" s="850"/>
      <c r="C55" s="850"/>
      <c r="D55" s="850"/>
      <c r="E55" s="850"/>
      <c r="F55" s="850"/>
      <c r="G55" s="850"/>
      <c r="H55" s="850"/>
    </row>
    <row r="56" spans="2:8" ht="15" customHeight="1" x14ac:dyDescent="0.25">
      <c r="B56" s="850"/>
      <c r="C56" s="850"/>
      <c r="D56" s="850"/>
      <c r="E56" s="850"/>
      <c r="F56" s="850"/>
      <c r="G56" s="850"/>
      <c r="H56" s="850"/>
    </row>
    <row r="57" spans="2:8" ht="15" customHeight="1" x14ac:dyDescent="0.25">
      <c r="B57" s="850"/>
      <c r="C57" s="850"/>
      <c r="D57" s="850"/>
      <c r="E57" s="850"/>
      <c r="F57" s="850"/>
      <c r="G57" s="850"/>
      <c r="H57" s="850"/>
    </row>
    <row r="58" spans="2:8" ht="15" customHeight="1" x14ac:dyDescent="0.25">
      <c r="B58" s="850"/>
      <c r="C58" s="850"/>
      <c r="D58" s="850"/>
      <c r="E58" s="850"/>
      <c r="F58" s="850"/>
      <c r="G58" s="850"/>
      <c r="H58" s="850"/>
    </row>
  </sheetData>
  <mergeCells count="49">
    <mergeCell ref="AA20:AF20"/>
    <mergeCell ref="AA21:AF21"/>
    <mergeCell ref="AA15:AF15"/>
    <mergeCell ref="AA16:AF16"/>
    <mergeCell ref="AA17:AF17"/>
    <mergeCell ref="AA18:AF18"/>
    <mergeCell ref="AA19:AF19"/>
    <mergeCell ref="AA8:AF9"/>
    <mergeCell ref="AA12:AF12"/>
    <mergeCell ref="AA13:AF13"/>
    <mergeCell ref="AA14:AF14"/>
    <mergeCell ref="O12:U12"/>
    <mergeCell ref="O13:U13"/>
    <mergeCell ref="O14:U14"/>
    <mergeCell ref="O15:U15"/>
    <mergeCell ref="O16:U16"/>
    <mergeCell ref="C10:N11"/>
    <mergeCell ref="C8:N9"/>
    <mergeCell ref="C12:N12"/>
    <mergeCell ref="C13:N13"/>
    <mergeCell ref="C14:N14"/>
    <mergeCell ref="O8:U9"/>
    <mergeCell ref="C15:N15"/>
    <mergeCell ref="C16:N16"/>
    <mergeCell ref="C18:N18"/>
    <mergeCell ref="C19:N19"/>
    <mergeCell ref="C20:N20"/>
    <mergeCell ref="C21:N21"/>
    <mergeCell ref="O17:U17"/>
    <mergeCell ref="O18:U18"/>
    <mergeCell ref="O19:U19"/>
    <mergeCell ref="O20:U20"/>
    <mergeCell ref="O21:U21"/>
    <mergeCell ref="H6:Z6"/>
    <mergeCell ref="C24:AF29"/>
    <mergeCell ref="C23:AF23"/>
    <mergeCell ref="V8:Z9"/>
    <mergeCell ref="O10:AF11"/>
    <mergeCell ref="V12:Z12"/>
    <mergeCell ref="V13:Z13"/>
    <mergeCell ref="V14:Z14"/>
    <mergeCell ref="V15:Z15"/>
    <mergeCell ref="V16:Z16"/>
    <mergeCell ref="V17:Z17"/>
    <mergeCell ref="V18:Z18"/>
    <mergeCell ref="V19:Z19"/>
    <mergeCell ref="V20:Z20"/>
    <mergeCell ref="V21:Z21"/>
    <mergeCell ref="C17:N17"/>
  </mergeCells>
  <phoneticPr fontId="67"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Budget&amp;RCFA Forms 2014, v1.0
June 2014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7:G315"/>
  <sheetViews>
    <sheetView showGridLines="0" showRuler="0" view="pageBreakPreview" topLeftCell="C25" zoomScaleNormal="90" zoomScaleSheetLayoutView="100" workbookViewId="0">
      <selection activeCell="F45" sqref="F45"/>
    </sheetView>
  </sheetViews>
  <sheetFormatPr defaultColWidth="2.88671875" defaultRowHeight="15" customHeight="1" x14ac:dyDescent="0.25"/>
  <cols>
    <col min="1" max="1" width="2.88671875" style="71"/>
    <col min="2" max="2" width="1.44140625" style="71" customWidth="1"/>
    <col min="3" max="3" width="26.109375" style="76" customWidth="1"/>
    <col min="4" max="4" width="40.33203125" style="76" customWidth="1"/>
    <col min="5" max="5" width="16.6640625" style="2513" customWidth="1"/>
    <col min="6" max="6" width="51.33203125" style="76" bestFit="1" customWidth="1"/>
    <col min="7" max="7" width="1.44140625" style="76" customWidth="1"/>
    <col min="8" max="16384" width="2.88671875" style="71"/>
  </cols>
  <sheetData>
    <row r="7" spans="1:7" s="75" customFormat="1" ht="15" customHeight="1" thickBot="1" x14ac:dyDescent="0.3">
      <c r="C7" s="74"/>
      <c r="D7" s="74"/>
      <c r="E7" s="2494"/>
      <c r="F7" s="74"/>
      <c r="G7" s="74"/>
    </row>
    <row r="8" spans="1:7" s="78" customFormat="1" ht="7.5" customHeight="1" x14ac:dyDescent="0.25">
      <c r="A8" s="75"/>
      <c r="B8" s="866"/>
      <c r="C8" s="867"/>
      <c r="D8" s="867"/>
      <c r="E8" s="2495"/>
      <c r="F8" s="868"/>
      <c r="G8" s="869"/>
    </row>
    <row r="9" spans="1:7" s="78" customFormat="1" ht="15" customHeight="1" x14ac:dyDescent="0.3">
      <c r="A9" s="75"/>
      <c r="B9" s="870"/>
      <c r="C9" s="804" t="s">
        <v>950</v>
      </c>
      <c r="D9" s="2457" t="str">
        <f>IF('Form 1A'!G7="","Enter Project Name on Form 1A",'Form 1A'!G7)</f>
        <v>24th and Union</v>
      </c>
      <c r="E9" s="2458"/>
      <c r="F9" s="2458"/>
      <c r="G9" s="871"/>
    </row>
    <row r="10" spans="1:7" s="78" customFormat="1" ht="15" customHeight="1" thickBot="1" x14ac:dyDescent="0.35">
      <c r="A10" s="75"/>
      <c r="B10" s="870"/>
      <c r="C10" s="167"/>
      <c r="D10" s="263"/>
      <c r="E10" s="2496"/>
      <c r="F10" s="360"/>
      <c r="G10" s="871"/>
    </row>
    <row r="11" spans="1:7" ht="44.4" customHeight="1" thickBot="1" x14ac:dyDescent="0.3">
      <c r="B11" s="872"/>
      <c r="C11" s="2514" t="s">
        <v>16</v>
      </c>
      <c r="D11" s="2450" t="s">
        <v>17</v>
      </c>
      <c r="E11" s="2451" t="s">
        <v>194</v>
      </c>
      <c r="F11" s="2450" t="s">
        <v>18</v>
      </c>
      <c r="G11" s="383"/>
    </row>
    <row r="12" spans="1:7" ht="15" customHeight="1" x14ac:dyDescent="0.25">
      <c r="B12" s="872"/>
      <c r="C12" s="2515"/>
      <c r="D12" s="2516" t="s">
        <v>10</v>
      </c>
      <c r="E12" s="2497"/>
      <c r="F12" s="2453"/>
      <c r="G12" s="383"/>
    </row>
    <row r="13" spans="1:7" ht="15" customHeight="1" x14ac:dyDescent="0.25">
      <c r="B13" s="872"/>
      <c r="C13" s="2517" t="s">
        <v>19</v>
      </c>
      <c r="D13" s="2452" t="s">
        <v>91</v>
      </c>
      <c r="E13" s="2498">
        <v>41334</v>
      </c>
      <c r="F13" s="2454" t="s">
        <v>1473</v>
      </c>
      <c r="G13" s="383"/>
    </row>
    <row r="14" spans="1:7" ht="15" customHeight="1" x14ac:dyDescent="0.25">
      <c r="B14" s="872"/>
      <c r="C14" s="2517" t="s">
        <v>19</v>
      </c>
      <c r="D14" s="2452" t="s">
        <v>91</v>
      </c>
      <c r="E14" s="2498">
        <v>41334</v>
      </c>
      <c r="F14" s="2454" t="s">
        <v>1474</v>
      </c>
      <c r="G14" s="383"/>
    </row>
    <row r="15" spans="1:7" ht="15" customHeight="1" x14ac:dyDescent="0.25">
      <c r="B15" s="872"/>
      <c r="C15" s="2517" t="s">
        <v>193</v>
      </c>
      <c r="D15" s="2452" t="s">
        <v>23</v>
      </c>
      <c r="E15" s="2498">
        <v>41426</v>
      </c>
      <c r="F15" s="2529" t="s">
        <v>1475</v>
      </c>
      <c r="G15" s="383"/>
    </row>
    <row r="16" spans="1:7" ht="15" customHeight="1" x14ac:dyDescent="0.25">
      <c r="B16" s="872"/>
      <c r="C16" s="2517" t="s">
        <v>193</v>
      </c>
      <c r="D16" s="2452" t="s">
        <v>85</v>
      </c>
      <c r="E16" s="2498">
        <v>41426</v>
      </c>
      <c r="F16" s="2529" t="s">
        <v>1475</v>
      </c>
      <c r="G16" s="383"/>
    </row>
    <row r="17" spans="2:7" ht="15" customHeight="1" x14ac:dyDescent="0.25">
      <c r="B17" s="872"/>
      <c r="C17" s="2517" t="s">
        <v>193</v>
      </c>
      <c r="D17" s="2452" t="s">
        <v>21</v>
      </c>
      <c r="E17" s="2498">
        <v>41456</v>
      </c>
      <c r="F17" s="2454"/>
      <c r="G17" s="383"/>
    </row>
    <row r="18" spans="2:7" ht="15" customHeight="1" x14ac:dyDescent="0.25">
      <c r="B18" s="872"/>
      <c r="C18" s="2517" t="s">
        <v>42</v>
      </c>
      <c r="D18" s="2455" t="s">
        <v>43</v>
      </c>
      <c r="E18" s="2502">
        <v>41791</v>
      </c>
      <c r="F18" s="2454" t="s">
        <v>1476</v>
      </c>
      <c r="G18" s="383"/>
    </row>
    <row r="19" spans="2:7" ht="15" customHeight="1" x14ac:dyDescent="0.25">
      <c r="B19" s="872"/>
      <c r="C19" s="2517" t="s">
        <v>193</v>
      </c>
      <c r="D19" s="2452" t="s">
        <v>25</v>
      </c>
      <c r="E19" s="2498">
        <v>41821</v>
      </c>
      <c r="F19" s="2454" t="s">
        <v>1477</v>
      </c>
      <c r="G19" s="383"/>
    </row>
    <row r="20" spans="2:7" ht="15" customHeight="1" x14ac:dyDescent="0.25">
      <c r="B20" s="872"/>
      <c r="C20" s="2517" t="s">
        <v>193</v>
      </c>
      <c r="D20" s="2452" t="s">
        <v>22</v>
      </c>
      <c r="E20" s="2498">
        <v>41852</v>
      </c>
      <c r="F20" s="2529" t="s">
        <v>1479</v>
      </c>
      <c r="G20" s="383"/>
    </row>
    <row r="21" spans="2:7" ht="15" customHeight="1" x14ac:dyDescent="0.25">
      <c r="B21" s="872"/>
      <c r="C21" s="2517" t="s">
        <v>27</v>
      </c>
      <c r="D21" s="2452" t="s">
        <v>31</v>
      </c>
      <c r="E21" s="2498">
        <v>41883</v>
      </c>
      <c r="F21" s="2454" t="s">
        <v>1479</v>
      </c>
      <c r="G21" s="383"/>
    </row>
    <row r="22" spans="2:7" ht="15" customHeight="1" x14ac:dyDescent="0.25">
      <c r="B22" s="872"/>
      <c r="C22" s="2517" t="s">
        <v>27</v>
      </c>
      <c r="D22" s="2493" t="s">
        <v>1464</v>
      </c>
      <c r="E22" s="2498">
        <v>41883</v>
      </c>
      <c r="F22" s="2454" t="s">
        <v>1478</v>
      </c>
      <c r="G22" s="383"/>
    </row>
    <row r="23" spans="2:7" ht="15" customHeight="1" x14ac:dyDescent="0.25">
      <c r="B23" s="872"/>
      <c r="C23" s="2517" t="s">
        <v>27</v>
      </c>
      <c r="D23" s="2456" t="s">
        <v>1465</v>
      </c>
      <c r="E23" s="2498">
        <v>41974</v>
      </c>
      <c r="F23" s="2454" t="s">
        <v>1478</v>
      </c>
      <c r="G23" s="383"/>
    </row>
    <row r="24" spans="2:7" ht="15" customHeight="1" x14ac:dyDescent="0.25">
      <c r="B24" s="872"/>
      <c r="C24" s="2517" t="s">
        <v>20</v>
      </c>
      <c r="D24" s="2452" t="s">
        <v>92</v>
      </c>
      <c r="E24" s="2498">
        <v>41974</v>
      </c>
      <c r="F24" s="2454" t="s">
        <v>1568</v>
      </c>
      <c r="G24" s="383"/>
    </row>
    <row r="25" spans="2:7" s="175" customFormat="1" ht="15" customHeight="1" x14ac:dyDescent="0.25">
      <c r="B25" s="873"/>
      <c r="C25" s="2517" t="s">
        <v>27</v>
      </c>
      <c r="D25" s="2493" t="s">
        <v>1467</v>
      </c>
      <c r="E25" s="2498">
        <v>42005</v>
      </c>
      <c r="F25" s="2454"/>
      <c r="G25" s="874"/>
    </row>
    <row r="26" spans="2:7" s="175" customFormat="1" ht="15" customHeight="1" x14ac:dyDescent="0.25">
      <c r="B26" s="873"/>
      <c r="C26" s="2517" t="s">
        <v>27</v>
      </c>
      <c r="D26" s="2456" t="s">
        <v>1468</v>
      </c>
      <c r="E26" s="2498">
        <v>42064</v>
      </c>
      <c r="F26" s="2454"/>
      <c r="G26" s="874"/>
    </row>
    <row r="27" spans="2:7" ht="15" customHeight="1" x14ac:dyDescent="0.25">
      <c r="B27" s="872"/>
      <c r="C27" s="2517" t="s">
        <v>20</v>
      </c>
      <c r="D27" s="2452" t="s">
        <v>93</v>
      </c>
      <c r="E27" s="2498">
        <v>42064</v>
      </c>
      <c r="F27" s="2454" t="s">
        <v>1486</v>
      </c>
      <c r="G27" s="383"/>
    </row>
    <row r="28" spans="2:7" ht="15" customHeight="1" x14ac:dyDescent="0.25">
      <c r="B28" s="872"/>
      <c r="C28" s="2534" t="s">
        <v>33</v>
      </c>
      <c r="D28" s="2456" t="s">
        <v>1484</v>
      </c>
      <c r="E28" s="2498">
        <v>42064</v>
      </c>
      <c r="F28" s="2454" t="s">
        <v>1487</v>
      </c>
      <c r="G28" s="383"/>
    </row>
    <row r="29" spans="2:7" s="175" customFormat="1" ht="15" customHeight="1" x14ac:dyDescent="0.25">
      <c r="B29" s="873"/>
      <c r="C29" s="2517" t="s">
        <v>33</v>
      </c>
      <c r="D29" s="2455" t="s">
        <v>34</v>
      </c>
      <c r="E29" s="2498">
        <v>42125</v>
      </c>
      <c r="F29" s="2454" t="s">
        <v>1480</v>
      </c>
      <c r="G29" s="874"/>
    </row>
    <row r="30" spans="2:7" s="175" customFormat="1" ht="15" customHeight="1" x14ac:dyDescent="0.25">
      <c r="B30" s="873"/>
      <c r="C30" s="2517" t="s">
        <v>33</v>
      </c>
      <c r="D30" s="2455" t="s">
        <v>35</v>
      </c>
      <c r="E30" s="2502">
        <v>42278</v>
      </c>
      <c r="F30" s="2454" t="s">
        <v>1482</v>
      </c>
      <c r="G30" s="874"/>
    </row>
    <row r="31" spans="2:7" s="175" customFormat="1" ht="15" customHeight="1" x14ac:dyDescent="0.25">
      <c r="B31" s="873"/>
      <c r="C31" s="2517" t="s">
        <v>33</v>
      </c>
      <c r="D31" s="2452" t="s">
        <v>36</v>
      </c>
      <c r="E31" s="2502">
        <v>42278</v>
      </c>
      <c r="F31" s="2454" t="s">
        <v>1481</v>
      </c>
      <c r="G31" s="874"/>
    </row>
    <row r="32" spans="2:7" s="175" customFormat="1" ht="15" customHeight="1" x14ac:dyDescent="0.25">
      <c r="B32" s="873"/>
      <c r="C32" s="2517" t="s">
        <v>33</v>
      </c>
      <c r="D32" s="2452" t="s">
        <v>152</v>
      </c>
      <c r="E32" s="2502">
        <v>42278</v>
      </c>
      <c r="F32" s="2454" t="s">
        <v>1483</v>
      </c>
      <c r="G32" s="874"/>
    </row>
    <row r="33" spans="2:7" ht="15" customHeight="1" x14ac:dyDescent="0.25">
      <c r="B33" s="872"/>
      <c r="C33" s="2517" t="s">
        <v>38</v>
      </c>
      <c r="D33" s="2452" t="s">
        <v>39</v>
      </c>
      <c r="E33" s="2502">
        <v>42339</v>
      </c>
      <c r="F33" s="2454"/>
      <c r="G33" s="383"/>
    </row>
    <row r="34" spans="2:7" s="175" customFormat="1" ht="15" customHeight="1" x14ac:dyDescent="0.25">
      <c r="B34" s="873"/>
      <c r="C34" s="2521" t="s">
        <v>33</v>
      </c>
      <c r="D34" s="2520" t="s">
        <v>95</v>
      </c>
      <c r="E34" s="2501">
        <v>42401</v>
      </c>
      <c r="F34" s="2531"/>
      <c r="G34" s="874"/>
    </row>
    <row r="35" spans="2:7" ht="15" customHeight="1" x14ac:dyDescent="0.25">
      <c r="B35" s="872"/>
      <c r="C35" s="2517" t="s">
        <v>27</v>
      </c>
      <c r="D35" s="2456" t="s">
        <v>1488</v>
      </c>
      <c r="E35" s="2498">
        <v>42401</v>
      </c>
      <c r="F35" s="2454"/>
      <c r="G35" s="383"/>
    </row>
    <row r="36" spans="2:7" ht="15" customHeight="1" x14ac:dyDescent="0.25">
      <c r="B36" s="872"/>
      <c r="C36" s="2517" t="s">
        <v>27</v>
      </c>
      <c r="D36" s="2456" t="s">
        <v>1489</v>
      </c>
      <c r="E36" s="2498">
        <v>42401</v>
      </c>
      <c r="F36" s="2454"/>
      <c r="G36" s="383"/>
    </row>
    <row r="37" spans="2:7" s="175" customFormat="1" ht="15" customHeight="1" x14ac:dyDescent="0.25">
      <c r="B37" s="873"/>
      <c r="C37" s="2517" t="s">
        <v>33</v>
      </c>
      <c r="D37" s="2452" t="s">
        <v>37</v>
      </c>
      <c r="E37" s="2498">
        <v>42401</v>
      </c>
      <c r="F37" s="2529"/>
      <c r="G37" s="874"/>
    </row>
    <row r="38" spans="2:7" s="175" customFormat="1" ht="15" customHeight="1" x14ac:dyDescent="0.25">
      <c r="B38" s="873"/>
      <c r="C38" s="2535" t="s">
        <v>33</v>
      </c>
      <c r="D38" s="2493" t="s">
        <v>1491</v>
      </c>
      <c r="E38" s="2501">
        <v>42401</v>
      </c>
      <c r="F38" s="2531" t="s">
        <v>1485</v>
      </c>
      <c r="G38" s="874"/>
    </row>
    <row r="39" spans="2:7" ht="15" customHeight="1" x14ac:dyDescent="0.25">
      <c r="B39" s="872"/>
      <c r="C39" s="2519" t="s">
        <v>33</v>
      </c>
      <c r="D39" s="2520" t="s">
        <v>96</v>
      </c>
      <c r="E39" s="2501">
        <v>42401</v>
      </c>
      <c r="F39" s="2530"/>
      <c r="G39" s="383"/>
    </row>
    <row r="40" spans="2:7" s="175" customFormat="1" ht="15" customHeight="1" x14ac:dyDescent="0.25">
      <c r="B40" s="873"/>
      <c r="C40" s="2519" t="s">
        <v>29</v>
      </c>
      <c r="D40" s="2520" t="s">
        <v>30</v>
      </c>
      <c r="E40" s="2501">
        <v>42430</v>
      </c>
      <c r="F40" s="2530"/>
      <c r="G40" s="874"/>
    </row>
    <row r="41" spans="2:7" ht="15" customHeight="1" x14ac:dyDescent="0.25">
      <c r="B41" s="872"/>
      <c r="C41" s="2517" t="s">
        <v>27</v>
      </c>
      <c r="D41" s="2456" t="s">
        <v>1348</v>
      </c>
      <c r="E41" s="2498">
        <v>42430</v>
      </c>
      <c r="F41" s="2454"/>
      <c r="G41" s="383"/>
    </row>
    <row r="42" spans="2:7" ht="15" customHeight="1" x14ac:dyDescent="0.25">
      <c r="B42" s="872"/>
      <c r="C42" s="2719" t="s">
        <v>38</v>
      </c>
      <c r="D42" s="2720" t="s">
        <v>40</v>
      </c>
      <c r="E42" s="2721">
        <v>42461</v>
      </c>
      <c r="F42" s="2722"/>
      <c r="G42" s="383"/>
    </row>
    <row r="43" spans="2:7" ht="26.4" x14ac:dyDescent="0.25">
      <c r="B43" s="872"/>
      <c r="C43" s="2523" t="s">
        <v>42</v>
      </c>
      <c r="D43" s="2525" t="s">
        <v>151</v>
      </c>
      <c r="E43" s="2503">
        <v>42826</v>
      </c>
      <c r="F43" s="2532"/>
      <c r="G43" s="383"/>
    </row>
    <row r="44" spans="2:7" ht="15" customHeight="1" x14ac:dyDescent="0.25">
      <c r="B44" s="872"/>
      <c r="C44" s="2519" t="s">
        <v>42</v>
      </c>
      <c r="D44" s="2520" t="s">
        <v>2</v>
      </c>
      <c r="E44" s="2503">
        <v>42887</v>
      </c>
      <c r="F44" s="2533"/>
      <c r="G44" s="383"/>
    </row>
    <row r="45" spans="2:7" ht="15" customHeight="1" x14ac:dyDescent="0.25">
      <c r="B45" s="872"/>
      <c r="C45" s="2719" t="s">
        <v>38</v>
      </c>
      <c r="D45" s="2720" t="s">
        <v>41</v>
      </c>
      <c r="E45" s="2721">
        <v>42887</v>
      </c>
      <c r="F45" s="2454"/>
      <c r="G45" s="383"/>
    </row>
    <row r="46" spans="2:7" ht="15" customHeight="1" x14ac:dyDescent="0.25">
      <c r="B46" s="872"/>
      <c r="C46" s="2517" t="s">
        <v>42</v>
      </c>
      <c r="D46" s="2455" t="s">
        <v>44</v>
      </c>
      <c r="E46" s="2502">
        <v>42917</v>
      </c>
      <c r="F46" s="2454"/>
      <c r="G46" s="383"/>
    </row>
    <row r="47" spans="2:7" ht="15" customHeight="1" x14ac:dyDescent="0.25">
      <c r="B47" s="872"/>
      <c r="C47" s="2517" t="s">
        <v>42</v>
      </c>
      <c r="D47" s="2456" t="s">
        <v>1019</v>
      </c>
      <c r="E47" s="2502">
        <v>43070</v>
      </c>
      <c r="F47" s="2454"/>
      <c r="G47" s="383"/>
    </row>
    <row r="48" spans="2:7" ht="15" customHeight="1" x14ac:dyDescent="0.25">
      <c r="B48" s="872"/>
      <c r="C48" s="2517" t="s">
        <v>193</v>
      </c>
      <c r="D48" s="2452" t="s">
        <v>24</v>
      </c>
      <c r="E48" s="2498">
        <v>43070</v>
      </c>
      <c r="F48" s="2529"/>
      <c r="G48" s="383"/>
    </row>
    <row r="49" spans="2:7" ht="15" customHeight="1" x14ac:dyDescent="0.25">
      <c r="B49" s="872"/>
      <c r="C49" s="2534" t="s">
        <v>29</v>
      </c>
      <c r="D49" s="2456" t="s">
        <v>1490</v>
      </c>
      <c r="E49" s="2498">
        <v>43160</v>
      </c>
      <c r="F49" s="2529"/>
      <c r="G49" s="383"/>
    </row>
    <row r="50" spans="2:7" ht="15" customHeight="1" x14ac:dyDescent="0.25">
      <c r="B50" s="872"/>
      <c r="C50" s="2519" t="s">
        <v>42</v>
      </c>
      <c r="D50" s="2520" t="s">
        <v>4</v>
      </c>
      <c r="E50" s="2526">
        <v>2017</v>
      </c>
      <c r="F50" s="2454"/>
      <c r="G50" s="383"/>
    </row>
    <row r="51" spans="2:7" ht="15" customHeight="1" x14ac:dyDescent="0.25">
      <c r="B51" s="872"/>
      <c r="C51" s="2519"/>
      <c r="D51" s="2520"/>
      <c r="E51" s="2526"/>
      <c r="F51" s="2454"/>
      <c r="G51" s="383"/>
    </row>
    <row r="52" spans="2:7" ht="15" customHeight="1" x14ac:dyDescent="0.25">
      <c r="B52" s="872"/>
      <c r="C52" s="2519"/>
      <c r="D52" s="2520"/>
      <c r="E52" s="2526"/>
      <c r="F52" s="2454"/>
      <c r="G52" s="383"/>
    </row>
    <row r="53" spans="2:7" ht="15" customHeight="1" x14ac:dyDescent="0.25">
      <c r="B53" s="872"/>
      <c r="C53" s="2517" t="s">
        <v>193</v>
      </c>
      <c r="D53" s="2452" t="s">
        <v>86</v>
      </c>
      <c r="E53" s="2500" t="s">
        <v>1463</v>
      </c>
      <c r="F53" s="2529" t="s">
        <v>1472</v>
      </c>
      <c r="G53" s="383"/>
    </row>
    <row r="54" spans="2:7" ht="15" customHeight="1" x14ac:dyDescent="0.25">
      <c r="B54" s="872"/>
      <c r="C54" s="2517" t="s">
        <v>193</v>
      </c>
      <c r="D54" s="2452" t="s">
        <v>26</v>
      </c>
      <c r="E54" s="2500" t="s">
        <v>1463</v>
      </c>
      <c r="F54" s="2454" t="s">
        <v>1471</v>
      </c>
      <c r="G54" s="383"/>
    </row>
    <row r="55" spans="2:7" ht="15" customHeight="1" x14ac:dyDescent="0.25">
      <c r="B55" s="872"/>
      <c r="C55" s="2518" t="s">
        <v>125</v>
      </c>
      <c r="D55" s="2456" t="s">
        <v>1470</v>
      </c>
      <c r="E55" s="2500" t="s">
        <v>1463</v>
      </c>
      <c r="F55" s="2454" t="s">
        <v>1471</v>
      </c>
      <c r="G55" s="383"/>
    </row>
    <row r="56" spans="2:7" ht="15" customHeight="1" x14ac:dyDescent="0.25">
      <c r="B56" s="872"/>
      <c r="C56" s="2517" t="s">
        <v>27</v>
      </c>
      <c r="D56" s="2452" t="s">
        <v>28</v>
      </c>
      <c r="E56" s="2500" t="s">
        <v>1463</v>
      </c>
      <c r="F56" s="2454" t="s">
        <v>1466</v>
      </c>
      <c r="G56" s="383"/>
    </row>
    <row r="57" spans="2:7" ht="15" customHeight="1" x14ac:dyDescent="0.25">
      <c r="B57" s="872"/>
      <c r="C57" s="2518" t="s">
        <v>29</v>
      </c>
      <c r="D57" s="2456" t="s">
        <v>32</v>
      </c>
      <c r="E57" s="2500" t="s">
        <v>1463</v>
      </c>
      <c r="F57" s="2454" t="s">
        <v>1569</v>
      </c>
      <c r="G57" s="383"/>
    </row>
    <row r="58" spans="2:7" ht="15" customHeight="1" x14ac:dyDescent="0.25">
      <c r="B58" s="872"/>
      <c r="C58" s="2518" t="s">
        <v>42</v>
      </c>
      <c r="D58" s="2456" t="s">
        <v>3</v>
      </c>
      <c r="E58" s="2500" t="s">
        <v>1463</v>
      </c>
      <c r="F58" s="2454" t="s">
        <v>1469</v>
      </c>
      <c r="G58" s="383"/>
    </row>
    <row r="59" spans="2:7" ht="15" customHeight="1" x14ac:dyDescent="0.25">
      <c r="B59" s="872"/>
      <c r="C59" s="2517"/>
      <c r="D59" s="2452"/>
      <c r="E59" s="2499"/>
      <c r="F59" s="2529"/>
      <c r="G59" s="383"/>
    </row>
    <row r="60" spans="2:7" s="75" customFormat="1" ht="15" customHeight="1" thickBot="1" x14ac:dyDescent="0.3">
      <c r="B60" s="870"/>
      <c r="C60" s="2522"/>
      <c r="D60" s="2524"/>
      <c r="E60" s="2527"/>
      <c r="F60" s="2528"/>
      <c r="G60" s="875"/>
    </row>
    <row r="61" spans="2:7" ht="15" customHeight="1" thickBot="1" x14ac:dyDescent="0.3">
      <c r="B61" s="876"/>
      <c r="C61" s="877"/>
      <c r="D61" s="877"/>
      <c r="E61" s="2504"/>
      <c r="F61" s="877"/>
      <c r="G61" s="878"/>
    </row>
    <row r="62" spans="2:7" ht="15" customHeight="1" x14ac:dyDescent="0.25">
      <c r="B62" s="79"/>
      <c r="C62" s="79"/>
      <c r="D62" s="79"/>
      <c r="E62" s="69"/>
      <c r="F62" s="79"/>
    </row>
    <row r="63" spans="2:7" ht="15" customHeight="1" x14ac:dyDescent="0.25">
      <c r="B63" s="79"/>
      <c r="C63" s="79"/>
      <c r="D63" s="79"/>
      <c r="E63" s="69"/>
      <c r="F63" s="79"/>
    </row>
    <row r="64" spans="2:7" ht="15" customHeight="1" x14ac:dyDescent="0.25">
      <c r="B64" s="79"/>
      <c r="C64" s="79"/>
      <c r="D64" s="79"/>
      <c r="E64" s="69"/>
      <c r="F64" s="79"/>
    </row>
    <row r="65" spans="1:7" ht="15" customHeight="1" x14ac:dyDescent="0.25">
      <c r="B65" s="79"/>
      <c r="C65" s="79"/>
      <c r="D65" s="79"/>
      <c r="E65" s="69"/>
      <c r="F65" s="79"/>
    </row>
    <row r="66" spans="1:7" ht="15" customHeight="1" x14ac:dyDescent="0.25">
      <c r="B66" s="79"/>
      <c r="C66" s="79"/>
      <c r="D66" s="79"/>
      <c r="E66" s="69"/>
      <c r="F66" s="79"/>
    </row>
    <row r="67" spans="1:7" ht="15" customHeight="1" x14ac:dyDescent="0.25">
      <c r="B67" s="79"/>
      <c r="C67" s="79"/>
      <c r="D67" s="79"/>
      <c r="E67" s="69"/>
      <c r="F67" s="79"/>
    </row>
    <row r="68" spans="1:7" ht="15" customHeight="1" x14ac:dyDescent="0.25">
      <c r="B68" s="79"/>
      <c r="C68" s="79"/>
      <c r="D68" s="79"/>
      <c r="E68" s="69"/>
      <c r="F68" s="79"/>
    </row>
    <row r="69" spans="1:7" ht="15" customHeight="1" x14ac:dyDescent="0.25">
      <c r="B69" s="79"/>
      <c r="C69" s="79"/>
      <c r="D69" s="79"/>
      <c r="E69" s="69"/>
      <c r="F69" s="79"/>
    </row>
    <row r="70" spans="1:7" ht="15" customHeight="1" x14ac:dyDescent="0.25">
      <c r="B70" s="79"/>
      <c r="C70" s="79"/>
      <c r="D70" s="79"/>
      <c r="E70" s="69"/>
      <c r="F70" s="79"/>
    </row>
    <row r="71" spans="1:7" ht="15" customHeight="1" x14ac:dyDescent="0.25">
      <c r="B71" s="79"/>
      <c r="C71" s="79"/>
      <c r="D71" s="79"/>
      <c r="E71" s="69"/>
      <c r="F71" s="79"/>
    </row>
    <row r="72" spans="1:7" ht="15" customHeight="1" x14ac:dyDescent="0.25">
      <c r="B72" s="79"/>
      <c r="C72" s="79"/>
      <c r="D72" s="79"/>
      <c r="E72" s="69"/>
      <c r="F72" s="79"/>
    </row>
    <row r="73" spans="1:7" ht="15" customHeight="1" x14ac:dyDescent="0.25">
      <c r="B73" s="79"/>
      <c r="C73" s="79"/>
      <c r="D73" s="79"/>
      <c r="E73" s="82"/>
      <c r="F73" s="79"/>
    </row>
    <row r="74" spans="1:7" ht="15" customHeight="1" x14ac:dyDescent="0.25">
      <c r="B74" s="79"/>
      <c r="C74" s="79"/>
      <c r="D74" s="79"/>
      <c r="E74" s="82"/>
      <c r="F74" s="79"/>
    </row>
    <row r="75" spans="1:7" ht="15" customHeight="1" x14ac:dyDescent="0.25">
      <c r="B75" s="79"/>
      <c r="C75" s="79"/>
      <c r="D75" s="79"/>
      <c r="E75" s="82"/>
      <c r="F75" s="79"/>
    </row>
    <row r="76" spans="1:7" s="72" customFormat="1" ht="15" customHeight="1" x14ac:dyDescent="0.25">
      <c r="A76" s="71"/>
      <c r="B76" s="79"/>
      <c r="C76" s="79"/>
      <c r="D76" s="79"/>
      <c r="E76" s="2505"/>
      <c r="F76" s="85"/>
      <c r="G76" s="862"/>
    </row>
    <row r="77" spans="1:7" s="72" customFormat="1" ht="15" customHeight="1" x14ac:dyDescent="0.25">
      <c r="B77" s="85"/>
      <c r="C77" s="85"/>
      <c r="D77" s="85"/>
      <c r="E77" s="2505"/>
      <c r="F77" s="85"/>
      <c r="G77" s="862"/>
    </row>
    <row r="78" spans="1:7" ht="15" customHeight="1" x14ac:dyDescent="0.25">
      <c r="A78" s="72"/>
      <c r="B78" s="85"/>
      <c r="C78" s="85"/>
      <c r="D78" s="85"/>
      <c r="E78" s="82"/>
      <c r="F78" s="79"/>
    </row>
    <row r="79" spans="1:7" s="73" customFormat="1" ht="15" customHeight="1" x14ac:dyDescent="0.25">
      <c r="A79" s="71"/>
      <c r="B79" s="79"/>
      <c r="C79" s="79"/>
      <c r="D79" s="79"/>
      <c r="E79" s="2506"/>
      <c r="F79" s="86"/>
      <c r="G79" s="863"/>
    </row>
    <row r="80" spans="1:7" s="73" customFormat="1" ht="15" customHeight="1" x14ac:dyDescent="0.25">
      <c r="B80" s="86"/>
      <c r="C80" s="86"/>
      <c r="D80" s="86"/>
      <c r="E80" s="2506"/>
      <c r="F80" s="86"/>
      <c r="G80" s="863"/>
    </row>
    <row r="81" spans="1:7" s="73" customFormat="1" ht="15" customHeight="1" x14ac:dyDescent="0.25">
      <c r="B81" s="86"/>
      <c r="C81" s="86"/>
      <c r="D81" s="86"/>
      <c r="E81" s="2506"/>
      <c r="F81" s="86"/>
      <c r="G81" s="863"/>
    </row>
    <row r="82" spans="1:7" s="73" customFormat="1" ht="15" customHeight="1" x14ac:dyDescent="0.25">
      <c r="B82" s="86"/>
      <c r="C82" s="86"/>
      <c r="D82" s="86"/>
      <c r="E82" s="2506"/>
      <c r="F82" s="86"/>
      <c r="G82" s="863"/>
    </row>
    <row r="83" spans="1:7" s="73" customFormat="1" ht="15" customHeight="1" x14ac:dyDescent="0.25">
      <c r="B83" s="86"/>
      <c r="C83" s="86"/>
      <c r="D83" s="86"/>
      <c r="E83" s="2506"/>
      <c r="F83" s="86"/>
      <c r="G83" s="863"/>
    </row>
    <row r="84" spans="1:7" ht="15" customHeight="1" x14ac:dyDescent="0.25">
      <c r="A84" s="73"/>
      <c r="B84" s="86"/>
      <c r="C84" s="86"/>
      <c r="D84" s="86"/>
      <c r="E84" s="82"/>
      <c r="F84" s="79"/>
    </row>
    <row r="85" spans="1:7" ht="15" customHeight="1" x14ac:dyDescent="0.25">
      <c r="B85" s="79"/>
      <c r="C85" s="79"/>
      <c r="D85" s="79"/>
      <c r="E85" s="82"/>
      <c r="F85" s="79"/>
    </row>
    <row r="86" spans="1:7" ht="15" customHeight="1" x14ac:dyDescent="0.25">
      <c r="B86" s="79"/>
      <c r="C86" s="79"/>
      <c r="D86" s="79"/>
      <c r="E86" s="82"/>
      <c r="F86" s="79"/>
    </row>
    <row r="87" spans="1:7" ht="15" customHeight="1" x14ac:dyDescent="0.25">
      <c r="B87" s="79"/>
      <c r="C87" s="79"/>
      <c r="D87" s="79"/>
      <c r="E87" s="81"/>
      <c r="F87" s="81"/>
    </row>
    <row r="88" spans="1:7" ht="15" customHeight="1" x14ac:dyDescent="0.25">
      <c r="B88" s="79"/>
      <c r="C88" s="79"/>
      <c r="D88" s="79"/>
      <c r="E88" s="81"/>
      <c r="F88" s="81"/>
    </row>
    <row r="89" spans="1:7" ht="15" customHeight="1" x14ac:dyDescent="0.25">
      <c r="B89" s="79"/>
      <c r="C89" s="79"/>
      <c r="D89" s="79"/>
      <c r="E89" s="81"/>
      <c r="F89" s="81"/>
    </row>
    <row r="90" spans="1:7" s="72" customFormat="1" ht="15" customHeight="1" x14ac:dyDescent="0.25">
      <c r="A90" s="71"/>
      <c r="B90" s="79"/>
      <c r="C90" s="79"/>
      <c r="D90" s="79"/>
      <c r="E90" s="81"/>
      <c r="F90" s="81"/>
      <c r="G90" s="862"/>
    </row>
    <row r="91" spans="1:7" ht="15" customHeight="1" x14ac:dyDescent="0.25">
      <c r="A91" s="72"/>
      <c r="B91" s="85"/>
      <c r="C91" s="85"/>
      <c r="D91" s="85"/>
      <c r="E91" s="69"/>
      <c r="F91" s="70"/>
    </row>
    <row r="92" spans="1:7" ht="15" customHeight="1" x14ac:dyDescent="0.25">
      <c r="B92" s="79"/>
      <c r="C92" s="79"/>
      <c r="D92" s="79"/>
      <c r="E92" s="69"/>
      <c r="F92" s="70"/>
    </row>
    <row r="93" spans="1:7" ht="15" customHeight="1" x14ac:dyDescent="0.25">
      <c r="B93" s="79"/>
      <c r="C93" s="79"/>
      <c r="D93" s="79"/>
      <c r="E93" s="69"/>
      <c r="F93" s="70"/>
    </row>
    <row r="94" spans="1:7" ht="15" customHeight="1" x14ac:dyDescent="0.25">
      <c r="B94" s="79"/>
      <c r="C94" s="79"/>
      <c r="D94" s="79"/>
      <c r="E94" s="69"/>
      <c r="F94" s="70"/>
    </row>
    <row r="95" spans="1:7" s="72" customFormat="1" ht="15" customHeight="1" x14ac:dyDescent="0.25">
      <c r="A95" s="71"/>
      <c r="B95" s="79"/>
      <c r="C95" s="79"/>
      <c r="D95" s="79"/>
      <c r="E95" s="87"/>
      <c r="F95" s="88"/>
      <c r="G95" s="862"/>
    </row>
    <row r="96" spans="1:7" ht="15" customHeight="1" x14ac:dyDescent="0.25">
      <c r="A96" s="72"/>
      <c r="B96" s="85"/>
      <c r="C96" s="85"/>
      <c r="D96" s="85"/>
      <c r="E96" s="2507"/>
      <c r="F96" s="89"/>
    </row>
    <row r="97" spans="2:6" ht="15" customHeight="1" x14ac:dyDescent="0.25">
      <c r="B97" s="79"/>
      <c r="C97" s="79"/>
      <c r="D97" s="79"/>
      <c r="E97" s="69"/>
      <c r="F97" s="70"/>
    </row>
    <row r="98" spans="2:6" ht="15" customHeight="1" x14ac:dyDescent="0.25">
      <c r="B98" s="79"/>
      <c r="C98" s="79"/>
      <c r="D98" s="79"/>
      <c r="E98" s="69"/>
      <c r="F98" s="70"/>
    </row>
    <row r="99" spans="2:6" ht="15" customHeight="1" x14ac:dyDescent="0.25">
      <c r="B99" s="79"/>
      <c r="C99" s="79"/>
      <c r="D99" s="79"/>
      <c r="E99" s="69"/>
      <c r="F99" s="70"/>
    </row>
    <row r="100" spans="2:6" ht="15" customHeight="1" x14ac:dyDescent="0.25">
      <c r="B100" s="79"/>
      <c r="C100" s="79"/>
      <c r="D100" s="79"/>
      <c r="E100" s="2508"/>
      <c r="F100" s="70"/>
    </row>
    <row r="101" spans="2:6" ht="15" customHeight="1" x14ac:dyDescent="0.25">
      <c r="B101" s="79"/>
      <c r="C101" s="79"/>
      <c r="D101" s="79"/>
      <c r="E101" s="69"/>
      <c r="F101" s="70"/>
    </row>
    <row r="102" spans="2:6" ht="15" customHeight="1" x14ac:dyDescent="0.25">
      <c r="B102" s="79"/>
      <c r="C102" s="79"/>
      <c r="D102" s="79"/>
      <c r="E102" s="69"/>
      <c r="F102" s="70"/>
    </row>
    <row r="103" spans="2:6" ht="15" customHeight="1" x14ac:dyDescent="0.25">
      <c r="B103" s="79"/>
      <c r="C103" s="79"/>
      <c r="D103" s="79"/>
      <c r="E103" s="69"/>
      <c r="F103" s="70"/>
    </row>
    <row r="104" spans="2:6" ht="15" customHeight="1" x14ac:dyDescent="0.25">
      <c r="B104" s="79"/>
      <c r="C104" s="79"/>
      <c r="D104" s="79"/>
      <c r="E104" s="69"/>
      <c r="F104" s="70"/>
    </row>
    <row r="105" spans="2:6" ht="15" customHeight="1" x14ac:dyDescent="0.25">
      <c r="B105" s="79"/>
      <c r="C105" s="79"/>
      <c r="D105" s="79"/>
      <c r="E105" s="69"/>
      <c r="F105" s="70"/>
    </row>
    <row r="106" spans="2:6" ht="15" customHeight="1" x14ac:dyDescent="0.25">
      <c r="B106" s="79"/>
      <c r="C106" s="79"/>
      <c r="D106" s="79"/>
      <c r="E106" s="69"/>
      <c r="F106" s="70"/>
    </row>
    <row r="107" spans="2:6" ht="15" customHeight="1" x14ac:dyDescent="0.25">
      <c r="B107" s="79"/>
      <c r="C107" s="79"/>
      <c r="D107" s="79"/>
      <c r="E107" s="69"/>
      <c r="F107" s="70"/>
    </row>
    <row r="108" spans="2:6" ht="15" customHeight="1" x14ac:dyDescent="0.25">
      <c r="B108" s="79"/>
      <c r="C108" s="79"/>
      <c r="D108" s="79"/>
      <c r="E108" s="69"/>
      <c r="F108" s="70"/>
    </row>
    <row r="109" spans="2:6" ht="15" customHeight="1" x14ac:dyDescent="0.25">
      <c r="B109" s="79"/>
      <c r="C109" s="79"/>
      <c r="D109" s="79"/>
      <c r="E109" s="69"/>
      <c r="F109" s="70"/>
    </row>
    <row r="110" spans="2:6" ht="15" customHeight="1" x14ac:dyDescent="0.25">
      <c r="B110" s="79"/>
      <c r="C110" s="79"/>
      <c r="D110" s="79"/>
      <c r="E110" s="2508"/>
      <c r="F110" s="80"/>
    </row>
    <row r="111" spans="2:6" ht="15" customHeight="1" x14ac:dyDescent="0.25">
      <c r="B111" s="79"/>
      <c r="C111" s="79"/>
      <c r="D111" s="79"/>
      <c r="E111" s="82"/>
      <c r="F111" s="79"/>
    </row>
    <row r="112" spans="2:6" ht="15" customHeight="1" x14ac:dyDescent="0.25">
      <c r="B112" s="79"/>
      <c r="C112" s="79"/>
      <c r="D112" s="79"/>
      <c r="E112" s="82"/>
      <c r="F112" s="79"/>
    </row>
    <row r="113" spans="1:7" ht="15" customHeight="1" x14ac:dyDescent="0.25">
      <c r="B113" s="79"/>
      <c r="C113" s="79"/>
      <c r="D113" s="79"/>
      <c r="E113" s="82"/>
      <c r="F113" s="79"/>
    </row>
    <row r="114" spans="1:7" ht="15" customHeight="1" x14ac:dyDescent="0.25">
      <c r="B114" s="79"/>
      <c r="C114" s="79"/>
      <c r="D114" s="79"/>
      <c r="E114" s="82"/>
      <c r="F114" s="79"/>
    </row>
    <row r="115" spans="1:7" s="72" customFormat="1" ht="15" customHeight="1" x14ac:dyDescent="0.25">
      <c r="A115" s="71"/>
      <c r="B115" s="79"/>
      <c r="C115" s="79"/>
      <c r="D115" s="79"/>
      <c r="E115" s="2505"/>
      <c r="F115" s="85"/>
      <c r="G115" s="862"/>
    </row>
    <row r="116" spans="1:7" s="72" customFormat="1" ht="15" customHeight="1" x14ac:dyDescent="0.25">
      <c r="B116" s="85"/>
      <c r="C116" s="85"/>
      <c r="D116" s="85"/>
      <c r="E116" s="2505"/>
      <c r="F116" s="85"/>
      <c r="G116" s="862"/>
    </row>
    <row r="117" spans="1:7" ht="15" customHeight="1" x14ac:dyDescent="0.25">
      <c r="A117" s="72"/>
      <c r="B117" s="85"/>
      <c r="C117" s="85"/>
      <c r="D117" s="85"/>
      <c r="E117" s="81"/>
      <c r="F117" s="81"/>
    </row>
    <row r="118" spans="1:7" ht="15" customHeight="1" x14ac:dyDescent="0.25">
      <c r="B118" s="79"/>
      <c r="C118" s="79"/>
      <c r="D118" s="79"/>
      <c r="E118" s="81"/>
      <c r="F118" s="81"/>
    </row>
    <row r="119" spans="1:7" ht="15" customHeight="1" x14ac:dyDescent="0.25">
      <c r="B119" s="79"/>
      <c r="C119" s="79"/>
      <c r="D119" s="79"/>
      <c r="E119" s="81"/>
      <c r="F119" s="81"/>
    </row>
    <row r="120" spans="1:7" s="72" customFormat="1" ht="15" customHeight="1" x14ac:dyDescent="0.25">
      <c r="A120" s="71"/>
      <c r="B120" s="79"/>
      <c r="C120" s="79"/>
      <c r="D120" s="79"/>
      <c r="E120" s="81"/>
      <c r="F120" s="81"/>
      <c r="G120" s="862"/>
    </row>
    <row r="121" spans="1:7" ht="15" customHeight="1" x14ac:dyDescent="0.25">
      <c r="A121" s="72"/>
      <c r="B121" s="85"/>
      <c r="C121" s="85"/>
      <c r="D121" s="85"/>
      <c r="E121" s="69"/>
      <c r="F121" s="70"/>
    </row>
    <row r="122" spans="1:7" ht="15" customHeight="1" x14ac:dyDescent="0.25">
      <c r="B122" s="79"/>
      <c r="C122" s="79"/>
      <c r="D122" s="79"/>
      <c r="E122" s="69"/>
      <c r="F122" s="70"/>
    </row>
    <row r="123" spans="1:7" ht="15" customHeight="1" x14ac:dyDescent="0.25">
      <c r="B123" s="79"/>
      <c r="C123" s="79"/>
      <c r="D123" s="79"/>
      <c r="E123" s="69"/>
      <c r="F123" s="70"/>
    </row>
    <row r="124" spans="1:7" ht="15" customHeight="1" x14ac:dyDescent="0.25">
      <c r="B124" s="79"/>
      <c r="C124" s="79"/>
      <c r="D124" s="79"/>
      <c r="E124" s="69"/>
      <c r="F124" s="70"/>
    </row>
    <row r="125" spans="1:7" s="72" customFormat="1" ht="15" customHeight="1" x14ac:dyDescent="0.25">
      <c r="A125" s="71"/>
      <c r="B125" s="79"/>
      <c r="C125" s="79"/>
      <c r="D125" s="79"/>
      <c r="E125" s="87"/>
      <c r="F125" s="88"/>
      <c r="G125" s="862"/>
    </row>
    <row r="126" spans="1:7" ht="15" customHeight="1" x14ac:dyDescent="0.25">
      <c r="A126" s="72"/>
      <c r="B126" s="85"/>
      <c r="C126" s="85"/>
      <c r="D126" s="85"/>
      <c r="E126" s="2507"/>
      <c r="F126" s="89"/>
    </row>
    <row r="127" spans="1:7" ht="15" customHeight="1" x14ac:dyDescent="0.25">
      <c r="B127" s="79"/>
      <c r="C127" s="79"/>
      <c r="D127" s="79"/>
      <c r="E127" s="69"/>
      <c r="F127" s="70"/>
    </row>
    <row r="128" spans="1:7" ht="15" customHeight="1" x14ac:dyDescent="0.25">
      <c r="B128" s="79"/>
      <c r="C128" s="79"/>
      <c r="D128" s="79"/>
      <c r="E128" s="69"/>
      <c r="F128" s="70"/>
    </row>
    <row r="129" spans="2:6" ht="15" customHeight="1" x14ac:dyDescent="0.25">
      <c r="B129" s="79"/>
      <c r="C129" s="79"/>
      <c r="D129" s="79"/>
      <c r="E129" s="69"/>
      <c r="F129" s="70"/>
    </row>
    <row r="130" spans="2:6" ht="15" customHeight="1" x14ac:dyDescent="0.25">
      <c r="B130" s="79"/>
      <c r="C130" s="79"/>
      <c r="D130" s="79"/>
      <c r="E130" s="69"/>
      <c r="F130" s="70"/>
    </row>
    <row r="131" spans="2:6" ht="15" customHeight="1" x14ac:dyDescent="0.25">
      <c r="B131" s="79"/>
      <c r="C131" s="79"/>
      <c r="D131" s="79"/>
      <c r="E131" s="69"/>
      <c r="F131" s="70"/>
    </row>
    <row r="132" spans="2:6" ht="15" customHeight="1" x14ac:dyDescent="0.25">
      <c r="B132" s="79"/>
      <c r="C132" s="79"/>
      <c r="D132" s="79"/>
      <c r="E132" s="69"/>
      <c r="F132" s="70"/>
    </row>
    <row r="133" spans="2:6" ht="15" customHeight="1" x14ac:dyDescent="0.25">
      <c r="B133" s="79"/>
      <c r="C133" s="79"/>
      <c r="D133" s="79"/>
      <c r="E133" s="69"/>
      <c r="F133" s="70"/>
    </row>
    <row r="134" spans="2:6" ht="15" customHeight="1" x14ac:dyDescent="0.25">
      <c r="B134" s="79"/>
      <c r="C134" s="79"/>
      <c r="D134" s="79"/>
      <c r="E134" s="69"/>
      <c r="F134" s="70"/>
    </row>
    <row r="135" spans="2:6" ht="15" customHeight="1" x14ac:dyDescent="0.25">
      <c r="B135" s="79"/>
      <c r="C135" s="79"/>
      <c r="D135" s="79"/>
      <c r="E135" s="69"/>
      <c r="F135" s="70"/>
    </row>
    <row r="136" spans="2:6" ht="15" customHeight="1" x14ac:dyDescent="0.25">
      <c r="B136" s="79"/>
      <c r="C136" s="79"/>
      <c r="D136" s="79"/>
      <c r="E136" s="69"/>
      <c r="F136" s="70"/>
    </row>
    <row r="137" spans="2:6" ht="15" customHeight="1" x14ac:dyDescent="0.25">
      <c r="B137" s="79"/>
      <c r="C137" s="79"/>
      <c r="D137" s="79"/>
      <c r="E137" s="69"/>
      <c r="F137" s="70"/>
    </row>
    <row r="138" spans="2:6" ht="15" customHeight="1" x14ac:dyDescent="0.25">
      <c r="B138" s="79"/>
      <c r="C138" s="79"/>
      <c r="D138" s="79"/>
      <c r="E138" s="69"/>
      <c r="F138" s="70"/>
    </row>
    <row r="139" spans="2:6" ht="15" customHeight="1" x14ac:dyDescent="0.25">
      <c r="B139" s="79"/>
      <c r="C139" s="79"/>
      <c r="D139" s="79"/>
      <c r="E139" s="69"/>
      <c r="F139" s="70"/>
    </row>
    <row r="140" spans="2:6" ht="15" customHeight="1" x14ac:dyDescent="0.25">
      <c r="B140" s="79"/>
      <c r="C140" s="79"/>
      <c r="D140" s="79"/>
      <c r="E140" s="81"/>
      <c r="F140" s="80"/>
    </row>
    <row r="141" spans="2:6" ht="15" customHeight="1" x14ac:dyDescent="0.25">
      <c r="B141" s="79"/>
      <c r="C141" s="79"/>
      <c r="D141" s="79"/>
      <c r="E141" s="82"/>
      <c r="F141" s="79"/>
    </row>
    <row r="142" spans="2:6" ht="15" customHeight="1" x14ac:dyDescent="0.25">
      <c r="B142" s="79"/>
      <c r="C142" s="79"/>
      <c r="D142" s="79"/>
      <c r="E142" s="82"/>
      <c r="F142" s="79"/>
    </row>
    <row r="143" spans="2:6" ht="15" customHeight="1" x14ac:dyDescent="0.25">
      <c r="B143" s="79"/>
      <c r="C143" s="79"/>
      <c r="D143" s="79"/>
      <c r="E143" s="82"/>
      <c r="F143" s="79"/>
    </row>
    <row r="144" spans="2:6" ht="15" customHeight="1" x14ac:dyDescent="0.25">
      <c r="B144" s="79"/>
      <c r="C144" s="79"/>
      <c r="D144" s="79"/>
      <c r="E144" s="82"/>
      <c r="F144" s="79"/>
    </row>
    <row r="145" spans="1:7" s="72" customFormat="1" ht="15" customHeight="1" x14ac:dyDescent="0.25">
      <c r="A145" s="71"/>
      <c r="B145" s="79"/>
      <c r="C145" s="79"/>
      <c r="D145" s="79"/>
      <c r="E145" s="2505"/>
      <c r="F145" s="85"/>
      <c r="G145" s="862"/>
    </row>
    <row r="146" spans="1:7" s="72" customFormat="1" ht="15" customHeight="1" x14ac:dyDescent="0.25">
      <c r="B146" s="85"/>
      <c r="C146" s="85"/>
      <c r="D146" s="85"/>
      <c r="E146" s="2505"/>
      <c r="F146" s="85"/>
      <c r="G146" s="862"/>
    </row>
    <row r="147" spans="1:7" ht="15" customHeight="1" x14ac:dyDescent="0.25">
      <c r="A147" s="72"/>
      <c r="B147" s="85"/>
      <c r="C147" s="85"/>
      <c r="D147" s="85"/>
      <c r="E147" s="82"/>
      <c r="F147" s="79"/>
    </row>
    <row r="148" spans="1:7" s="73" customFormat="1" ht="15" customHeight="1" x14ac:dyDescent="0.25">
      <c r="A148" s="71"/>
      <c r="B148" s="79"/>
      <c r="C148" s="79"/>
      <c r="D148" s="79"/>
      <c r="E148" s="2506"/>
      <c r="F148" s="86"/>
      <c r="G148" s="863"/>
    </row>
    <row r="149" spans="1:7" s="73" customFormat="1" ht="15" customHeight="1" x14ac:dyDescent="0.25">
      <c r="B149" s="86"/>
      <c r="C149" s="86"/>
      <c r="D149" s="86"/>
      <c r="E149" s="2506"/>
      <c r="F149" s="86"/>
      <c r="G149" s="863"/>
    </row>
    <row r="150" spans="1:7" s="73" customFormat="1" ht="15" customHeight="1" x14ac:dyDescent="0.25">
      <c r="B150" s="86"/>
      <c r="C150" s="86"/>
      <c r="D150" s="86"/>
      <c r="E150" s="2506"/>
      <c r="F150" s="86"/>
      <c r="G150" s="863"/>
    </row>
    <row r="151" spans="1:7" s="73" customFormat="1" ht="15" customHeight="1" x14ac:dyDescent="0.25">
      <c r="B151" s="86"/>
      <c r="C151" s="86"/>
      <c r="D151" s="86"/>
      <c r="E151" s="2506"/>
      <c r="F151" s="86"/>
      <c r="G151" s="863"/>
    </row>
    <row r="152" spans="1:7" s="73" customFormat="1" ht="15" customHeight="1" x14ac:dyDescent="0.25">
      <c r="B152" s="86"/>
      <c r="C152" s="86"/>
      <c r="D152" s="86"/>
      <c r="E152" s="2506"/>
      <c r="F152" s="86"/>
      <c r="G152" s="863"/>
    </row>
    <row r="153" spans="1:7" s="73" customFormat="1" ht="15" customHeight="1" x14ac:dyDescent="0.25">
      <c r="B153" s="86"/>
      <c r="C153" s="86"/>
      <c r="D153" s="86"/>
      <c r="E153" s="2506"/>
      <c r="F153" s="86"/>
      <c r="G153" s="863"/>
    </row>
    <row r="154" spans="1:7" s="73" customFormat="1" ht="15" customHeight="1" x14ac:dyDescent="0.25">
      <c r="B154" s="86"/>
      <c r="C154" s="86"/>
      <c r="D154" s="86"/>
      <c r="E154" s="2506"/>
      <c r="F154" s="86"/>
      <c r="G154" s="863"/>
    </row>
    <row r="155" spans="1:7" s="73" customFormat="1" ht="15" customHeight="1" x14ac:dyDescent="0.25">
      <c r="B155" s="86"/>
      <c r="C155" s="86"/>
      <c r="D155" s="86"/>
      <c r="E155" s="2506"/>
      <c r="F155" s="86"/>
      <c r="G155" s="863"/>
    </row>
    <row r="156" spans="1:7" ht="15" customHeight="1" x14ac:dyDescent="0.25">
      <c r="A156" s="73"/>
      <c r="B156" s="86"/>
      <c r="C156" s="86"/>
      <c r="D156" s="86"/>
      <c r="E156" s="82"/>
      <c r="F156" s="79"/>
    </row>
    <row r="157" spans="1:7" ht="15" customHeight="1" x14ac:dyDescent="0.25">
      <c r="B157" s="79"/>
      <c r="C157" s="79"/>
      <c r="D157" s="79"/>
      <c r="E157" s="82"/>
      <c r="F157" s="79"/>
    </row>
    <row r="158" spans="1:7" ht="15" customHeight="1" x14ac:dyDescent="0.25">
      <c r="B158" s="79"/>
      <c r="C158" s="79"/>
      <c r="D158" s="79"/>
      <c r="E158" s="82"/>
      <c r="F158" s="79"/>
    </row>
    <row r="159" spans="1:7" ht="15" customHeight="1" x14ac:dyDescent="0.25">
      <c r="B159" s="79"/>
      <c r="C159" s="79"/>
      <c r="D159" s="79"/>
      <c r="E159" s="81"/>
      <c r="F159" s="81"/>
    </row>
    <row r="160" spans="1:7" s="92" customFormat="1" ht="15" customHeight="1" x14ac:dyDescent="0.25">
      <c r="A160" s="71"/>
      <c r="B160" s="79"/>
      <c r="C160" s="79"/>
      <c r="D160" s="79"/>
      <c r="E160" s="2509"/>
      <c r="F160" s="90"/>
      <c r="G160" s="864"/>
    </row>
    <row r="161" spans="1:7" s="92" customFormat="1" ht="15" customHeight="1" x14ac:dyDescent="0.25">
      <c r="B161" s="91"/>
      <c r="C161" s="91"/>
      <c r="D161" s="91"/>
      <c r="E161" s="2509"/>
      <c r="F161" s="90"/>
      <c r="G161" s="864"/>
    </row>
    <row r="162" spans="1:7" s="92" customFormat="1" ht="15" customHeight="1" x14ac:dyDescent="0.25">
      <c r="B162" s="91"/>
      <c r="C162" s="91"/>
      <c r="D162" s="91"/>
      <c r="E162" s="2509"/>
      <c r="F162" s="90"/>
      <c r="G162" s="864"/>
    </row>
    <row r="163" spans="1:7" s="92" customFormat="1" ht="15" customHeight="1" x14ac:dyDescent="0.25">
      <c r="B163" s="91"/>
      <c r="C163" s="91"/>
      <c r="D163" s="91"/>
      <c r="E163" s="2509"/>
      <c r="F163" s="90"/>
      <c r="G163" s="864"/>
    </row>
    <row r="164" spans="1:7" s="92" customFormat="1" ht="15" customHeight="1" x14ac:dyDescent="0.25">
      <c r="B164" s="91"/>
      <c r="C164" s="91"/>
      <c r="D164" s="91"/>
      <c r="E164" s="2509"/>
      <c r="F164" s="90"/>
      <c r="G164" s="864"/>
    </row>
    <row r="165" spans="1:7" s="92" customFormat="1" ht="15" customHeight="1" x14ac:dyDescent="0.25">
      <c r="B165" s="91"/>
      <c r="C165" s="91"/>
      <c r="D165" s="91"/>
      <c r="E165" s="2509"/>
      <c r="F165" s="90"/>
      <c r="G165" s="864"/>
    </row>
    <row r="166" spans="1:7" s="95" customFormat="1" ht="15" customHeight="1" x14ac:dyDescent="0.25">
      <c r="A166" s="92"/>
      <c r="B166" s="91"/>
      <c r="C166" s="91"/>
      <c r="D166" s="91"/>
      <c r="E166" s="2510"/>
      <c r="F166" s="93"/>
      <c r="G166" s="865"/>
    </row>
    <row r="167" spans="1:7" s="96" customFormat="1" ht="15" customHeight="1" x14ac:dyDescent="0.25">
      <c r="B167" s="94"/>
      <c r="C167" s="94"/>
      <c r="D167" s="94"/>
      <c r="E167" s="2510"/>
      <c r="F167" s="93"/>
      <c r="G167" s="94"/>
    </row>
    <row r="168" spans="1:7" s="97" customFormat="1" ht="15" customHeight="1" x14ac:dyDescent="0.25">
      <c r="A168" s="96"/>
      <c r="B168" s="94"/>
      <c r="C168" s="94"/>
      <c r="D168" s="94"/>
      <c r="E168" s="82"/>
      <c r="F168" s="79"/>
      <c r="G168" s="79"/>
    </row>
    <row r="169" spans="1:7" s="97" customFormat="1" ht="15" customHeight="1" x14ac:dyDescent="0.25">
      <c r="B169" s="79"/>
      <c r="C169" s="79"/>
      <c r="D169" s="79"/>
      <c r="E169" s="82"/>
      <c r="F169" s="79"/>
      <c r="G169" s="79"/>
    </row>
    <row r="170" spans="1:7" ht="15" customHeight="1" x14ac:dyDescent="0.25">
      <c r="B170" s="79"/>
      <c r="C170" s="79"/>
      <c r="D170" s="79"/>
      <c r="E170" s="82"/>
      <c r="F170" s="79"/>
    </row>
    <row r="171" spans="1:7" ht="15" customHeight="1" x14ac:dyDescent="0.25">
      <c r="B171" s="79"/>
      <c r="C171" s="79"/>
      <c r="D171" s="79"/>
      <c r="E171" s="81"/>
      <c r="F171" s="81"/>
    </row>
    <row r="172" spans="1:7" s="92" customFormat="1" ht="15" customHeight="1" x14ac:dyDescent="0.25">
      <c r="A172" s="71"/>
      <c r="B172" s="79"/>
      <c r="C172" s="79"/>
      <c r="D172" s="79"/>
      <c r="E172" s="2509"/>
      <c r="F172" s="90"/>
      <c r="G172" s="864"/>
    </row>
    <row r="173" spans="1:7" s="92" customFormat="1" ht="15" customHeight="1" x14ac:dyDescent="0.25">
      <c r="B173" s="91"/>
      <c r="C173" s="91"/>
      <c r="D173" s="91"/>
      <c r="E173" s="2509"/>
      <c r="F173" s="90"/>
      <c r="G173" s="864"/>
    </row>
    <row r="174" spans="1:7" s="95" customFormat="1" ht="15" customHeight="1" x14ac:dyDescent="0.25">
      <c r="A174" s="92"/>
      <c r="B174" s="91"/>
      <c r="C174" s="91"/>
      <c r="D174" s="91"/>
      <c r="E174" s="2510"/>
      <c r="F174" s="93"/>
      <c r="G174" s="865"/>
    </row>
    <row r="175" spans="1:7" ht="15" customHeight="1" x14ac:dyDescent="0.25">
      <c r="A175" s="95"/>
      <c r="B175" s="94"/>
      <c r="C175" s="94"/>
      <c r="D175" s="94"/>
      <c r="E175" s="82"/>
      <c r="F175" s="79"/>
    </row>
    <row r="176" spans="1:7" ht="15" customHeight="1" x14ac:dyDescent="0.25">
      <c r="B176" s="79"/>
      <c r="C176" s="79"/>
      <c r="D176" s="79"/>
      <c r="E176" s="82"/>
      <c r="F176" s="79"/>
    </row>
    <row r="177" spans="1:7" ht="15" customHeight="1" x14ac:dyDescent="0.25">
      <c r="B177" s="79"/>
      <c r="C177" s="79"/>
      <c r="D177" s="79"/>
      <c r="E177" s="82"/>
      <c r="F177" s="79"/>
    </row>
    <row r="178" spans="1:7" ht="15" customHeight="1" x14ac:dyDescent="0.25">
      <c r="B178" s="79"/>
      <c r="C178" s="79"/>
      <c r="D178" s="79"/>
      <c r="E178" s="82"/>
      <c r="F178" s="79"/>
    </row>
    <row r="179" spans="1:7" s="72" customFormat="1" ht="15" customHeight="1" x14ac:dyDescent="0.25">
      <c r="A179" s="71"/>
      <c r="B179" s="79"/>
      <c r="C179" s="79"/>
      <c r="D179" s="79"/>
      <c r="E179" s="2505"/>
      <c r="F179" s="85"/>
      <c r="G179" s="862"/>
    </row>
    <row r="180" spans="1:7" s="72" customFormat="1" ht="15" customHeight="1" x14ac:dyDescent="0.25">
      <c r="B180" s="85"/>
      <c r="C180" s="85"/>
      <c r="D180" s="85"/>
      <c r="E180" s="2505"/>
      <c r="F180" s="85"/>
      <c r="G180" s="862"/>
    </row>
    <row r="181" spans="1:7" ht="15" customHeight="1" x14ac:dyDescent="0.25">
      <c r="A181" s="72"/>
      <c r="B181" s="85"/>
      <c r="C181" s="85"/>
      <c r="D181" s="85"/>
      <c r="E181" s="82"/>
      <c r="F181" s="79"/>
    </row>
    <row r="182" spans="1:7" s="73" customFormat="1" ht="15" customHeight="1" x14ac:dyDescent="0.25">
      <c r="A182" s="71"/>
      <c r="B182" s="79"/>
      <c r="C182" s="79"/>
      <c r="D182" s="79"/>
      <c r="E182" s="2506"/>
      <c r="F182" s="86"/>
      <c r="G182" s="863"/>
    </row>
    <row r="183" spans="1:7" s="73" customFormat="1" ht="15" customHeight="1" x14ac:dyDescent="0.25">
      <c r="B183" s="86"/>
      <c r="C183" s="86"/>
      <c r="D183" s="86"/>
      <c r="E183" s="2506"/>
      <c r="F183" s="86"/>
      <c r="G183" s="863"/>
    </row>
    <row r="184" spans="1:7" s="73" customFormat="1" ht="15" customHeight="1" x14ac:dyDescent="0.25">
      <c r="B184" s="86"/>
      <c r="C184" s="86"/>
      <c r="D184" s="86"/>
      <c r="E184" s="2506"/>
      <c r="F184" s="86"/>
      <c r="G184" s="863"/>
    </row>
    <row r="185" spans="1:7" s="73" customFormat="1" ht="15" customHeight="1" x14ac:dyDescent="0.25">
      <c r="B185" s="86"/>
      <c r="C185" s="86"/>
      <c r="D185" s="86"/>
      <c r="E185" s="2506"/>
      <c r="F185" s="86"/>
      <c r="G185" s="863"/>
    </row>
    <row r="186" spans="1:7" s="73" customFormat="1" ht="15" customHeight="1" x14ac:dyDescent="0.25">
      <c r="B186" s="86"/>
      <c r="C186" s="86"/>
      <c r="D186" s="86"/>
      <c r="E186" s="2506"/>
      <c r="F186" s="86"/>
      <c r="G186" s="863"/>
    </row>
    <row r="187" spans="1:7" s="73" customFormat="1" ht="15" customHeight="1" x14ac:dyDescent="0.25">
      <c r="B187" s="86"/>
      <c r="C187" s="86"/>
      <c r="D187" s="86"/>
      <c r="E187" s="2506"/>
      <c r="F187" s="86"/>
      <c r="G187" s="863"/>
    </row>
    <row r="188" spans="1:7" ht="15" customHeight="1" x14ac:dyDescent="0.25">
      <c r="A188" s="73"/>
      <c r="B188" s="86"/>
      <c r="C188" s="86"/>
      <c r="D188" s="86"/>
      <c r="E188" s="82"/>
      <c r="F188" s="79"/>
    </row>
    <row r="189" spans="1:7" s="72" customFormat="1" ht="15" customHeight="1" x14ac:dyDescent="0.25">
      <c r="A189" s="71"/>
      <c r="B189" s="79"/>
      <c r="C189" s="79"/>
      <c r="D189" s="79"/>
      <c r="E189" s="87"/>
      <c r="F189" s="87"/>
      <c r="G189" s="862"/>
    </row>
    <row r="190" spans="1:7" ht="15" customHeight="1" x14ac:dyDescent="0.25">
      <c r="A190" s="72"/>
      <c r="B190" s="85"/>
      <c r="C190" s="85"/>
      <c r="D190" s="85"/>
      <c r="E190" s="2511"/>
      <c r="F190" s="84"/>
    </row>
    <row r="191" spans="1:7" ht="15" customHeight="1" x14ac:dyDescent="0.25">
      <c r="B191" s="79"/>
      <c r="C191" s="79"/>
      <c r="D191" s="79"/>
      <c r="E191" s="2511"/>
      <c r="F191" s="84"/>
    </row>
    <row r="192" spans="1:7" ht="15" customHeight="1" x14ac:dyDescent="0.25">
      <c r="B192" s="79"/>
      <c r="C192" s="79"/>
      <c r="D192" s="79"/>
      <c r="E192" s="2511"/>
      <c r="F192" s="84"/>
    </row>
    <row r="193" spans="1:7" ht="15" customHeight="1" x14ac:dyDescent="0.25">
      <c r="B193" s="79"/>
      <c r="C193" s="79"/>
      <c r="D193" s="79"/>
      <c r="E193" s="2511"/>
      <c r="F193" s="84"/>
    </row>
    <row r="194" spans="1:7" ht="15" customHeight="1" x14ac:dyDescent="0.25">
      <c r="B194" s="79"/>
      <c r="C194" s="79"/>
      <c r="D194" s="79"/>
      <c r="E194" s="2511"/>
      <c r="F194" s="84"/>
    </row>
    <row r="195" spans="1:7" s="72" customFormat="1" ht="15" customHeight="1" x14ac:dyDescent="0.25">
      <c r="A195" s="71"/>
      <c r="B195" s="79"/>
      <c r="C195" s="79"/>
      <c r="D195" s="79"/>
      <c r="E195" s="100"/>
      <c r="F195" s="98"/>
      <c r="G195" s="862"/>
    </row>
    <row r="196" spans="1:7" ht="15" customHeight="1" x14ac:dyDescent="0.25">
      <c r="A196" s="72"/>
      <c r="B196" s="85"/>
      <c r="C196" s="85"/>
      <c r="D196" s="85"/>
      <c r="E196" s="82"/>
      <c r="F196" s="79"/>
    </row>
    <row r="197" spans="1:7" s="72" customFormat="1" ht="15" customHeight="1" x14ac:dyDescent="0.25">
      <c r="A197" s="71"/>
      <c r="B197" s="79"/>
      <c r="C197" s="79"/>
      <c r="D197" s="79"/>
      <c r="E197" s="2505"/>
      <c r="F197" s="85"/>
      <c r="G197" s="862"/>
    </row>
    <row r="198" spans="1:7" ht="15" customHeight="1" x14ac:dyDescent="0.25">
      <c r="A198" s="72"/>
      <c r="B198" s="85"/>
      <c r="C198" s="85"/>
      <c r="D198" s="85"/>
      <c r="E198" s="82"/>
      <c r="F198" s="79"/>
    </row>
    <row r="199" spans="1:7" ht="15" customHeight="1" x14ac:dyDescent="0.25">
      <c r="B199" s="79"/>
      <c r="C199" s="79"/>
      <c r="D199" s="79"/>
      <c r="E199" s="81"/>
      <c r="F199" s="81"/>
    </row>
    <row r="200" spans="1:7" ht="15" customHeight="1" x14ac:dyDescent="0.25">
      <c r="B200" s="79"/>
      <c r="C200" s="79"/>
      <c r="D200" s="79"/>
      <c r="E200" s="69"/>
      <c r="F200" s="81"/>
    </row>
    <row r="201" spans="1:7" ht="15" customHeight="1" x14ac:dyDescent="0.25">
      <c r="B201" s="79"/>
      <c r="C201" s="79"/>
      <c r="D201" s="79"/>
      <c r="E201" s="69"/>
      <c r="F201" s="81"/>
    </row>
    <row r="202" spans="1:7" ht="15" customHeight="1" x14ac:dyDescent="0.25">
      <c r="B202" s="79"/>
      <c r="C202" s="79"/>
      <c r="D202" s="79"/>
      <c r="E202" s="82"/>
      <c r="F202" s="70"/>
    </row>
    <row r="203" spans="1:7" ht="15" customHeight="1" x14ac:dyDescent="0.25">
      <c r="B203" s="79"/>
      <c r="C203" s="79"/>
      <c r="D203" s="79"/>
      <c r="E203" s="82"/>
      <c r="F203" s="70"/>
    </row>
    <row r="204" spans="1:7" ht="15" customHeight="1" x14ac:dyDescent="0.25">
      <c r="B204" s="79"/>
      <c r="C204" s="79"/>
      <c r="D204" s="79"/>
      <c r="E204" s="82"/>
      <c r="F204" s="70"/>
    </row>
    <row r="205" spans="1:7" ht="15" customHeight="1" x14ac:dyDescent="0.25">
      <c r="B205" s="79"/>
      <c r="C205" s="79"/>
      <c r="D205" s="79"/>
      <c r="E205" s="82"/>
      <c r="F205" s="70"/>
    </row>
    <row r="206" spans="1:7" ht="15" customHeight="1" x14ac:dyDescent="0.25">
      <c r="B206" s="79"/>
      <c r="C206" s="79"/>
      <c r="D206" s="79"/>
      <c r="E206" s="82"/>
      <c r="F206" s="70"/>
    </row>
    <row r="207" spans="1:7" ht="15" customHeight="1" x14ac:dyDescent="0.25">
      <c r="B207" s="79"/>
      <c r="C207" s="79"/>
      <c r="D207" s="79"/>
      <c r="E207" s="82"/>
      <c r="F207" s="70"/>
    </row>
    <row r="208" spans="1:7" ht="15" customHeight="1" x14ac:dyDescent="0.25">
      <c r="B208" s="79"/>
      <c r="C208" s="79"/>
      <c r="D208" s="79"/>
      <c r="E208" s="82"/>
      <c r="F208" s="70"/>
    </row>
    <row r="209" spans="2:6" ht="15" customHeight="1" x14ac:dyDescent="0.25">
      <c r="B209" s="79"/>
      <c r="C209" s="79"/>
      <c r="D209" s="79"/>
      <c r="E209" s="82"/>
      <c r="F209" s="70"/>
    </row>
    <row r="210" spans="2:6" ht="15" customHeight="1" x14ac:dyDescent="0.25">
      <c r="B210" s="79"/>
      <c r="C210" s="79"/>
      <c r="D210" s="79"/>
      <c r="E210" s="82"/>
      <c r="F210" s="80"/>
    </row>
    <row r="211" spans="2:6" ht="15" customHeight="1" x14ac:dyDescent="0.25">
      <c r="B211" s="79"/>
      <c r="C211" s="79"/>
      <c r="D211" s="79"/>
      <c r="E211" s="82"/>
      <c r="F211" s="79"/>
    </row>
    <row r="212" spans="2:6" ht="15" customHeight="1" x14ac:dyDescent="0.25">
      <c r="B212" s="79"/>
      <c r="C212" s="79"/>
      <c r="D212" s="79"/>
      <c r="E212" s="69"/>
      <c r="F212" s="79"/>
    </row>
    <row r="213" spans="2:6" ht="15" customHeight="1" x14ac:dyDescent="0.25">
      <c r="B213" s="79"/>
      <c r="C213" s="79"/>
      <c r="D213" s="79"/>
      <c r="E213" s="69"/>
      <c r="F213" s="79"/>
    </row>
    <row r="214" spans="2:6" ht="15" customHeight="1" x14ac:dyDescent="0.25">
      <c r="B214" s="79"/>
      <c r="C214" s="79"/>
      <c r="D214" s="79"/>
      <c r="E214" s="82"/>
      <c r="F214" s="79"/>
    </row>
    <row r="215" spans="2:6" ht="15" customHeight="1" x14ac:dyDescent="0.25">
      <c r="B215" s="79"/>
      <c r="C215" s="79"/>
      <c r="D215" s="79"/>
      <c r="E215" s="81"/>
      <c r="F215" s="81"/>
    </row>
    <row r="216" spans="2:6" ht="15" customHeight="1" x14ac:dyDescent="0.25">
      <c r="B216" s="79"/>
      <c r="C216" s="79"/>
      <c r="D216" s="79"/>
      <c r="E216" s="69"/>
      <c r="F216" s="81"/>
    </row>
    <row r="217" spans="2:6" ht="15" customHeight="1" x14ac:dyDescent="0.25">
      <c r="B217" s="79"/>
      <c r="C217" s="79"/>
      <c r="D217" s="79"/>
      <c r="E217" s="69"/>
      <c r="F217" s="81"/>
    </row>
    <row r="218" spans="2:6" ht="15" customHeight="1" x14ac:dyDescent="0.25">
      <c r="B218" s="79"/>
      <c r="C218" s="79"/>
      <c r="D218" s="79"/>
      <c r="E218" s="69"/>
      <c r="F218" s="70"/>
    </row>
    <row r="219" spans="2:6" ht="15" customHeight="1" x14ac:dyDescent="0.25">
      <c r="B219" s="79"/>
      <c r="C219" s="79"/>
      <c r="D219" s="79"/>
      <c r="E219" s="69"/>
      <c r="F219" s="70"/>
    </row>
    <row r="220" spans="2:6" ht="15" customHeight="1" x14ac:dyDescent="0.25">
      <c r="B220" s="79"/>
      <c r="C220" s="79"/>
      <c r="D220" s="79"/>
      <c r="E220" s="81"/>
      <c r="F220" s="80"/>
    </row>
    <row r="221" spans="2:6" ht="15" customHeight="1" x14ac:dyDescent="0.25">
      <c r="B221" s="79"/>
      <c r="C221" s="79"/>
      <c r="D221" s="79"/>
      <c r="E221" s="82"/>
      <c r="F221" s="79"/>
    </row>
    <row r="222" spans="2:6" ht="15" customHeight="1" x14ac:dyDescent="0.25">
      <c r="B222" s="79"/>
      <c r="C222" s="79"/>
      <c r="D222" s="79"/>
      <c r="E222" s="81"/>
      <c r="F222" s="81"/>
    </row>
    <row r="223" spans="2:6" ht="15" customHeight="1" x14ac:dyDescent="0.25">
      <c r="B223" s="79"/>
      <c r="C223" s="79"/>
      <c r="D223" s="79"/>
      <c r="E223" s="69"/>
      <c r="F223" s="81"/>
    </row>
    <row r="224" spans="2:6" ht="15" customHeight="1" x14ac:dyDescent="0.25">
      <c r="B224" s="79"/>
      <c r="C224" s="79"/>
      <c r="D224" s="79"/>
      <c r="E224" s="69"/>
      <c r="F224" s="81"/>
    </row>
    <row r="225" spans="1:7" ht="15" customHeight="1" x14ac:dyDescent="0.25">
      <c r="B225" s="79"/>
      <c r="C225" s="79"/>
      <c r="D225" s="79"/>
      <c r="E225" s="69"/>
      <c r="F225" s="81"/>
    </row>
    <row r="226" spans="1:7" ht="15" customHeight="1" x14ac:dyDescent="0.25">
      <c r="B226" s="79"/>
      <c r="C226" s="79"/>
      <c r="D226" s="79"/>
      <c r="E226" s="82"/>
      <c r="F226" s="80"/>
    </row>
    <row r="227" spans="1:7" ht="15" customHeight="1" x14ac:dyDescent="0.25">
      <c r="B227" s="79"/>
      <c r="C227" s="79"/>
      <c r="D227" s="79"/>
      <c r="E227" s="82"/>
      <c r="F227" s="79"/>
    </row>
    <row r="228" spans="1:7" ht="15" customHeight="1" x14ac:dyDescent="0.25">
      <c r="B228" s="79"/>
      <c r="C228" s="79"/>
      <c r="D228" s="79"/>
      <c r="E228" s="82"/>
      <c r="F228" s="79"/>
    </row>
    <row r="229" spans="1:7" ht="15" customHeight="1" x14ac:dyDescent="0.25">
      <c r="B229" s="79"/>
      <c r="C229" s="79"/>
      <c r="D229" s="79"/>
      <c r="E229" s="82"/>
      <c r="F229" s="79"/>
    </row>
    <row r="230" spans="1:7" ht="15" customHeight="1" x14ac:dyDescent="0.25">
      <c r="B230" s="79"/>
      <c r="C230" s="79"/>
      <c r="D230" s="79"/>
      <c r="E230" s="82"/>
      <c r="F230" s="79"/>
    </row>
    <row r="231" spans="1:7" s="72" customFormat="1" ht="15" customHeight="1" x14ac:dyDescent="0.25">
      <c r="A231" s="71"/>
      <c r="B231" s="79"/>
      <c r="C231" s="79"/>
      <c r="D231" s="79"/>
      <c r="E231" s="2505"/>
      <c r="F231" s="85"/>
      <c r="G231" s="862"/>
    </row>
    <row r="232" spans="1:7" s="72" customFormat="1" ht="15" customHeight="1" x14ac:dyDescent="0.25">
      <c r="B232" s="85"/>
      <c r="C232" s="85"/>
      <c r="D232" s="85"/>
      <c r="E232" s="2505"/>
      <c r="F232" s="85"/>
      <c r="G232" s="862"/>
    </row>
    <row r="233" spans="1:7" ht="15" customHeight="1" x14ac:dyDescent="0.25">
      <c r="A233" s="72"/>
      <c r="B233" s="85"/>
      <c r="C233" s="85"/>
      <c r="D233" s="85"/>
      <c r="E233" s="69"/>
      <c r="F233" s="81"/>
    </row>
    <row r="234" spans="1:7" ht="15" customHeight="1" x14ac:dyDescent="0.25">
      <c r="B234" s="79"/>
      <c r="C234" s="79"/>
      <c r="D234" s="79"/>
      <c r="E234" s="69"/>
      <c r="F234" s="81"/>
    </row>
    <row r="235" spans="1:7" ht="15" customHeight="1" x14ac:dyDescent="0.25">
      <c r="B235" s="79"/>
      <c r="C235" s="79"/>
      <c r="D235" s="79"/>
      <c r="E235" s="69"/>
      <c r="F235" s="70"/>
    </row>
    <row r="236" spans="1:7" ht="15" customHeight="1" x14ac:dyDescent="0.25">
      <c r="B236" s="79"/>
      <c r="C236" s="79"/>
      <c r="D236" s="79"/>
      <c r="E236" s="69"/>
      <c r="F236" s="70"/>
    </row>
    <row r="237" spans="1:7" ht="15" customHeight="1" x14ac:dyDescent="0.25">
      <c r="B237" s="79"/>
      <c r="C237" s="79"/>
      <c r="D237" s="79"/>
      <c r="E237" s="69"/>
      <c r="F237" s="70"/>
    </row>
    <row r="238" spans="1:7" ht="15" customHeight="1" x14ac:dyDescent="0.25">
      <c r="B238" s="79"/>
      <c r="C238" s="79"/>
      <c r="D238" s="79"/>
      <c r="E238" s="69"/>
      <c r="F238" s="80"/>
    </row>
    <row r="239" spans="1:7" ht="15" customHeight="1" x14ac:dyDescent="0.25">
      <c r="B239" s="79"/>
      <c r="C239" s="79"/>
      <c r="D239" s="79"/>
      <c r="E239" s="69"/>
      <c r="F239" s="80"/>
    </row>
    <row r="240" spans="1:7" ht="15" customHeight="1" x14ac:dyDescent="0.25">
      <c r="B240" s="79"/>
      <c r="C240" s="79"/>
      <c r="D240" s="79"/>
      <c r="E240" s="69"/>
      <c r="F240" s="80"/>
    </row>
    <row r="241" spans="1:7" ht="15" customHeight="1" x14ac:dyDescent="0.25">
      <c r="B241" s="79"/>
      <c r="C241" s="79"/>
      <c r="D241" s="79"/>
      <c r="E241" s="69"/>
      <c r="F241" s="80"/>
    </row>
    <row r="242" spans="1:7" ht="15" customHeight="1" x14ac:dyDescent="0.25">
      <c r="B242" s="79"/>
      <c r="C242" s="79"/>
      <c r="D242" s="79"/>
      <c r="E242" s="82"/>
      <c r="F242" s="79"/>
    </row>
    <row r="243" spans="1:7" s="72" customFormat="1" ht="15" customHeight="1" x14ac:dyDescent="0.25">
      <c r="A243" s="71"/>
      <c r="B243" s="79"/>
      <c r="C243" s="79"/>
      <c r="D243" s="79"/>
      <c r="E243" s="2505"/>
      <c r="F243" s="85"/>
      <c r="G243" s="862"/>
    </row>
    <row r="244" spans="1:7" s="72" customFormat="1" ht="15" customHeight="1" x14ac:dyDescent="0.25">
      <c r="B244" s="85"/>
      <c r="C244" s="85"/>
      <c r="D244" s="85"/>
      <c r="E244" s="2505"/>
      <c r="F244" s="85"/>
      <c r="G244" s="862"/>
    </row>
    <row r="245" spans="1:7" ht="15" customHeight="1" x14ac:dyDescent="0.25">
      <c r="A245" s="72"/>
      <c r="B245" s="85"/>
      <c r="C245" s="85"/>
      <c r="D245" s="85"/>
      <c r="E245" s="69"/>
      <c r="F245" s="79"/>
    </row>
    <row r="246" spans="1:7" ht="15" customHeight="1" x14ac:dyDescent="0.25">
      <c r="B246" s="79"/>
      <c r="C246" s="79"/>
      <c r="D246" s="79"/>
      <c r="E246" s="82"/>
      <c r="F246" s="79"/>
    </row>
    <row r="247" spans="1:7" ht="15" customHeight="1" x14ac:dyDescent="0.25">
      <c r="B247" s="79"/>
      <c r="C247" s="79"/>
      <c r="D247" s="79"/>
      <c r="E247" s="69"/>
      <c r="F247" s="79"/>
    </row>
    <row r="248" spans="1:7" ht="15" customHeight="1" x14ac:dyDescent="0.25">
      <c r="B248" s="79"/>
      <c r="C248" s="79"/>
      <c r="D248" s="79"/>
      <c r="E248" s="69"/>
      <c r="F248" s="79"/>
    </row>
    <row r="249" spans="1:7" ht="15" customHeight="1" x14ac:dyDescent="0.25">
      <c r="B249" s="79"/>
      <c r="C249" s="79"/>
      <c r="D249" s="79"/>
      <c r="E249" s="82"/>
      <c r="F249" s="79"/>
    </row>
    <row r="250" spans="1:7" ht="15" customHeight="1" x14ac:dyDescent="0.25">
      <c r="B250" s="79"/>
      <c r="C250" s="79"/>
      <c r="D250" s="79"/>
      <c r="E250" s="82"/>
      <c r="F250" s="79"/>
    </row>
    <row r="251" spans="1:7" ht="15" customHeight="1" x14ac:dyDescent="0.25">
      <c r="B251" s="79"/>
      <c r="C251" s="79"/>
      <c r="D251" s="79"/>
      <c r="E251" s="82"/>
      <c r="F251" s="79"/>
    </row>
    <row r="252" spans="1:7" s="73" customFormat="1" ht="15" customHeight="1" x14ac:dyDescent="0.25">
      <c r="A252" s="71"/>
      <c r="B252" s="79"/>
      <c r="C252" s="79"/>
      <c r="D252" s="79"/>
      <c r="E252" s="2506"/>
      <c r="F252" s="86"/>
      <c r="G252" s="863"/>
    </row>
    <row r="253" spans="1:7" ht="15" customHeight="1" x14ac:dyDescent="0.25">
      <c r="A253" s="73"/>
      <c r="B253" s="86"/>
      <c r="C253" s="86"/>
      <c r="D253" s="86"/>
      <c r="E253" s="82"/>
      <c r="F253" s="79"/>
    </row>
    <row r="254" spans="1:7" s="73" customFormat="1" ht="15" customHeight="1" x14ac:dyDescent="0.25">
      <c r="A254" s="71"/>
      <c r="B254" s="79"/>
      <c r="C254" s="79"/>
      <c r="D254" s="79"/>
      <c r="E254" s="2506"/>
      <c r="F254" s="86"/>
      <c r="G254" s="863"/>
    </row>
    <row r="255" spans="1:7" s="73" customFormat="1" ht="15" customHeight="1" x14ac:dyDescent="0.25">
      <c r="B255" s="86"/>
      <c r="C255" s="86"/>
      <c r="D255" s="86"/>
      <c r="E255" s="2506"/>
      <c r="F255" s="86"/>
      <c r="G255" s="863"/>
    </row>
    <row r="256" spans="1:7" s="73" customFormat="1" ht="15" customHeight="1" x14ac:dyDescent="0.25">
      <c r="B256" s="86"/>
      <c r="C256" s="86"/>
      <c r="D256" s="86"/>
      <c r="E256" s="2506"/>
      <c r="F256" s="86"/>
      <c r="G256" s="863"/>
    </row>
    <row r="257" spans="1:7" s="73" customFormat="1" ht="15" customHeight="1" x14ac:dyDescent="0.25">
      <c r="B257" s="86"/>
      <c r="C257" s="86"/>
      <c r="D257" s="86"/>
      <c r="E257" s="2506"/>
      <c r="F257" s="86"/>
      <c r="G257" s="863"/>
    </row>
    <row r="258" spans="1:7" s="73" customFormat="1" ht="15" customHeight="1" x14ac:dyDescent="0.25">
      <c r="B258" s="86"/>
      <c r="C258" s="86"/>
      <c r="D258" s="86"/>
      <c r="E258" s="2506"/>
      <c r="F258" s="86"/>
      <c r="G258" s="863"/>
    </row>
    <row r="259" spans="1:7" s="73" customFormat="1" ht="15" customHeight="1" x14ac:dyDescent="0.25">
      <c r="B259" s="86"/>
      <c r="C259" s="86"/>
      <c r="D259" s="86"/>
      <c r="E259" s="2506"/>
      <c r="F259" s="86"/>
      <c r="G259" s="863"/>
    </row>
    <row r="260" spans="1:7" s="73" customFormat="1" ht="15" customHeight="1" x14ac:dyDescent="0.25">
      <c r="B260" s="86"/>
      <c r="C260" s="86"/>
      <c r="D260" s="86"/>
      <c r="E260" s="2506"/>
      <c r="F260" s="86"/>
      <c r="G260" s="863"/>
    </row>
    <row r="261" spans="1:7" ht="15" customHeight="1" x14ac:dyDescent="0.25">
      <c r="A261" s="73"/>
      <c r="B261" s="86"/>
      <c r="C261" s="86"/>
      <c r="D261" s="86"/>
      <c r="E261" s="82"/>
      <c r="F261" s="79"/>
    </row>
    <row r="262" spans="1:7" ht="15" customHeight="1" x14ac:dyDescent="0.25">
      <c r="B262" s="79"/>
      <c r="C262" s="79"/>
      <c r="D262" s="79"/>
      <c r="E262" s="82"/>
      <c r="F262" s="79"/>
    </row>
    <row r="263" spans="1:7" s="78" customFormat="1" ht="15" customHeight="1" x14ac:dyDescent="0.25">
      <c r="A263" s="71"/>
      <c r="B263" s="79"/>
      <c r="C263" s="99"/>
      <c r="D263" s="99"/>
      <c r="E263" s="2512"/>
      <c r="F263" s="83"/>
      <c r="G263" s="77"/>
    </row>
    <row r="264" spans="1:7" s="78" customFormat="1" ht="15" customHeight="1" x14ac:dyDescent="0.25">
      <c r="B264" s="83"/>
      <c r="C264" s="83"/>
      <c r="D264" s="83"/>
      <c r="E264" s="2512"/>
      <c r="F264" s="83"/>
      <c r="G264" s="77"/>
    </row>
    <row r="265" spans="1:7" ht="15" customHeight="1" x14ac:dyDescent="0.25">
      <c r="A265" s="78"/>
      <c r="B265" s="83"/>
      <c r="C265" s="83"/>
      <c r="D265" s="83"/>
      <c r="E265" s="82"/>
      <c r="F265" s="79"/>
    </row>
    <row r="266" spans="1:7" ht="15" customHeight="1" x14ac:dyDescent="0.25">
      <c r="E266" s="69"/>
      <c r="F266" s="70"/>
    </row>
    <row r="267" spans="1:7" ht="15" customHeight="1" x14ac:dyDescent="0.25">
      <c r="E267" s="82"/>
      <c r="F267" s="79"/>
    </row>
    <row r="268" spans="1:7" ht="15" customHeight="1" x14ac:dyDescent="0.25">
      <c r="E268" s="82"/>
      <c r="F268" s="79"/>
    </row>
    <row r="269" spans="1:7" ht="15" customHeight="1" x14ac:dyDescent="0.25">
      <c r="E269" s="82"/>
      <c r="F269" s="79"/>
    </row>
    <row r="270" spans="1:7" ht="15" customHeight="1" x14ac:dyDescent="0.25">
      <c r="E270" s="82"/>
      <c r="F270" s="79"/>
    </row>
    <row r="271" spans="1:7" ht="15" customHeight="1" x14ac:dyDescent="0.25">
      <c r="E271" s="2511"/>
      <c r="F271" s="84"/>
    </row>
    <row r="272" spans="1:7" ht="15" customHeight="1" x14ac:dyDescent="0.25">
      <c r="E272" s="87"/>
      <c r="F272" s="80"/>
    </row>
    <row r="273" spans="5:6" ht="15" customHeight="1" x14ac:dyDescent="0.25">
      <c r="E273" s="100"/>
      <c r="F273" s="80"/>
    </row>
    <row r="274" spans="5:6" ht="15" customHeight="1" x14ac:dyDescent="0.25">
      <c r="E274" s="69"/>
      <c r="F274" s="70"/>
    </row>
    <row r="275" spans="5:6" ht="15" customHeight="1" x14ac:dyDescent="0.25">
      <c r="E275" s="69"/>
      <c r="F275" s="70"/>
    </row>
    <row r="276" spans="5:6" ht="15" customHeight="1" x14ac:dyDescent="0.25">
      <c r="E276" s="69"/>
      <c r="F276" s="70"/>
    </row>
    <row r="277" spans="5:6" ht="15" customHeight="1" x14ac:dyDescent="0.25">
      <c r="E277" s="69"/>
      <c r="F277" s="70"/>
    </row>
    <row r="278" spans="5:6" ht="15" customHeight="1" x14ac:dyDescent="0.25">
      <c r="E278" s="69"/>
      <c r="F278" s="70"/>
    </row>
    <row r="279" spans="5:6" ht="15" customHeight="1" x14ac:dyDescent="0.25">
      <c r="E279" s="69"/>
      <c r="F279" s="70"/>
    </row>
    <row r="280" spans="5:6" ht="15" customHeight="1" x14ac:dyDescent="0.25">
      <c r="E280" s="69"/>
      <c r="F280" s="70"/>
    </row>
    <row r="281" spans="5:6" ht="15" customHeight="1" x14ac:dyDescent="0.25">
      <c r="E281" s="69"/>
      <c r="F281" s="70"/>
    </row>
    <row r="282" spans="5:6" ht="15" customHeight="1" x14ac:dyDescent="0.25">
      <c r="E282" s="69"/>
      <c r="F282" s="70"/>
    </row>
    <row r="283" spans="5:6" ht="15" customHeight="1" x14ac:dyDescent="0.25">
      <c r="E283" s="69"/>
      <c r="F283" s="70"/>
    </row>
    <row r="284" spans="5:6" ht="15" customHeight="1" x14ac:dyDescent="0.25">
      <c r="E284" s="69"/>
      <c r="F284" s="70"/>
    </row>
    <row r="285" spans="5:6" ht="15" customHeight="1" x14ac:dyDescent="0.25">
      <c r="E285" s="69"/>
      <c r="F285" s="70"/>
    </row>
    <row r="286" spans="5:6" ht="15" customHeight="1" x14ac:dyDescent="0.25">
      <c r="E286" s="69"/>
      <c r="F286" s="70"/>
    </row>
    <row r="287" spans="5:6" ht="15" customHeight="1" x14ac:dyDescent="0.25">
      <c r="E287" s="69"/>
      <c r="F287" s="70"/>
    </row>
    <row r="288" spans="5:6" ht="15" customHeight="1" x14ac:dyDescent="0.25">
      <c r="E288" s="69"/>
      <c r="F288" s="70"/>
    </row>
    <row r="289" spans="5:6" ht="15" customHeight="1" x14ac:dyDescent="0.25">
      <c r="E289" s="69"/>
      <c r="F289" s="70"/>
    </row>
    <row r="290" spans="5:6" ht="15" customHeight="1" x14ac:dyDescent="0.25">
      <c r="E290" s="69"/>
      <c r="F290" s="70"/>
    </row>
    <row r="291" spans="5:6" ht="15" customHeight="1" x14ac:dyDescent="0.25">
      <c r="E291" s="69"/>
      <c r="F291" s="70"/>
    </row>
    <row r="292" spans="5:6" ht="15" customHeight="1" x14ac:dyDescent="0.25">
      <c r="E292" s="69"/>
      <c r="F292" s="70"/>
    </row>
    <row r="293" spans="5:6" ht="15" customHeight="1" x14ac:dyDescent="0.25">
      <c r="E293" s="69"/>
      <c r="F293" s="70"/>
    </row>
    <row r="294" spans="5:6" ht="15" customHeight="1" x14ac:dyDescent="0.25">
      <c r="E294" s="69"/>
      <c r="F294" s="70"/>
    </row>
    <row r="295" spans="5:6" ht="15" customHeight="1" x14ac:dyDescent="0.25">
      <c r="E295" s="69"/>
      <c r="F295" s="70"/>
    </row>
    <row r="296" spans="5:6" ht="15" customHeight="1" x14ac:dyDescent="0.25">
      <c r="E296" s="69"/>
      <c r="F296" s="70"/>
    </row>
    <row r="297" spans="5:6" ht="15" customHeight="1" x14ac:dyDescent="0.25">
      <c r="E297" s="69"/>
      <c r="F297" s="70"/>
    </row>
    <row r="298" spans="5:6" ht="15" customHeight="1" x14ac:dyDescent="0.25">
      <c r="E298" s="82"/>
      <c r="F298" s="70"/>
    </row>
    <row r="299" spans="5:6" ht="15" customHeight="1" x14ac:dyDescent="0.25">
      <c r="E299" s="82"/>
      <c r="F299" s="79"/>
    </row>
    <row r="300" spans="5:6" ht="15" customHeight="1" x14ac:dyDescent="0.25">
      <c r="E300" s="69"/>
      <c r="F300" s="79"/>
    </row>
    <row r="301" spans="5:6" ht="15" customHeight="1" x14ac:dyDescent="0.25">
      <c r="E301" s="69"/>
      <c r="F301" s="70"/>
    </row>
    <row r="302" spans="5:6" ht="15" customHeight="1" x14ac:dyDescent="0.25">
      <c r="E302" s="69"/>
      <c r="F302" s="70"/>
    </row>
    <row r="303" spans="5:6" ht="15" customHeight="1" x14ac:dyDescent="0.25">
      <c r="E303" s="69"/>
      <c r="F303" s="70"/>
    </row>
    <row r="304" spans="5:6" ht="15" customHeight="1" x14ac:dyDescent="0.25">
      <c r="E304" s="69"/>
      <c r="F304" s="79"/>
    </row>
    <row r="305" spans="5:6" ht="15" customHeight="1" x14ac:dyDescent="0.25">
      <c r="E305" s="69"/>
      <c r="F305" s="79"/>
    </row>
    <row r="306" spans="5:6" ht="15" customHeight="1" x14ac:dyDescent="0.25">
      <c r="E306" s="69"/>
      <c r="F306" s="79"/>
    </row>
    <row r="307" spans="5:6" ht="15" customHeight="1" x14ac:dyDescent="0.25">
      <c r="E307" s="69"/>
      <c r="F307" s="79"/>
    </row>
    <row r="308" spans="5:6" ht="15" customHeight="1" x14ac:dyDescent="0.25">
      <c r="E308" s="69"/>
      <c r="F308" s="79"/>
    </row>
    <row r="309" spans="5:6" ht="15" customHeight="1" x14ac:dyDescent="0.25">
      <c r="E309" s="69"/>
      <c r="F309" s="79"/>
    </row>
    <row r="310" spans="5:6" ht="15" customHeight="1" x14ac:dyDescent="0.25">
      <c r="E310" s="82"/>
      <c r="F310" s="79"/>
    </row>
    <row r="311" spans="5:6" ht="15" customHeight="1" x14ac:dyDescent="0.25">
      <c r="E311" s="82"/>
      <c r="F311" s="79"/>
    </row>
    <row r="312" spans="5:6" ht="15" customHeight="1" x14ac:dyDescent="0.25">
      <c r="E312" s="82"/>
      <c r="F312" s="79"/>
    </row>
    <row r="313" spans="5:6" ht="15" customHeight="1" x14ac:dyDescent="0.25">
      <c r="E313" s="82"/>
      <c r="F313" s="79"/>
    </row>
    <row r="314" spans="5:6" ht="15" customHeight="1" x14ac:dyDescent="0.25">
      <c r="E314" s="82"/>
      <c r="F314" s="79"/>
    </row>
    <row r="315" spans="5:6" ht="15" customHeight="1" x14ac:dyDescent="0.25">
      <c r="E315" s="82"/>
      <c r="F315" s="79"/>
    </row>
  </sheetData>
  <sheetProtection insertRows="0" deleteRows="0" selectLockedCells="1" sort="0" autoFilter="0"/>
  <sortState ref="C16:F70">
    <sortCondition ref="E16:E70"/>
  </sortState>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phoneticPr fontId="0" type="noConversion"/>
  <printOptions horizontalCentered="1"/>
  <pageMargins left="0.25" right="0.25" top="1" bottom="0.98" header="0.5" footer="0.45"/>
  <pageSetup scale="72" fitToHeight="2" orientation="portrait" r:id="rId2"/>
  <headerFooter alignWithMargins="0">
    <oddHeader>&amp;C&amp;"Arial,Bold"&amp;14Form 5
Project Schedule</oddHeader>
    <oddFooter>&amp;LForm 5 Project Schedule&amp;RCFA Forms 2014, v1.0
June 2014</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21"/>
  <sheetViews>
    <sheetView showGridLines="0" topLeftCell="A10" zoomScale="90" zoomScaleNormal="90" zoomScaleSheetLayoutView="100" workbookViewId="0">
      <pane ySplit="6" topLeftCell="A16" activePane="bottomLeft" state="frozenSplit"/>
      <selection pane="bottomLeft" activeCell="C20" sqref="C20:P20"/>
    </sheetView>
  </sheetViews>
  <sheetFormatPr defaultColWidth="2.88671875" defaultRowHeight="15" customHeight="1" x14ac:dyDescent="0.25"/>
  <cols>
    <col min="1" max="2" width="2.88671875" style="588"/>
    <col min="3" max="5" width="2.88671875" style="590"/>
    <col min="6" max="16" width="2.88671875" style="263"/>
    <col min="17" max="17" width="11.44140625" style="263" customWidth="1"/>
    <col min="18" max="18" width="11.44140625" style="588" customWidth="1"/>
    <col min="19" max="19" width="11.5546875" style="2482" hidden="1" customWidth="1"/>
    <col min="20" max="20" width="11.44140625" style="590" customWidth="1"/>
    <col min="21" max="21" width="11.44140625" style="588" customWidth="1"/>
    <col min="22" max="23" width="11.88671875" style="588" customWidth="1"/>
    <col min="24" max="25" width="11.44140625" style="589" hidden="1" customWidth="1"/>
    <col min="26" max="26" width="0.6640625" style="588" customWidth="1"/>
    <col min="27" max="27" width="12.5546875" style="606" customWidth="1"/>
    <col min="28" max="28" width="12" style="606" customWidth="1"/>
    <col min="29" max="29" width="13.33203125" style="606" customWidth="1"/>
    <col min="30" max="30" width="1.44140625" style="606" customWidth="1"/>
    <col min="31" max="35" width="2.88671875" style="606"/>
    <col min="36" max="16384" width="2.88671875" style="588"/>
  </cols>
  <sheetData>
    <row r="1" spans="1:40" s="592" customFormat="1" ht="15" customHeight="1" x14ac:dyDescent="0.3">
      <c r="P1"/>
      <c r="Q1" s="263"/>
      <c r="R1"/>
      <c r="S1" s="2476"/>
      <c r="T1"/>
      <c r="W1" s="880"/>
      <c r="X1" s="880"/>
      <c r="Y1" s="880"/>
      <c r="Z1" s="880"/>
      <c r="AA1" s="880"/>
      <c r="AB1" s="880"/>
      <c r="AC1" s="880"/>
      <c r="AD1" s="880"/>
      <c r="AE1" s="880"/>
      <c r="AF1" s="880"/>
      <c r="AG1" s="880"/>
      <c r="AH1" s="880"/>
      <c r="AI1" s="880"/>
      <c r="AJ1" s="880"/>
      <c r="AK1" s="880"/>
      <c r="AL1" s="880"/>
      <c r="AM1" s="880"/>
    </row>
    <row r="2" spans="1:40" s="592" customFormat="1" ht="15" customHeight="1" x14ac:dyDescent="0.3">
      <c r="P2"/>
      <c r="Q2" s="263"/>
      <c r="R2"/>
      <c r="S2" s="2476"/>
      <c r="T2"/>
      <c r="W2" s="880"/>
      <c r="X2" s="880"/>
      <c r="Y2" s="880"/>
      <c r="Z2" s="880"/>
      <c r="AA2" s="880"/>
      <c r="AB2" s="880"/>
      <c r="AC2" s="880"/>
      <c r="AD2" s="880"/>
      <c r="AE2" s="880"/>
      <c r="AF2" s="880"/>
      <c r="AG2" s="880"/>
      <c r="AH2" s="880"/>
      <c r="AI2" s="880"/>
      <c r="AJ2" s="880"/>
      <c r="AK2" s="880"/>
      <c r="AL2" s="880"/>
      <c r="AM2" s="880"/>
    </row>
    <row r="3" spans="1:40" s="592" customFormat="1" ht="15" customHeight="1" x14ac:dyDescent="0.3">
      <c r="P3"/>
      <c r="Q3" s="263"/>
      <c r="R3"/>
      <c r="S3" s="2476"/>
      <c r="T3"/>
      <c r="W3" s="880"/>
      <c r="X3" s="880"/>
      <c r="Y3" s="880"/>
      <c r="Z3" s="880"/>
      <c r="AA3" s="880"/>
      <c r="AB3" s="880"/>
      <c r="AC3" s="880"/>
      <c r="AD3" s="880"/>
      <c r="AE3" s="880"/>
      <c r="AF3" s="880"/>
      <c r="AG3" s="880"/>
      <c r="AH3" s="880"/>
      <c r="AI3" s="880"/>
      <c r="AJ3" s="880"/>
      <c r="AK3" s="880"/>
      <c r="AL3" s="880"/>
      <c r="AM3" s="880"/>
    </row>
    <row r="4" spans="1:40" s="592" customFormat="1" ht="15" customHeight="1" x14ac:dyDescent="0.3">
      <c r="P4"/>
      <c r="Q4" s="263"/>
      <c r="R4"/>
      <c r="S4" s="2476"/>
      <c r="T4"/>
      <c r="W4" s="880"/>
      <c r="X4" s="880"/>
      <c r="Y4" s="880"/>
      <c r="Z4" s="880"/>
      <c r="AA4" s="880"/>
      <c r="AB4" s="880"/>
      <c r="AC4" s="880"/>
      <c r="AD4" s="880"/>
      <c r="AE4" s="880"/>
      <c r="AF4" s="880"/>
      <c r="AG4" s="880"/>
      <c r="AH4" s="880"/>
      <c r="AI4" s="880"/>
      <c r="AJ4" s="880"/>
      <c r="AK4" s="880"/>
      <c r="AL4" s="880"/>
      <c r="AM4" s="880"/>
    </row>
    <row r="5" spans="1:40" s="592" customFormat="1" ht="15" customHeight="1" x14ac:dyDescent="0.3">
      <c r="P5"/>
      <c r="Q5" s="263"/>
      <c r="R5"/>
      <c r="S5" s="2476"/>
      <c r="T5"/>
      <c r="W5" s="880"/>
      <c r="X5" s="880"/>
      <c r="Y5" s="880"/>
      <c r="Z5" s="880"/>
      <c r="AA5" s="880"/>
      <c r="AB5" s="880"/>
      <c r="AC5" s="880"/>
      <c r="AD5" s="880"/>
      <c r="AE5" s="880"/>
      <c r="AF5" s="880"/>
      <c r="AG5" s="880"/>
      <c r="AH5" s="880"/>
      <c r="AI5" s="880"/>
      <c r="AJ5" s="880"/>
      <c r="AK5" s="880"/>
      <c r="AL5" s="880"/>
      <c r="AM5" s="880"/>
    </row>
    <row r="6" spans="1:40" s="592" customFormat="1" ht="15" customHeight="1" x14ac:dyDescent="0.3">
      <c r="P6"/>
      <c r="Q6" s="263"/>
      <c r="R6"/>
      <c r="S6" s="2476"/>
      <c r="T6"/>
      <c r="W6" s="880"/>
      <c r="X6" s="880"/>
      <c r="Y6" s="880"/>
      <c r="Z6" s="880"/>
      <c r="AA6" s="880"/>
      <c r="AB6" s="880"/>
      <c r="AC6" s="880"/>
      <c r="AD6" s="880"/>
      <c r="AE6" s="880"/>
      <c r="AF6" s="880"/>
      <c r="AG6" s="880"/>
      <c r="AH6" s="880"/>
      <c r="AI6" s="880"/>
      <c r="AJ6" s="880"/>
      <c r="AK6" s="880"/>
      <c r="AL6" s="880"/>
      <c r="AM6" s="880"/>
    </row>
    <row r="7" spans="1:40" s="592" customFormat="1" ht="15" customHeight="1" x14ac:dyDescent="0.3">
      <c r="P7"/>
      <c r="Q7" s="263"/>
      <c r="R7"/>
      <c r="S7" s="2476"/>
      <c r="T7"/>
      <c r="W7" s="880"/>
      <c r="X7" s="880"/>
      <c r="Y7" s="880"/>
      <c r="Z7" s="880"/>
      <c r="AA7" s="880"/>
      <c r="AB7" s="880"/>
      <c r="AC7" s="880"/>
      <c r="AD7" s="880"/>
      <c r="AE7" s="880"/>
      <c r="AF7" s="880"/>
      <c r="AG7" s="880"/>
      <c r="AH7" s="880"/>
      <c r="AI7" s="880"/>
      <c r="AJ7" s="880"/>
      <c r="AK7" s="880"/>
      <c r="AL7" s="880"/>
      <c r="AM7" s="880"/>
    </row>
    <row r="8" spans="1:40" s="592" customFormat="1" ht="15" customHeight="1" thickBot="1" x14ac:dyDescent="0.35">
      <c r="P8"/>
      <c r="Q8" s="263"/>
      <c r="R8"/>
      <c r="S8" s="2476"/>
      <c r="T8"/>
      <c r="W8" s="880"/>
      <c r="X8" s="880"/>
      <c r="Y8" s="880"/>
      <c r="Z8" s="880"/>
      <c r="AA8" s="880"/>
      <c r="AB8" s="880"/>
      <c r="AC8" s="880"/>
      <c r="AD8" s="880"/>
      <c r="AE8" s="880"/>
      <c r="AF8" s="880"/>
      <c r="AG8" s="880"/>
      <c r="AH8" s="880"/>
      <c r="AI8" s="880"/>
      <c r="AJ8" s="880"/>
      <c r="AK8" s="880"/>
      <c r="AL8" s="880"/>
      <c r="AM8" s="880"/>
    </row>
    <row r="9" spans="1:40" s="592" customFormat="1" ht="7.5" customHeight="1" x14ac:dyDescent="0.3">
      <c r="A9" s="2234"/>
      <c r="B9" s="2235"/>
      <c r="C9" s="2235"/>
      <c r="D9" s="2235"/>
      <c r="E9" s="2235"/>
      <c r="F9" s="2235"/>
      <c r="G9" s="2235"/>
      <c r="H9" s="2235"/>
      <c r="I9" s="2235"/>
      <c r="J9" s="2235"/>
      <c r="K9" s="2235"/>
      <c r="L9" s="2235"/>
      <c r="M9" s="2235"/>
      <c r="N9" s="2235"/>
      <c r="O9" s="2235"/>
      <c r="P9" s="2236"/>
      <c r="Q9" s="2236"/>
      <c r="R9" s="2236"/>
      <c r="S9" s="2477"/>
      <c r="T9" s="2236"/>
      <c r="U9" s="2235"/>
      <c r="V9" s="2235"/>
      <c r="W9" s="2237"/>
      <c r="X9" s="2237"/>
      <c r="Y9" s="2237"/>
      <c r="Z9" s="2237"/>
      <c r="AA9" s="2237"/>
      <c r="AB9" s="2237"/>
      <c r="AC9" s="2237"/>
      <c r="AD9" s="2238"/>
      <c r="AE9" s="880"/>
      <c r="AF9" s="880"/>
      <c r="AG9" s="880"/>
      <c r="AH9" s="880"/>
      <c r="AI9" s="880"/>
      <c r="AJ9" s="880"/>
      <c r="AK9" s="880"/>
      <c r="AL9" s="880"/>
      <c r="AM9" s="880"/>
    </row>
    <row r="10" spans="1:40" ht="15" customHeight="1" x14ac:dyDescent="0.3">
      <c r="A10" s="2239"/>
      <c r="B10" s="879" t="s">
        <v>950</v>
      </c>
      <c r="H10" s="3121" t="str">
        <f>IF('Form 1A'!G7="","Enter Project Name on Form 1A",'Form 1A'!G7)</f>
        <v>24th and Union</v>
      </c>
      <c r="I10" s="3122"/>
      <c r="J10" s="3122"/>
      <c r="K10" s="3122"/>
      <c r="L10" s="3122"/>
      <c r="M10" s="3122"/>
      <c r="N10" s="3122"/>
      <c r="O10" s="3122"/>
      <c r="P10" s="3122"/>
      <c r="Q10" s="3122"/>
      <c r="R10" s="3122"/>
      <c r="S10" s="3122"/>
      <c r="T10" s="3123"/>
      <c r="U10" s="590"/>
      <c r="V10" s="590"/>
      <c r="W10" s="590"/>
      <c r="X10" s="591"/>
      <c r="Y10" s="591"/>
      <c r="Z10" s="590"/>
      <c r="AA10" s="592"/>
      <c r="AB10" s="592"/>
      <c r="AC10" s="592"/>
      <c r="AD10" s="2240"/>
      <c r="AE10" s="592"/>
      <c r="AF10" s="592"/>
      <c r="AG10" s="592"/>
      <c r="AH10" s="592"/>
      <c r="AI10" s="592"/>
    </row>
    <row r="11" spans="1:40" ht="7.5" customHeight="1" thickBot="1" x14ac:dyDescent="0.35">
      <c r="A11" s="2239"/>
      <c r="B11" s="590"/>
      <c r="C11" s="879"/>
      <c r="H11" s="595"/>
      <c r="R11" s="590"/>
      <c r="S11" s="2478"/>
      <c r="U11" s="590"/>
      <c r="V11" s="590"/>
      <c r="W11" s="590"/>
      <c r="X11" s="591"/>
      <c r="Y11" s="591"/>
      <c r="Z11" s="590"/>
      <c r="AA11" s="592"/>
      <c r="AB11" s="592"/>
      <c r="AC11" s="592"/>
      <c r="AD11" s="2240"/>
      <c r="AE11" s="592"/>
      <c r="AF11" s="592"/>
      <c r="AG11" s="592"/>
      <c r="AH11" s="592"/>
      <c r="AI11" s="592"/>
    </row>
    <row r="12" spans="1:40" ht="15" customHeight="1" x14ac:dyDescent="0.3">
      <c r="A12" s="2241"/>
      <c r="B12" s="888" t="s">
        <v>1326</v>
      </c>
      <c r="H12" s="3136">
        <v>41894</v>
      </c>
      <c r="I12" s="3137"/>
      <c r="J12" s="3137"/>
      <c r="K12" s="3138"/>
      <c r="L12" s="590"/>
      <c r="Q12" s="3129" t="s">
        <v>49</v>
      </c>
      <c r="R12" s="3126" t="s">
        <v>430</v>
      </c>
      <c r="S12" s="3127"/>
      <c r="T12" s="3128"/>
      <c r="U12" s="3128"/>
      <c r="V12" s="3128"/>
      <c r="W12" s="3128"/>
      <c r="X12" s="3128"/>
      <c r="Y12" s="3128"/>
      <c r="Z12" s="2242"/>
      <c r="AA12" s="3124" t="s">
        <v>1439</v>
      </c>
      <c r="AB12" s="3124"/>
      <c r="AC12" s="3125"/>
      <c r="AD12" s="2240"/>
      <c r="AE12" s="592"/>
      <c r="AF12" s="592"/>
      <c r="AG12" s="592"/>
      <c r="AH12" s="592"/>
      <c r="AI12" s="592"/>
      <c r="AJ12"/>
      <c r="AK12"/>
      <c r="AL12"/>
      <c r="AM12"/>
      <c r="AN12"/>
    </row>
    <row r="13" spans="1:40" ht="15" customHeight="1" x14ac:dyDescent="0.25">
      <c r="A13" s="2241"/>
      <c r="B13" s="590"/>
      <c r="E13" s="594"/>
      <c r="Q13" s="3130"/>
      <c r="R13" s="3132" t="s">
        <v>1349</v>
      </c>
      <c r="S13" s="3165" t="s">
        <v>1624</v>
      </c>
      <c r="T13" s="1615" t="s">
        <v>780</v>
      </c>
      <c r="U13" s="1615" t="s">
        <v>780</v>
      </c>
      <c r="V13" s="1615" t="s">
        <v>780</v>
      </c>
      <c r="W13" s="1615" t="s">
        <v>780</v>
      </c>
      <c r="X13" s="1615" t="s">
        <v>780</v>
      </c>
      <c r="Y13" s="1615" t="s">
        <v>780</v>
      </c>
      <c r="Z13" s="593"/>
      <c r="AA13" s="3134" t="s">
        <v>1461</v>
      </c>
      <c r="AB13" s="1615" t="s">
        <v>780</v>
      </c>
      <c r="AC13" s="1616" t="s">
        <v>780</v>
      </c>
      <c r="AD13" s="2240"/>
      <c r="AE13" s="592"/>
      <c r="AF13" s="592"/>
      <c r="AG13" s="592"/>
      <c r="AH13" s="592"/>
      <c r="AI13" s="592"/>
    </row>
    <row r="14" spans="1:40" ht="15" customHeight="1" x14ac:dyDescent="0.25">
      <c r="A14" s="2241"/>
      <c r="B14" s="590"/>
      <c r="E14" s="597"/>
      <c r="Q14" s="3130"/>
      <c r="R14" s="3132"/>
      <c r="S14" s="3165"/>
      <c r="T14" s="3169" t="s">
        <v>1513</v>
      </c>
      <c r="U14" s="3169" t="s">
        <v>1517</v>
      </c>
      <c r="V14" s="3169" t="s">
        <v>832</v>
      </c>
      <c r="W14" s="3169" t="s">
        <v>1521</v>
      </c>
      <c r="X14" s="3169" t="s">
        <v>779</v>
      </c>
      <c r="Y14" s="3167" t="s">
        <v>779</v>
      </c>
      <c r="Z14" s="593"/>
      <c r="AA14" s="3134"/>
      <c r="AB14" s="3169" t="s">
        <v>1603</v>
      </c>
      <c r="AC14" s="3171"/>
      <c r="AD14" s="2240"/>
      <c r="AE14" s="592"/>
      <c r="AF14" s="592"/>
      <c r="AG14" s="592"/>
      <c r="AH14" s="592"/>
      <c r="AI14" s="592"/>
    </row>
    <row r="15" spans="1:40" ht="13.8" thickBot="1" x14ac:dyDescent="0.3">
      <c r="A15" s="2241"/>
      <c r="B15" s="590"/>
      <c r="D15" s="596"/>
      <c r="E15" s="597"/>
      <c r="Q15" s="3131"/>
      <c r="R15" s="3133"/>
      <c r="S15" s="3166"/>
      <c r="T15" s="3170"/>
      <c r="U15" s="3170"/>
      <c r="V15" s="3170"/>
      <c r="W15" s="3170"/>
      <c r="X15" s="3170"/>
      <c r="Y15" s="3168"/>
      <c r="Z15" s="886"/>
      <c r="AA15" s="3135"/>
      <c r="AB15" s="3170"/>
      <c r="AC15" s="3172"/>
      <c r="AD15" s="2226"/>
      <c r="AE15"/>
      <c r="AF15"/>
      <c r="AG15"/>
      <c r="AH15"/>
      <c r="AI15"/>
      <c r="AJ15"/>
    </row>
    <row r="16" spans="1:40" ht="15" customHeight="1" thickBot="1" x14ac:dyDescent="0.3">
      <c r="A16" s="2241"/>
      <c r="B16" s="632" t="s">
        <v>45</v>
      </c>
      <c r="C16" s="632"/>
      <c r="D16" s="632"/>
      <c r="E16" s="632"/>
      <c r="F16" s="632"/>
      <c r="G16" s="632"/>
      <c r="H16" s="632"/>
      <c r="I16" s="632"/>
      <c r="J16" s="632"/>
      <c r="K16" s="632"/>
      <c r="L16" s="632"/>
      <c r="M16" s="632"/>
      <c r="N16" s="632"/>
      <c r="O16" s="632"/>
      <c r="P16" s="632"/>
      <c r="Q16" s="602"/>
      <c r="R16" s="602"/>
      <c r="S16" s="2475"/>
      <c r="U16" s="590"/>
      <c r="V16" s="590"/>
      <c r="W16" s="598"/>
      <c r="X16" s="599"/>
      <c r="Y16" s="599"/>
      <c r="Z16" s="592"/>
      <c r="AA16" s="592"/>
      <c r="AB16" s="599"/>
      <c r="AC16" s="599"/>
      <c r="AD16" s="2226"/>
      <c r="AE16"/>
      <c r="AF16"/>
      <c r="AG16"/>
      <c r="AH16"/>
      <c r="AI16"/>
      <c r="AJ16"/>
    </row>
    <row r="17" spans="1:36" ht="15" customHeight="1" x14ac:dyDescent="0.25">
      <c r="A17" s="2241"/>
      <c r="B17" s="590"/>
      <c r="C17" s="3161" t="s">
        <v>5</v>
      </c>
      <c r="D17" s="3161"/>
      <c r="E17" s="3161"/>
      <c r="F17" s="3161"/>
      <c r="G17" s="3161"/>
      <c r="H17" s="3161"/>
      <c r="I17" s="3161"/>
      <c r="J17" s="3161"/>
      <c r="K17" s="3161"/>
      <c r="L17" s="3161"/>
      <c r="M17" s="3161"/>
      <c r="N17" s="3161"/>
      <c r="O17" s="3161"/>
      <c r="P17" s="3162"/>
      <c r="Q17" s="1617">
        <f>R17+AA17</f>
        <v>560000</v>
      </c>
      <c r="R17" s="1115">
        <v>552776</v>
      </c>
      <c r="S17" s="2483">
        <f>R17-SUM(T17:Y17)</f>
        <v>0</v>
      </c>
      <c r="T17" s="1201">
        <f>R17</f>
        <v>552776</v>
      </c>
      <c r="U17" s="1094"/>
      <c r="V17" s="1094"/>
      <c r="W17" s="1094"/>
      <c r="X17" s="1094"/>
      <c r="Y17" s="1094"/>
      <c r="Z17" s="2243"/>
      <c r="AA17" s="1202">
        <f>6140+1084</f>
        <v>7224</v>
      </c>
      <c r="AB17" s="1203">
        <f>AA17</f>
        <v>7224</v>
      </c>
      <c r="AC17" s="1101"/>
      <c r="AD17" s="2226"/>
      <c r="AE17"/>
      <c r="AF17"/>
      <c r="AG17"/>
      <c r="AH17"/>
      <c r="AI17"/>
      <c r="AJ17"/>
    </row>
    <row r="18" spans="1:36" ht="15" customHeight="1" x14ac:dyDescent="0.25">
      <c r="A18" s="2241"/>
      <c r="B18" s="590"/>
      <c r="C18" s="3163" t="s">
        <v>431</v>
      </c>
      <c r="D18" s="3163"/>
      <c r="E18" s="3163"/>
      <c r="F18" s="3163"/>
      <c r="G18" s="3163"/>
      <c r="H18" s="3163"/>
      <c r="I18" s="3163"/>
      <c r="J18" s="3163"/>
      <c r="K18" s="3163"/>
      <c r="L18" s="3163"/>
      <c r="M18" s="3163"/>
      <c r="N18" s="3163"/>
      <c r="O18" s="3163"/>
      <c r="P18" s="3164"/>
      <c r="Q18" s="1618">
        <f t="shared" ref="Q18:Q21" si="0">R18+AA18</f>
        <v>0</v>
      </c>
      <c r="R18" s="1112"/>
      <c r="S18" s="2484">
        <f>R18-SUM(T18:Y18)</f>
        <v>0</v>
      </c>
      <c r="T18" s="1204"/>
      <c r="U18" s="1098"/>
      <c r="V18" s="1098"/>
      <c r="W18" s="1098"/>
      <c r="X18" s="1098"/>
      <c r="Y18" s="1098"/>
      <c r="Z18" s="675"/>
      <c r="AA18" s="1205"/>
      <c r="AB18" s="1206"/>
      <c r="AC18" s="1102"/>
      <c r="AD18" s="2226"/>
      <c r="AE18"/>
      <c r="AF18"/>
      <c r="AG18"/>
      <c r="AH18"/>
      <c r="AI18"/>
      <c r="AJ18"/>
    </row>
    <row r="19" spans="1:36" ht="15" customHeight="1" x14ac:dyDescent="0.25">
      <c r="A19" s="2241"/>
      <c r="B19" s="590"/>
      <c r="C19" s="3139" t="s">
        <v>99</v>
      </c>
      <c r="D19" s="3139"/>
      <c r="E19" s="3139"/>
      <c r="F19" s="3139"/>
      <c r="G19" s="3139"/>
      <c r="H19" s="3139"/>
      <c r="I19" s="3139"/>
      <c r="J19" s="3139"/>
      <c r="K19" s="3139"/>
      <c r="L19" s="3139"/>
      <c r="M19" s="3139"/>
      <c r="N19" s="3139"/>
      <c r="O19" s="3139"/>
      <c r="P19" s="3140"/>
      <c r="Q19" s="1618">
        <f t="shared" si="0"/>
        <v>0</v>
      </c>
      <c r="R19" s="1112"/>
      <c r="S19" s="2484">
        <f t="shared" ref="S19:S22" si="1">R19-SUM(T19:Y19)</f>
        <v>0</v>
      </c>
      <c r="T19" s="1204"/>
      <c r="U19" s="1098"/>
      <c r="V19" s="1098"/>
      <c r="W19" s="1098"/>
      <c r="X19" s="1098"/>
      <c r="Y19" s="1098"/>
      <c r="Z19" s="675"/>
      <c r="AA19" s="1205"/>
      <c r="AB19" s="1206"/>
      <c r="AC19" s="1102"/>
      <c r="AD19" s="2226"/>
      <c r="AE19"/>
      <c r="AF19"/>
      <c r="AG19"/>
      <c r="AH19"/>
      <c r="AI19"/>
      <c r="AJ19"/>
    </row>
    <row r="20" spans="1:36" ht="15" customHeight="1" x14ac:dyDescent="0.25">
      <c r="A20" s="2241"/>
      <c r="B20" s="590"/>
      <c r="C20" s="3139" t="s">
        <v>100</v>
      </c>
      <c r="D20" s="3139"/>
      <c r="E20" s="3139"/>
      <c r="F20" s="3139"/>
      <c r="G20" s="3139"/>
      <c r="H20" s="3139"/>
      <c r="I20" s="3139"/>
      <c r="J20" s="3139"/>
      <c r="K20" s="3139"/>
      <c r="L20" s="3139"/>
      <c r="M20" s="3139"/>
      <c r="N20" s="3139"/>
      <c r="O20" s="3139"/>
      <c r="P20" s="3140"/>
      <c r="Q20" s="1618">
        <f t="shared" si="0"/>
        <v>10000</v>
      </c>
      <c r="R20" s="1112">
        <v>9871</v>
      </c>
      <c r="S20" s="2484">
        <f t="shared" si="1"/>
        <v>0</v>
      </c>
      <c r="T20" s="1204">
        <f>R20</f>
        <v>9871</v>
      </c>
      <c r="U20" s="1098"/>
      <c r="V20" s="1098"/>
      <c r="W20" s="1098"/>
      <c r="X20" s="1098"/>
      <c r="Y20" s="1098"/>
      <c r="Z20" s="675"/>
      <c r="AA20" s="1205">
        <v>129</v>
      </c>
      <c r="AB20" s="1206">
        <f>AA20</f>
        <v>129</v>
      </c>
      <c r="AC20" s="1102"/>
      <c r="AD20" s="2226"/>
      <c r="AE20"/>
      <c r="AF20"/>
      <c r="AG20"/>
      <c r="AH20"/>
      <c r="AI20"/>
      <c r="AJ20"/>
    </row>
    <row r="21" spans="1:36" ht="15" customHeight="1" x14ac:dyDescent="0.25">
      <c r="A21" s="2241"/>
      <c r="B21" s="590"/>
      <c r="C21" s="3153" t="s">
        <v>101</v>
      </c>
      <c r="D21" s="3153"/>
      <c r="E21" s="3153"/>
      <c r="F21" s="3153"/>
      <c r="G21" s="3153"/>
      <c r="H21" s="3153"/>
      <c r="I21" s="3153"/>
      <c r="J21" s="3153"/>
      <c r="K21" s="3153"/>
      <c r="L21" s="3153"/>
      <c r="M21" s="3153"/>
      <c r="N21" s="3153"/>
      <c r="O21" s="3153"/>
      <c r="P21" s="3154"/>
      <c r="Q21" s="1618">
        <f t="shared" si="0"/>
        <v>0</v>
      </c>
      <c r="R21" s="1112"/>
      <c r="S21" s="2484">
        <f t="shared" si="1"/>
        <v>0</v>
      </c>
      <c r="T21" s="1204"/>
      <c r="U21" s="1098"/>
      <c r="V21" s="1098"/>
      <c r="W21" s="1098"/>
      <c r="X21" s="1098"/>
      <c r="Y21" s="1098"/>
      <c r="Z21" s="675"/>
      <c r="AA21" s="1205"/>
      <c r="AB21" s="1206"/>
      <c r="AC21" s="1102"/>
      <c r="AD21" s="2226"/>
      <c r="AE21"/>
      <c r="AF21"/>
      <c r="AG21"/>
      <c r="AH21"/>
      <c r="AI21"/>
      <c r="AJ21"/>
    </row>
    <row r="22" spans="1:36" ht="15" customHeight="1" x14ac:dyDescent="0.25">
      <c r="A22" s="2241"/>
      <c r="B22" s="590"/>
      <c r="C22" s="2291" t="s">
        <v>1426</v>
      </c>
      <c r="D22" s="2291"/>
      <c r="E22" s="3118" t="s">
        <v>1604</v>
      </c>
      <c r="F22" s="3119"/>
      <c r="G22" s="3119"/>
      <c r="H22" s="3119"/>
      <c r="I22" s="3119"/>
      <c r="J22" s="3119"/>
      <c r="K22" s="3119"/>
      <c r="L22" s="3119"/>
      <c r="M22" s="3119"/>
      <c r="N22" s="3119"/>
      <c r="O22" s="3120"/>
      <c r="P22" s="2414"/>
      <c r="Q22" s="1619">
        <f>R22+AA22</f>
        <v>20000</v>
      </c>
      <c r="R22" s="1113">
        <v>19742</v>
      </c>
      <c r="S22" s="2485">
        <f t="shared" si="1"/>
        <v>0</v>
      </c>
      <c r="T22" s="1207">
        <f>R22</f>
        <v>19742</v>
      </c>
      <c r="U22" s="1099"/>
      <c r="V22" s="1099"/>
      <c r="W22" s="1099"/>
      <c r="X22" s="1099"/>
      <c r="Y22" s="1099"/>
      <c r="Z22" s="675"/>
      <c r="AA22" s="1208">
        <v>258</v>
      </c>
      <c r="AB22" s="1209">
        <f>AA22</f>
        <v>258</v>
      </c>
      <c r="AC22" s="1227"/>
      <c r="AD22" s="2226"/>
      <c r="AE22"/>
      <c r="AF22"/>
      <c r="AG22"/>
      <c r="AH22"/>
      <c r="AI22"/>
      <c r="AJ22"/>
    </row>
    <row r="23" spans="1:36" ht="15" customHeight="1" thickBot="1" x14ac:dyDescent="0.3">
      <c r="A23" s="2241"/>
      <c r="B23" s="590"/>
      <c r="C23" s="600"/>
      <c r="D23" s="600"/>
      <c r="M23" s="3141" t="s">
        <v>98</v>
      </c>
      <c r="N23" s="3141"/>
      <c r="O23" s="3141"/>
      <c r="P23" s="3142"/>
      <c r="Q23" s="1620">
        <f t="shared" ref="Q23:Y23" si="2">SUM(Q17:Q22)</f>
        <v>590000</v>
      </c>
      <c r="R23" s="1107">
        <f t="shared" si="2"/>
        <v>582389</v>
      </c>
      <c r="S23" s="2486">
        <f t="shared" ref="S23" si="3">SUM(S17:S22)</f>
        <v>0</v>
      </c>
      <c r="T23" s="1210">
        <f t="shared" si="2"/>
        <v>582389</v>
      </c>
      <c r="U23" s="1211">
        <f t="shared" si="2"/>
        <v>0</v>
      </c>
      <c r="V23" s="1211">
        <f t="shared" si="2"/>
        <v>0</v>
      </c>
      <c r="W23" s="1211">
        <f t="shared" si="2"/>
        <v>0</v>
      </c>
      <c r="X23" s="1211">
        <f t="shared" si="2"/>
        <v>0</v>
      </c>
      <c r="Y23" s="1211">
        <f t="shared" si="2"/>
        <v>0</v>
      </c>
      <c r="Z23" s="885"/>
      <c r="AA23" s="1089">
        <f>SUM(AA17:AA22)</f>
        <v>7611</v>
      </c>
      <c r="AB23" s="1210">
        <f>SUM(AB17:AB22)</f>
        <v>7611</v>
      </c>
      <c r="AC23" s="1226">
        <f>SUM(AC17:AC22)</f>
        <v>0</v>
      </c>
      <c r="AD23" s="2226"/>
      <c r="AE23"/>
      <c r="AF23"/>
      <c r="AG23"/>
      <c r="AH23"/>
      <c r="AI23"/>
      <c r="AJ23"/>
    </row>
    <row r="24" spans="1:36" ht="3.75" customHeight="1" x14ac:dyDescent="0.25">
      <c r="A24" s="2241"/>
      <c r="B24" s="600"/>
      <c r="C24" s="600"/>
      <c r="D24" s="600"/>
      <c r="E24" s="601"/>
      <c r="Q24" s="2244"/>
      <c r="R24" s="590"/>
      <c r="S24" s="2478"/>
      <c r="T24" s="677"/>
      <c r="U24" s="677"/>
      <c r="V24" s="677"/>
      <c r="W24" s="677"/>
      <c r="X24" s="591"/>
      <c r="Y24" s="677"/>
      <c r="Z24" s="675"/>
      <c r="AA24" s="676"/>
      <c r="AB24" s="677"/>
      <c r="AC24" s="677"/>
      <c r="AD24" s="2226"/>
      <c r="AE24"/>
      <c r="AF24"/>
      <c r="AG24"/>
      <c r="AH24"/>
      <c r="AI24"/>
      <c r="AJ24"/>
    </row>
    <row r="25" spans="1:36" ht="15" customHeight="1" thickBot="1" x14ac:dyDescent="0.3">
      <c r="A25" s="2241"/>
      <c r="B25" s="632" t="s">
        <v>84</v>
      </c>
      <c r="C25" s="632"/>
      <c r="D25" s="632"/>
      <c r="E25" s="632"/>
      <c r="F25" s="632"/>
      <c r="G25" s="632"/>
      <c r="H25" s="632"/>
      <c r="I25" s="632"/>
      <c r="J25" s="632"/>
      <c r="K25" s="632"/>
      <c r="L25" s="632"/>
      <c r="M25" s="632"/>
      <c r="N25" s="632"/>
      <c r="O25" s="632"/>
      <c r="P25" s="632"/>
      <c r="Q25" s="602"/>
      <c r="R25" s="602"/>
      <c r="S25" s="2475"/>
      <c r="U25" s="590"/>
      <c r="V25" s="590"/>
      <c r="W25" s="598"/>
      <c r="X25" s="599"/>
      <c r="Y25" s="599"/>
      <c r="Z25" s="593"/>
      <c r="AA25" s="592"/>
      <c r="AB25" s="599"/>
      <c r="AC25" s="599"/>
      <c r="AD25" s="2226"/>
      <c r="AE25"/>
      <c r="AF25"/>
      <c r="AG25"/>
      <c r="AH25"/>
      <c r="AI25"/>
      <c r="AJ25"/>
    </row>
    <row r="26" spans="1:36" ht="15" customHeight="1" x14ac:dyDescent="0.25">
      <c r="A26" s="2241"/>
      <c r="B26" s="590"/>
      <c r="C26" s="3143" t="s">
        <v>102</v>
      </c>
      <c r="D26" s="3143"/>
      <c r="E26" s="3143"/>
      <c r="F26" s="3143"/>
      <c r="G26" s="3143"/>
      <c r="H26" s="3143"/>
      <c r="I26" s="3143"/>
      <c r="J26" s="3143"/>
      <c r="K26" s="3143"/>
      <c r="L26" s="3143"/>
      <c r="M26" s="3143"/>
      <c r="N26" s="3143"/>
      <c r="O26" s="3143"/>
      <c r="P26" s="3144"/>
      <c r="Q26" s="1621">
        <f t="shared" ref="Q26:Q41" si="4">R26+AA26</f>
        <v>0</v>
      </c>
      <c r="R26" s="1104"/>
      <c r="S26" s="2487">
        <f t="shared" ref="S26:S41" si="5">R26-SUM(T26:Y26)</f>
        <v>0</v>
      </c>
      <c r="T26" s="1212"/>
      <c r="U26" s="1100"/>
      <c r="V26" s="1100"/>
      <c r="W26" s="1100"/>
      <c r="X26" s="1100"/>
      <c r="Y26" s="1100"/>
      <c r="Z26" s="2243"/>
      <c r="AA26" s="1106"/>
      <c r="AB26" s="1212"/>
      <c r="AC26" s="1111"/>
      <c r="AD26" s="2226"/>
      <c r="AE26"/>
      <c r="AF26"/>
      <c r="AG26"/>
      <c r="AH26"/>
      <c r="AI26"/>
      <c r="AJ26"/>
    </row>
    <row r="27" spans="1:36" ht="15" customHeight="1" x14ac:dyDescent="0.25">
      <c r="A27" s="2241"/>
      <c r="B27" s="590"/>
      <c r="C27" s="3139" t="s">
        <v>103</v>
      </c>
      <c r="D27" s="3139"/>
      <c r="E27" s="3139"/>
      <c r="F27" s="3139"/>
      <c r="G27" s="3139"/>
      <c r="H27" s="3139"/>
      <c r="I27" s="3139"/>
      <c r="J27" s="3139"/>
      <c r="K27" s="3139"/>
      <c r="L27" s="3139"/>
      <c r="M27" s="3139"/>
      <c r="N27" s="3139"/>
      <c r="O27" s="3139"/>
      <c r="P27" s="3140"/>
      <c r="Q27" s="1622">
        <f t="shared" si="4"/>
        <v>13598068</v>
      </c>
      <c r="R27" s="1087">
        <v>13422653</v>
      </c>
      <c r="S27" s="2488">
        <f t="shared" si="5"/>
        <v>0</v>
      </c>
      <c r="T27" s="1213">
        <f>2275153-25667+10087+318612</f>
        <v>2578185</v>
      </c>
      <c r="U27" s="1093">
        <f>U118</f>
        <v>3852759.5791732711</v>
      </c>
      <c r="V27" s="1093">
        <f>R27-T27-U27</f>
        <v>6991708.4208267294</v>
      </c>
      <c r="W27" s="1093"/>
      <c r="X27" s="1093"/>
      <c r="Y27" s="1093"/>
      <c r="Z27" s="675"/>
      <c r="AA27" s="1214">
        <v>175415</v>
      </c>
      <c r="AB27" s="1213">
        <f>AA27</f>
        <v>175415</v>
      </c>
      <c r="AC27" s="1110"/>
      <c r="AD27" s="2226"/>
      <c r="AE27"/>
      <c r="AF27"/>
      <c r="AG27"/>
      <c r="AH27"/>
      <c r="AI27"/>
      <c r="AJ27"/>
    </row>
    <row r="28" spans="1:36" ht="15" customHeight="1" x14ac:dyDescent="0.25">
      <c r="A28" s="2241"/>
      <c r="B28" s="590"/>
      <c r="C28" s="3139" t="s">
        <v>432</v>
      </c>
      <c r="D28" s="3139"/>
      <c r="E28" s="3139"/>
      <c r="F28" s="3139"/>
      <c r="G28" s="3139"/>
      <c r="H28" s="3139"/>
      <c r="I28" s="3139"/>
      <c r="J28" s="3139"/>
      <c r="K28" s="3139"/>
      <c r="L28" s="3139"/>
      <c r="M28" s="3139"/>
      <c r="N28" s="3139"/>
      <c r="O28" s="3139"/>
      <c r="P28" s="3140"/>
      <c r="Q28" s="1622">
        <f t="shared" si="4"/>
        <v>0</v>
      </c>
      <c r="R28" s="1087"/>
      <c r="S28" s="2488">
        <f t="shared" si="5"/>
        <v>0</v>
      </c>
      <c r="T28" s="1213"/>
      <c r="U28" s="1093"/>
      <c r="V28" s="1093"/>
      <c r="W28" s="1093"/>
      <c r="X28" s="1093"/>
      <c r="Y28" s="1093"/>
      <c r="Z28" s="675"/>
      <c r="AA28" s="1214"/>
      <c r="AB28" s="1213"/>
      <c r="AC28" s="1110"/>
      <c r="AD28" s="2226"/>
      <c r="AE28"/>
      <c r="AF28"/>
      <c r="AG28"/>
      <c r="AH28"/>
      <c r="AI28"/>
      <c r="AJ28"/>
    </row>
    <row r="29" spans="1:36" ht="15" customHeight="1" x14ac:dyDescent="0.25">
      <c r="A29" s="2241"/>
      <c r="B29" s="590"/>
      <c r="C29" s="3139" t="s">
        <v>104</v>
      </c>
      <c r="D29" s="3139"/>
      <c r="E29" s="3139"/>
      <c r="F29" s="3139"/>
      <c r="G29" s="3139"/>
      <c r="H29" s="3139"/>
      <c r="I29" s="3139"/>
      <c r="J29" s="3139"/>
      <c r="K29" s="3139"/>
      <c r="L29" s="3139"/>
      <c r="M29" s="3139"/>
      <c r="N29" s="3139"/>
      <c r="O29" s="3139"/>
      <c r="P29" s="3140"/>
      <c r="Q29" s="1622">
        <f t="shared" si="4"/>
        <v>0</v>
      </c>
      <c r="R29" s="1087"/>
      <c r="S29" s="2488">
        <f t="shared" si="5"/>
        <v>0</v>
      </c>
      <c r="T29" s="1213"/>
      <c r="U29" s="1093"/>
      <c r="V29" s="1093"/>
      <c r="W29" s="1093"/>
      <c r="X29" s="1093"/>
      <c r="Y29" s="1093"/>
      <c r="Z29" s="675"/>
      <c r="AA29" s="1214"/>
      <c r="AB29" s="1213"/>
      <c r="AC29" s="1110"/>
      <c r="AD29" s="2226"/>
      <c r="AE29"/>
      <c r="AF29"/>
      <c r="AG29"/>
      <c r="AH29"/>
      <c r="AI29"/>
      <c r="AJ29"/>
    </row>
    <row r="30" spans="1:36" ht="15" customHeight="1" x14ac:dyDescent="0.25">
      <c r="A30" s="2241"/>
      <c r="B30" s="590"/>
      <c r="C30" s="3139" t="s">
        <v>105</v>
      </c>
      <c r="D30" s="3139"/>
      <c r="E30" s="3139"/>
      <c r="F30" s="3139"/>
      <c r="G30" s="3139"/>
      <c r="H30" s="3139"/>
      <c r="I30" s="3139"/>
      <c r="J30" s="3139"/>
      <c r="K30" s="3139"/>
      <c r="L30" s="3139"/>
      <c r="M30" s="3139"/>
      <c r="N30" s="3139"/>
      <c r="O30" s="3139"/>
      <c r="P30" s="3140"/>
      <c r="Q30" s="1622">
        <f t="shared" si="4"/>
        <v>0</v>
      </c>
      <c r="R30" s="1087"/>
      <c r="S30" s="2488">
        <f t="shared" si="5"/>
        <v>0</v>
      </c>
      <c r="T30" s="1213"/>
      <c r="U30" s="1093"/>
      <c r="V30" s="1093"/>
      <c r="W30" s="1093"/>
      <c r="X30" s="1093"/>
      <c r="Y30" s="1093"/>
      <c r="Z30" s="675"/>
      <c r="AA30" s="1214"/>
      <c r="AB30" s="1213"/>
      <c r="AC30" s="1110"/>
      <c r="AD30" s="2226"/>
      <c r="AE30"/>
      <c r="AF30"/>
      <c r="AG30"/>
      <c r="AH30"/>
      <c r="AI30"/>
      <c r="AJ30"/>
    </row>
    <row r="31" spans="1:36" ht="15" customHeight="1" x14ac:dyDescent="0.25">
      <c r="A31" s="2241"/>
      <c r="B31" s="590"/>
      <c r="C31" s="3139" t="s">
        <v>0</v>
      </c>
      <c r="D31" s="3139"/>
      <c r="E31" s="3139"/>
      <c r="F31" s="3139"/>
      <c r="G31" s="3139"/>
      <c r="H31" s="3139"/>
      <c r="I31" s="3139"/>
      <c r="J31" s="3139"/>
      <c r="K31" s="3139"/>
      <c r="L31" s="3139"/>
      <c r="M31" s="3160"/>
      <c r="N31" s="3157">
        <f>Q31/(Q27+Q29+Q30+Q39)</f>
        <v>0.10000001470797175</v>
      </c>
      <c r="O31" s="3158"/>
      <c r="P31" s="3159"/>
      <c r="Q31" s="1623">
        <f t="shared" si="4"/>
        <v>1359807</v>
      </c>
      <c r="R31" s="1087">
        <v>1342265</v>
      </c>
      <c r="S31" s="2488">
        <f t="shared" si="5"/>
        <v>0</v>
      </c>
      <c r="T31" s="1213"/>
      <c r="U31" s="1093"/>
      <c r="V31" s="1093">
        <f>R31</f>
        <v>1342265</v>
      </c>
      <c r="W31" s="1093"/>
      <c r="X31" s="1093"/>
      <c r="Y31" s="1093"/>
      <c r="Z31" s="675"/>
      <c r="AA31" s="1214">
        <v>17542</v>
      </c>
      <c r="AB31" s="1213">
        <f>AA31</f>
        <v>17542</v>
      </c>
      <c r="AC31" s="1110"/>
      <c r="AD31" s="2226"/>
      <c r="AE31"/>
      <c r="AF31"/>
      <c r="AG31"/>
      <c r="AH31"/>
      <c r="AI31"/>
      <c r="AJ31"/>
    </row>
    <row r="32" spans="1:36" ht="15" customHeight="1" x14ac:dyDescent="0.25">
      <c r="A32" s="2241"/>
      <c r="B32" s="590"/>
      <c r="C32" s="3139" t="s">
        <v>106</v>
      </c>
      <c r="D32" s="3139"/>
      <c r="E32" s="3139"/>
      <c r="F32" s="3139"/>
      <c r="G32" s="3139"/>
      <c r="H32" s="3139"/>
      <c r="I32" s="3139"/>
      <c r="J32" s="3139"/>
      <c r="K32" s="3139"/>
      <c r="L32" s="3139"/>
      <c r="M32" s="3160"/>
      <c r="N32" s="3157"/>
      <c r="O32" s="3158"/>
      <c r="P32" s="3159"/>
      <c r="Q32" s="1623">
        <f t="shared" si="4"/>
        <v>0</v>
      </c>
      <c r="R32" s="1087"/>
      <c r="S32" s="2488">
        <f t="shared" si="5"/>
        <v>0</v>
      </c>
      <c r="T32" s="1213"/>
      <c r="U32" s="1093"/>
      <c r="V32" s="1093"/>
      <c r="W32" s="1093"/>
      <c r="X32" s="1093"/>
      <c r="Y32" s="1093"/>
      <c r="Z32" s="675"/>
      <c r="AA32" s="1214"/>
      <c r="AB32" s="1213"/>
      <c r="AC32" s="1110"/>
      <c r="AD32" s="2226"/>
      <c r="AE32"/>
      <c r="AF32"/>
      <c r="AG32"/>
      <c r="AH32"/>
      <c r="AI32"/>
      <c r="AJ32"/>
    </row>
    <row r="33" spans="1:36" ht="15" customHeight="1" x14ac:dyDescent="0.25">
      <c r="A33" s="2241"/>
      <c r="B33" s="590"/>
      <c r="C33" s="3139" t="s">
        <v>107</v>
      </c>
      <c r="D33" s="3139"/>
      <c r="E33" s="3139"/>
      <c r="F33" s="3139"/>
      <c r="G33" s="3139"/>
      <c r="H33" s="3139"/>
      <c r="I33" s="3139"/>
      <c r="J33" s="3139"/>
      <c r="K33" s="3139"/>
      <c r="L33" s="3139"/>
      <c r="M33" s="3139"/>
      <c r="N33" s="3139"/>
      <c r="O33" s="3139"/>
      <c r="P33" s="3140"/>
      <c r="Q33" s="1622">
        <f t="shared" si="4"/>
        <v>0</v>
      </c>
      <c r="R33" s="1087"/>
      <c r="S33" s="2488">
        <f t="shared" si="5"/>
        <v>0</v>
      </c>
      <c r="T33" s="1213"/>
      <c r="U33" s="1093"/>
      <c r="V33" s="1093"/>
      <c r="W33" s="1093"/>
      <c r="X33" s="1093"/>
      <c r="Y33" s="1093"/>
      <c r="Z33" s="675"/>
      <c r="AA33" s="1214"/>
      <c r="AB33" s="1213"/>
      <c r="AC33" s="1110"/>
      <c r="AD33" s="2226"/>
      <c r="AE33"/>
      <c r="AF33"/>
      <c r="AG33"/>
      <c r="AH33"/>
      <c r="AI33"/>
      <c r="AJ33"/>
    </row>
    <row r="34" spans="1:36" ht="15" customHeight="1" x14ac:dyDescent="0.25">
      <c r="A34" s="2241"/>
      <c r="B34" s="590"/>
      <c r="C34" s="3139" t="s">
        <v>108</v>
      </c>
      <c r="D34" s="3139"/>
      <c r="E34" s="3139"/>
      <c r="F34" s="3139"/>
      <c r="G34" s="3139"/>
      <c r="H34" s="3139"/>
      <c r="I34" s="3139"/>
      <c r="J34" s="3139"/>
      <c r="K34" s="3139"/>
      <c r="L34" s="3139"/>
      <c r="M34" s="3139"/>
      <c r="N34" s="3139"/>
      <c r="O34" s="3139"/>
      <c r="P34" s="3140"/>
      <c r="Q34" s="1622">
        <f t="shared" si="4"/>
        <v>0</v>
      </c>
      <c r="R34" s="1087"/>
      <c r="S34" s="2488">
        <f t="shared" si="5"/>
        <v>0</v>
      </c>
      <c r="T34" s="1213"/>
      <c r="U34" s="1093"/>
      <c r="V34" s="1093"/>
      <c r="W34" s="1093"/>
      <c r="X34" s="1093"/>
      <c r="Y34" s="1093"/>
      <c r="Z34" s="675"/>
      <c r="AA34" s="1214"/>
      <c r="AB34" s="1213"/>
      <c r="AC34" s="1110"/>
      <c r="AD34" s="2226"/>
      <c r="AE34"/>
      <c r="AF34"/>
      <c r="AG34"/>
      <c r="AH34"/>
      <c r="AI34"/>
      <c r="AJ34"/>
    </row>
    <row r="35" spans="1:36" ht="15" customHeight="1" x14ac:dyDescent="0.25">
      <c r="A35" s="2241"/>
      <c r="B35" s="590"/>
      <c r="C35" s="3139" t="s">
        <v>109</v>
      </c>
      <c r="D35" s="3139"/>
      <c r="E35" s="3139"/>
      <c r="F35" s="3139"/>
      <c r="G35" s="3139"/>
      <c r="H35" s="3139"/>
      <c r="I35" s="3139"/>
      <c r="J35" s="3139"/>
      <c r="K35" s="3139"/>
      <c r="L35" s="3139"/>
      <c r="M35" s="3139"/>
      <c r="N35" s="3139"/>
      <c r="O35" s="3139"/>
      <c r="P35" s="3140"/>
      <c r="Q35" s="1622">
        <f t="shared" si="4"/>
        <v>0</v>
      </c>
      <c r="R35" s="1087"/>
      <c r="S35" s="2488">
        <f t="shared" si="5"/>
        <v>0</v>
      </c>
      <c r="T35" s="1213"/>
      <c r="U35" s="1093"/>
      <c r="V35" s="1093"/>
      <c r="W35" s="1093"/>
      <c r="X35" s="1093"/>
      <c r="Y35" s="1093"/>
      <c r="Z35" s="675"/>
      <c r="AA35" s="1214"/>
      <c r="AB35" s="1213"/>
      <c r="AC35" s="1110"/>
      <c r="AD35" s="2226"/>
      <c r="AE35"/>
      <c r="AF35"/>
      <c r="AG35"/>
      <c r="AH35"/>
      <c r="AI35"/>
      <c r="AJ35"/>
    </row>
    <row r="36" spans="1:36" ht="15" customHeight="1" x14ac:dyDescent="0.25">
      <c r="A36" s="2241"/>
      <c r="B36" s="590"/>
      <c r="C36" s="3139" t="s">
        <v>977</v>
      </c>
      <c r="D36" s="3139"/>
      <c r="E36" s="3139"/>
      <c r="F36" s="3139"/>
      <c r="G36" s="3139"/>
      <c r="H36" s="3139"/>
      <c r="I36" s="3139"/>
      <c r="J36" s="3139"/>
      <c r="K36" s="3139"/>
      <c r="L36" s="3139"/>
      <c r="M36" s="3139"/>
      <c r="N36" s="3139"/>
      <c r="O36" s="3139"/>
      <c r="P36" s="3140"/>
      <c r="Q36" s="1622">
        <f t="shared" si="4"/>
        <v>0</v>
      </c>
      <c r="R36" s="1087"/>
      <c r="S36" s="2488">
        <f t="shared" si="5"/>
        <v>0</v>
      </c>
      <c r="T36" s="1213"/>
      <c r="U36" s="1093"/>
      <c r="V36" s="1093"/>
      <c r="W36" s="1093"/>
      <c r="X36" s="1093"/>
      <c r="Y36" s="1093"/>
      <c r="Z36" s="675"/>
      <c r="AA36" s="1214"/>
      <c r="AB36" s="1213"/>
      <c r="AC36" s="1110"/>
      <c r="AD36" s="2226"/>
      <c r="AE36"/>
      <c r="AF36"/>
      <c r="AG36"/>
      <c r="AH36"/>
      <c r="AI36"/>
      <c r="AJ36"/>
    </row>
    <row r="37" spans="1:36" ht="15" customHeight="1" x14ac:dyDescent="0.25">
      <c r="A37" s="2241"/>
      <c r="B37" s="590"/>
      <c r="C37" s="3139" t="s">
        <v>978</v>
      </c>
      <c r="D37" s="3139"/>
      <c r="E37" s="3139"/>
      <c r="F37" s="3139"/>
      <c r="G37" s="3139"/>
      <c r="H37" s="3139"/>
      <c r="I37" s="3139"/>
      <c r="J37" s="3139"/>
      <c r="K37" s="3139"/>
      <c r="L37" s="3139"/>
      <c r="M37" s="3139"/>
      <c r="N37" s="3139"/>
      <c r="O37" s="3139"/>
      <c r="P37" s="3140"/>
      <c r="Q37" s="1622">
        <f t="shared" si="4"/>
        <v>445000</v>
      </c>
      <c r="R37" s="1087">
        <v>439260</v>
      </c>
      <c r="S37" s="2488">
        <f t="shared" si="5"/>
        <v>0</v>
      </c>
      <c r="T37" s="1213">
        <f>R37</f>
        <v>439260</v>
      </c>
      <c r="U37" s="1093"/>
      <c r="V37" s="1093"/>
      <c r="W37" s="1093"/>
      <c r="X37" s="1093"/>
      <c r="Y37" s="1093"/>
      <c r="Z37" s="675"/>
      <c r="AA37" s="1214">
        <v>5740</v>
      </c>
      <c r="AB37" s="1213">
        <f>AA37</f>
        <v>5740</v>
      </c>
      <c r="AC37" s="1110"/>
      <c r="AD37" s="2226"/>
      <c r="AE37"/>
      <c r="AF37"/>
      <c r="AG37"/>
      <c r="AH37"/>
      <c r="AI37"/>
      <c r="AJ37"/>
    </row>
    <row r="38" spans="1:36" ht="15" customHeight="1" x14ac:dyDescent="0.25">
      <c r="A38" s="2241"/>
      <c r="B38" s="590"/>
      <c r="C38" s="3139" t="s">
        <v>112</v>
      </c>
      <c r="D38" s="3139"/>
      <c r="E38" s="3139"/>
      <c r="F38" s="3139"/>
      <c r="G38" s="3139"/>
      <c r="H38" s="3139"/>
      <c r="I38" s="3139"/>
      <c r="J38" s="3139"/>
      <c r="K38" s="3139"/>
      <c r="L38" s="3139"/>
      <c r="M38" s="3139"/>
      <c r="N38" s="3139"/>
      <c r="O38" s="3139"/>
      <c r="P38" s="3140"/>
      <c r="Q38" s="1622">
        <f t="shared" si="4"/>
        <v>1291816</v>
      </c>
      <c r="R38" s="1087">
        <v>1275152</v>
      </c>
      <c r="S38" s="2488">
        <f t="shared" si="5"/>
        <v>0</v>
      </c>
      <c r="T38" s="1213"/>
      <c r="U38" s="1093"/>
      <c r="V38" s="1093">
        <f>R38</f>
        <v>1275152</v>
      </c>
      <c r="W38" s="1093"/>
      <c r="X38" s="1093"/>
      <c r="Y38" s="1093"/>
      <c r="Z38" s="675"/>
      <c r="AA38" s="1214">
        <v>16664</v>
      </c>
      <c r="AB38" s="1213">
        <f>AA38</f>
        <v>16664</v>
      </c>
      <c r="AC38" s="1110"/>
      <c r="AD38" s="2226"/>
      <c r="AE38"/>
      <c r="AF38"/>
      <c r="AG38"/>
      <c r="AH38"/>
      <c r="AI38"/>
      <c r="AJ38"/>
    </row>
    <row r="39" spans="1:36" ht="15" customHeight="1" x14ac:dyDescent="0.25">
      <c r="A39" s="2241"/>
      <c r="B39" s="590"/>
      <c r="C39" s="3139" t="s">
        <v>113</v>
      </c>
      <c r="D39" s="3139"/>
      <c r="E39" s="3139"/>
      <c r="F39" s="3139"/>
      <c r="G39" s="3139"/>
      <c r="H39" s="3139"/>
      <c r="I39" s="3139"/>
      <c r="J39" s="3139"/>
      <c r="K39" s="3139"/>
      <c r="L39" s="3139"/>
      <c r="M39" s="3139"/>
      <c r="N39" s="3139"/>
      <c r="O39" s="3139"/>
      <c r="P39" s="3140"/>
      <c r="Q39" s="1622">
        <f t="shared" si="4"/>
        <v>0</v>
      </c>
      <c r="R39" s="1087"/>
      <c r="S39" s="2488">
        <f t="shared" si="5"/>
        <v>0</v>
      </c>
      <c r="T39" s="1213"/>
      <c r="U39" s="1093"/>
      <c r="V39" s="1093"/>
      <c r="W39" s="1093"/>
      <c r="X39" s="1093"/>
      <c r="Y39" s="1093"/>
      <c r="Z39" s="675"/>
      <c r="AA39" s="1214"/>
      <c r="AB39" s="1213"/>
      <c r="AC39" s="1110"/>
      <c r="AD39" s="2226"/>
      <c r="AE39"/>
      <c r="AF39"/>
      <c r="AG39"/>
      <c r="AH39"/>
      <c r="AI39"/>
      <c r="AJ39"/>
    </row>
    <row r="40" spans="1:36" ht="15" customHeight="1" x14ac:dyDescent="0.25">
      <c r="A40" s="2241"/>
      <c r="B40" s="590"/>
      <c r="C40" s="3139" t="s">
        <v>114</v>
      </c>
      <c r="D40" s="3139"/>
      <c r="E40" s="3139"/>
      <c r="F40" s="3139"/>
      <c r="G40" s="3139"/>
      <c r="H40" s="3139"/>
      <c r="I40" s="3139"/>
      <c r="J40" s="3139"/>
      <c r="K40" s="3139"/>
      <c r="L40" s="3139"/>
      <c r="M40" s="3139"/>
      <c r="N40" s="3139"/>
      <c r="O40" s="3139"/>
      <c r="P40" s="3140"/>
      <c r="Q40" s="1622">
        <f t="shared" si="4"/>
        <v>25000</v>
      </c>
      <c r="R40" s="1087">
        <v>25000</v>
      </c>
      <c r="S40" s="2488">
        <f t="shared" si="5"/>
        <v>0</v>
      </c>
      <c r="T40" s="1213"/>
      <c r="U40" s="1093"/>
      <c r="V40" s="1093">
        <f>Q40</f>
        <v>25000</v>
      </c>
      <c r="W40" s="1093"/>
      <c r="X40" s="1093"/>
      <c r="Y40" s="1093"/>
      <c r="Z40" s="675"/>
      <c r="AA40" s="1214"/>
      <c r="AB40" s="1213"/>
      <c r="AC40" s="1110"/>
      <c r="AD40" s="2226"/>
      <c r="AE40"/>
      <c r="AF40"/>
      <c r="AG40"/>
      <c r="AH40"/>
      <c r="AI40"/>
      <c r="AJ40"/>
    </row>
    <row r="41" spans="1:36" ht="15" customHeight="1" x14ac:dyDescent="0.25">
      <c r="A41" s="2241"/>
      <c r="B41" s="590"/>
      <c r="C41" s="2291" t="s">
        <v>1426</v>
      </c>
      <c r="D41" s="2291"/>
      <c r="E41" s="3118" t="s">
        <v>1605</v>
      </c>
      <c r="F41" s="3119"/>
      <c r="G41" s="3119"/>
      <c r="H41" s="3119"/>
      <c r="I41" s="3119"/>
      <c r="J41" s="3119"/>
      <c r="K41" s="3119"/>
      <c r="L41" s="3119"/>
      <c r="M41" s="3119"/>
      <c r="N41" s="3119"/>
      <c r="O41" s="3120"/>
      <c r="P41" s="2414"/>
      <c r="Q41" s="1624">
        <f t="shared" si="4"/>
        <v>951865</v>
      </c>
      <c r="R41" s="1109">
        <v>939586</v>
      </c>
      <c r="S41" s="2489">
        <f t="shared" si="5"/>
        <v>0</v>
      </c>
      <c r="T41" s="1215"/>
      <c r="U41" s="1097"/>
      <c r="V41" s="1097">
        <f>R41</f>
        <v>939586</v>
      </c>
      <c r="W41" s="1097"/>
      <c r="X41" s="1097"/>
      <c r="Y41" s="1097"/>
      <c r="Z41" s="675"/>
      <c r="AA41" s="1216">
        <v>12279</v>
      </c>
      <c r="AB41" s="1215">
        <f>AA41</f>
        <v>12279</v>
      </c>
      <c r="AC41" s="1228"/>
      <c r="AD41" s="2226"/>
      <c r="AE41"/>
      <c r="AF41"/>
      <c r="AG41"/>
      <c r="AH41"/>
      <c r="AI41"/>
      <c r="AJ41"/>
    </row>
    <row r="42" spans="1:36" ht="15" customHeight="1" thickBot="1" x14ac:dyDescent="0.3">
      <c r="A42" s="2241"/>
      <c r="B42" s="590"/>
      <c r="C42" s="600"/>
      <c r="D42" s="600"/>
      <c r="M42" s="3141" t="s">
        <v>98</v>
      </c>
      <c r="N42" s="3141"/>
      <c r="O42" s="3141"/>
      <c r="P42" s="3142"/>
      <c r="Q42" s="1620">
        <f t="shared" ref="Q42:Y42" si="6">SUM(Q26:Q41)</f>
        <v>17671556</v>
      </c>
      <c r="R42" s="1107">
        <f t="shared" si="6"/>
        <v>17443916</v>
      </c>
      <c r="S42" s="2486">
        <f>SUM(S26:S41)</f>
        <v>0</v>
      </c>
      <c r="T42" s="1210">
        <f t="shared" si="6"/>
        <v>3017445</v>
      </c>
      <c r="U42" s="1211">
        <f t="shared" si="6"/>
        <v>3852759.5791732711</v>
      </c>
      <c r="V42" s="1211">
        <f t="shared" si="6"/>
        <v>10573711.420826729</v>
      </c>
      <c r="W42" s="1211">
        <f t="shared" si="6"/>
        <v>0</v>
      </c>
      <c r="X42" s="1211">
        <f t="shared" si="6"/>
        <v>0</v>
      </c>
      <c r="Y42" s="1211">
        <f t="shared" si="6"/>
        <v>0</v>
      </c>
      <c r="Z42" s="885"/>
      <c r="AA42" s="1089">
        <f>SUM(AA26:AA41)</f>
        <v>227640</v>
      </c>
      <c r="AB42" s="1210">
        <f>SUM(AB26:AB41)</f>
        <v>227640</v>
      </c>
      <c r="AC42" s="1226">
        <f>SUM(AC26:AC41)</f>
        <v>0</v>
      </c>
      <c r="AD42" s="2226"/>
      <c r="AE42"/>
      <c r="AF42"/>
      <c r="AG42"/>
      <c r="AH42"/>
      <c r="AI42"/>
      <c r="AJ42"/>
    </row>
    <row r="43" spans="1:36" ht="3.75" customHeight="1" x14ac:dyDescent="0.25">
      <c r="A43" s="2241"/>
      <c r="B43" s="600"/>
      <c r="C43" s="600"/>
      <c r="D43" s="600"/>
      <c r="E43" s="600"/>
      <c r="R43" s="590"/>
      <c r="S43" s="2478"/>
      <c r="T43" s="677"/>
      <c r="U43" s="677"/>
      <c r="V43" s="677"/>
      <c r="W43" s="677"/>
      <c r="X43" s="591"/>
      <c r="Y43" s="677"/>
      <c r="Z43" s="675"/>
      <c r="AA43" s="676"/>
      <c r="AB43" s="677"/>
      <c r="AC43" s="677"/>
      <c r="AD43" s="2226"/>
      <c r="AE43"/>
      <c r="AF43"/>
      <c r="AG43"/>
      <c r="AH43"/>
      <c r="AI43"/>
      <c r="AJ43"/>
    </row>
    <row r="44" spans="1:36" ht="15" customHeight="1" thickBot="1" x14ac:dyDescent="0.3">
      <c r="A44" s="2241"/>
      <c r="B44" s="632" t="s">
        <v>115</v>
      </c>
      <c r="C44" s="632"/>
      <c r="D44" s="632"/>
      <c r="E44" s="632"/>
      <c r="F44" s="632"/>
      <c r="G44" s="632"/>
      <c r="H44" s="632"/>
      <c r="I44" s="632"/>
      <c r="J44" s="632"/>
      <c r="K44" s="632"/>
      <c r="L44" s="632"/>
      <c r="M44" s="632"/>
      <c r="N44" s="632"/>
      <c r="O44" s="632"/>
      <c r="P44" s="632"/>
      <c r="Q44" s="602"/>
      <c r="R44" s="602"/>
      <c r="S44" s="2475"/>
      <c r="U44" s="590"/>
      <c r="V44" s="590"/>
      <c r="W44" s="598"/>
      <c r="X44" s="599"/>
      <c r="Y44" s="599"/>
      <c r="Z44" s="593"/>
      <c r="AA44" s="592"/>
      <c r="AB44" s="599"/>
      <c r="AC44" s="599"/>
      <c r="AD44" s="2226"/>
      <c r="AE44"/>
      <c r="AF44"/>
      <c r="AG44"/>
      <c r="AH44"/>
      <c r="AI44"/>
      <c r="AJ44"/>
    </row>
    <row r="45" spans="1:36" ht="15" customHeight="1" x14ac:dyDescent="0.25">
      <c r="A45" s="2241"/>
      <c r="B45" s="590"/>
      <c r="C45" s="3143" t="s">
        <v>433</v>
      </c>
      <c r="D45" s="3143"/>
      <c r="E45" s="3143"/>
      <c r="F45" s="3143"/>
      <c r="G45" s="3143"/>
      <c r="H45" s="3143"/>
      <c r="I45" s="3143"/>
      <c r="J45" s="3143"/>
      <c r="K45" s="3143"/>
      <c r="L45" s="3143"/>
      <c r="M45" s="3143"/>
      <c r="N45" s="3143"/>
      <c r="O45" s="3143"/>
      <c r="P45" s="3144"/>
      <c r="Q45" s="1621">
        <f t="shared" ref="Q45:Q57" si="7">R45+AA45</f>
        <v>10000</v>
      </c>
      <c r="R45" s="1104">
        <v>10000</v>
      </c>
      <c r="S45" s="2487">
        <f>R45-SUM(T45:Y45)</f>
        <v>0</v>
      </c>
      <c r="T45" s="1203">
        <f>R45</f>
        <v>10000</v>
      </c>
      <c r="U45" s="1090"/>
      <c r="V45" s="1090"/>
      <c r="W45" s="1090"/>
      <c r="X45" s="1090"/>
      <c r="Y45" s="1090"/>
      <c r="Z45" s="2243"/>
      <c r="AA45" s="1106"/>
      <c r="AB45" s="1203"/>
      <c r="AC45" s="1101"/>
      <c r="AD45" s="2226"/>
      <c r="AE45"/>
      <c r="AF45"/>
      <c r="AG45"/>
      <c r="AH45"/>
      <c r="AI45"/>
      <c r="AJ45"/>
    </row>
    <row r="46" spans="1:36" ht="15" customHeight="1" x14ac:dyDescent="0.25">
      <c r="A46" s="2241"/>
      <c r="B46" s="590"/>
      <c r="C46" s="3139" t="s">
        <v>116</v>
      </c>
      <c r="D46" s="3139"/>
      <c r="E46" s="3139"/>
      <c r="F46" s="3139"/>
      <c r="G46" s="3139"/>
      <c r="H46" s="3139"/>
      <c r="I46" s="3139"/>
      <c r="J46" s="3139"/>
      <c r="K46" s="3139"/>
      <c r="L46" s="3139"/>
      <c r="M46" s="3139"/>
      <c r="N46" s="3139"/>
      <c r="O46" s="3139"/>
      <c r="P46" s="3140"/>
      <c r="Q46" s="1622">
        <f t="shared" si="7"/>
        <v>5000</v>
      </c>
      <c r="R46" s="1087">
        <v>5000</v>
      </c>
      <c r="S46" s="2488">
        <f t="shared" ref="S46:S57" si="8">R46-SUM(T46:Y46)</f>
        <v>0</v>
      </c>
      <c r="T46" s="1206">
        <f>R46</f>
        <v>5000</v>
      </c>
      <c r="U46" s="1091"/>
      <c r="V46" s="1091"/>
      <c r="W46" s="1091"/>
      <c r="X46" s="1091"/>
      <c r="Y46" s="1091"/>
      <c r="Z46" s="675"/>
      <c r="AA46" s="1214"/>
      <c r="AB46" s="1206"/>
      <c r="AC46" s="1102"/>
      <c r="AD46" s="2226"/>
      <c r="AE46"/>
      <c r="AF46"/>
      <c r="AG46"/>
      <c r="AH46"/>
      <c r="AI46"/>
      <c r="AJ46"/>
    </row>
    <row r="47" spans="1:36" ht="15" customHeight="1" x14ac:dyDescent="0.25">
      <c r="A47" s="2241"/>
      <c r="B47" s="590"/>
      <c r="C47" s="3139" t="s">
        <v>117</v>
      </c>
      <c r="D47" s="3139"/>
      <c r="E47" s="3139"/>
      <c r="F47" s="3139"/>
      <c r="G47" s="3139"/>
      <c r="H47" s="3139"/>
      <c r="I47" s="3139"/>
      <c r="J47" s="3139"/>
      <c r="K47" s="3139"/>
      <c r="L47" s="3139"/>
      <c r="M47" s="3139"/>
      <c r="N47" s="3139"/>
      <c r="O47" s="3139"/>
      <c r="P47" s="3140"/>
      <c r="Q47" s="1622">
        <f t="shared" si="7"/>
        <v>1126949</v>
      </c>
      <c r="R47" s="1087">
        <f>1060136+42405+9871</f>
        <v>1112412</v>
      </c>
      <c r="S47" s="2488">
        <f>R47-SUM(T47:Y47)</f>
        <v>0</v>
      </c>
      <c r="T47" s="2718">
        <f>Q47*70%</f>
        <v>788864.29999999993</v>
      </c>
      <c r="U47" s="1091"/>
      <c r="V47" s="1091">
        <f>R47-T47</f>
        <v>323547.70000000007</v>
      </c>
      <c r="W47" s="1091"/>
      <c r="X47" s="1091"/>
      <c r="Y47" s="1091"/>
      <c r="Z47" s="675"/>
      <c r="AA47" s="1214">
        <f>13854+554+129</f>
        <v>14537</v>
      </c>
      <c r="AB47" s="1206">
        <f>AA47</f>
        <v>14537</v>
      </c>
      <c r="AC47" s="1102"/>
      <c r="AD47" s="2226"/>
      <c r="AE47"/>
      <c r="AF47"/>
      <c r="AG47"/>
      <c r="AH47"/>
      <c r="AI47"/>
      <c r="AJ47"/>
    </row>
    <row r="48" spans="1:36" ht="15" customHeight="1" x14ac:dyDescent="0.25">
      <c r="A48" s="2241"/>
      <c r="B48" s="590"/>
      <c r="C48" s="3139" t="s">
        <v>118</v>
      </c>
      <c r="D48" s="3139"/>
      <c r="E48" s="3139"/>
      <c r="F48" s="3139"/>
      <c r="G48" s="3139"/>
      <c r="H48" s="3139"/>
      <c r="I48" s="3139"/>
      <c r="J48" s="3139"/>
      <c r="K48" s="3139"/>
      <c r="L48" s="3139"/>
      <c r="M48" s="3139"/>
      <c r="N48" s="3139"/>
      <c r="O48" s="3139"/>
      <c r="P48" s="3140"/>
      <c r="Q48" s="1622">
        <f t="shared" si="7"/>
        <v>10000</v>
      </c>
      <c r="R48" s="1087">
        <f>9871</f>
        <v>9871</v>
      </c>
      <c r="S48" s="2488">
        <f t="shared" si="8"/>
        <v>0</v>
      </c>
      <c r="T48" s="1206">
        <f>R48</f>
        <v>9871</v>
      </c>
      <c r="U48" s="1091"/>
      <c r="V48" s="1091"/>
      <c r="W48" s="1091"/>
      <c r="X48" s="1091"/>
      <c r="Y48" s="1091"/>
      <c r="Z48" s="675"/>
      <c r="AA48" s="1214">
        <v>129</v>
      </c>
      <c r="AB48" s="1206">
        <f>AA48</f>
        <v>129</v>
      </c>
      <c r="AC48" s="1102"/>
      <c r="AD48" s="2226"/>
      <c r="AE48"/>
      <c r="AF48"/>
      <c r="AG48"/>
      <c r="AH48"/>
      <c r="AI48"/>
      <c r="AJ48"/>
    </row>
    <row r="49" spans="1:36" ht="15" customHeight="1" x14ac:dyDescent="0.25">
      <c r="A49" s="2241"/>
      <c r="B49" s="590"/>
      <c r="C49" s="3153" t="s">
        <v>119</v>
      </c>
      <c r="D49" s="3153"/>
      <c r="E49" s="3153"/>
      <c r="F49" s="3153"/>
      <c r="G49" s="3153"/>
      <c r="H49" s="3153"/>
      <c r="I49" s="3153"/>
      <c r="J49" s="3153"/>
      <c r="K49" s="3153"/>
      <c r="L49" s="3153"/>
      <c r="M49" s="3153"/>
      <c r="N49" s="3153"/>
      <c r="O49" s="3153"/>
      <c r="P49" s="3154"/>
      <c r="Q49" s="1622">
        <f t="shared" si="7"/>
        <v>20000</v>
      </c>
      <c r="R49" s="1087">
        <v>19742</v>
      </c>
      <c r="S49" s="2488">
        <f t="shared" si="8"/>
        <v>0</v>
      </c>
      <c r="T49" s="1206">
        <f>R49</f>
        <v>19742</v>
      </c>
      <c r="U49" s="1091"/>
      <c r="V49" s="1091"/>
      <c r="W49" s="1091"/>
      <c r="X49" s="1091"/>
      <c r="Y49" s="1091"/>
      <c r="Z49" s="675"/>
      <c r="AA49" s="1214">
        <v>258</v>
      </c>
      <c r="AB49" s="1206">
        <f>AA49</f>
        <v>258</v>
      </c>
      <c r="AC49" s="1102"/>
      <c r="AD49" s="2226"/>
      <c r="AE49"/>
      <c r="AF49"/>
      <c r="AG49"/>
      <c r="AH49"/>
      <c r="AI49"/>
      <c r="AJ49"/>
    </row>
    <row r="50" spans="1:36" ht="15" customHeight="1" x14ac:dyDescent="0.25">
      <c r="A50" s="2241"/>
      <c r="B50" s="590"/>
      <c r="C50" s="3139" t="s">
        <v>120</v>
      </c>
      <c r="D50" s="3139"/>
      <c r="E50" s="3139"/>
      <c r="F50" s="3139"/>
      <c r="G50" s="3139"/>
      <c r="H50" s="3139"/>
      <c r="I50" s="3139"/>
      <c r="J50" s="3139"/>
      <c r="K50" s="3139"/>
      <c r="L50" s="3139"/>
      <c r="M50" s="3139"/>
      <c r="N50" s="3139"/>
      <c r="O50" s="3139"/>
      <c r="P50" s="3140"/>
      <c r="Q50" s="1622">
        <f t="shared" si="7"/>
        <v>20000</v>
      </c>
      <c r="R50" s="1087">
        <v>19742</v>
      </c>
      <c r="S50" s="2488">
        <f t="shared" si="8"/>
        <v>0</v>
      </c>
      <c r="T50" s="1206">
        <f>R50</f>
        <v>19742</v>
      </c>
      <c r="U50" s="1091"/>
      <c r="V50" s="1091"/>
      <c r="W50" s="1091"/>
      <c r="X50" s="1091"/>
      <c r="Y50" s="1091"/>
      <c r="Z50" s="675"/>
      <c r="AA50" s="1214">
        <v>258</v>
      </c>
      <c r="AB50" s="1206">
        <f>AA50</f>
        <v>258</v>
      </c>
      <c r="AC50" s="1102"/>
      <c r="AD50" s="2226"/>
      <c r="AE50"/>
      <c r="AF50"/>
      <c r="AG50"/>
      <c r="AH50"/>
      <c r="AI50"/>
      <c r="AJ50"/>
    </row>
    <row r="51" spans="1:36" ht="15" customHeight="1" x14ac:dyDescent="0.25">
      <c r="A51" s="2241"/>
      <c r="B51" s="590"/>
      <c r="C51" s="3139" t="s">
        <v>121</v>
      </c>
      <c r="D51" s="3139"/>
      <c r="E51" s="3139"/>
      <c r="F51" s="3139"/>
      <c r="G51" s="3139"/>
      <c r="H51" s="3139"/>
      <c r="I51" s="3139"/>
      <c r="J51" s="3139"/>
      <c r="K51" s="3139"/>
      <c r="L51" s="3139"/>
      <c r="M51" s="3139"/>
      <c r="N51" s="3139"/>
      <c r="O51" s="3139"/>
      <c r="P51" s="3140"/>
      <c r="Q51" s="1622">
        <f t="shared" si="7"/>
        <v>20000</v>
      </c>
      <c r="R51" s="1087">
        <v>19742</v>
      </c>
      <c r="S51" s="2488">
        <f t="shared" si="8"/>
        <v>0</v>
      </c>
      <c r="T51" s="1206">
        <f>R51</f>
        <v>19742</v>
      </c>
      <c r="U51" s="1091"/>
      <c r="V51" s="1091"/>
      <c r="W51" s="1091"/>
      <c r="X51" s="1091"/>
      <c r="Y51" s="1091"/>
      <c r="Z51" s="675"/>
      <c r="AA51" s="1214">
        <v>258</v>
      </c>
      <c r="AB51" s="1206">
        <f>AA51</f>
        <v>258</v>
      </c>
      <c r="AC51" s="1102"/>
      <c r="AD51" s="2226"/>
      <c r="AE51"/>
      <c r="AF51"/>
      <c r="AG51"/>
      <c r="AH51"/>
      <c r="AI51"/>
      <c r="AJ51"/>
    </row>
    <row r="52" spans="1:36" ht="15" customHeight="1" x14ac:dyDescent="0.25">
      <c r="A52" s="2241"/>
      <c r="B52" s="590"/>
      <c r="C52" s="3139" t="s">
        <v>434</v>
      </c>
      <c r="D52" s="3139"/>
      <c r="E52" s="3139"/>
      <c r="F52" s="3139"/>
      <c r="G52" s="3139"/>
      <c r="H52" s="3139"/>
      <c r="I52" s="3139"/>
      <c r="J52" s="3139"/>
      <c r="K52" s="3139"/>
      <c r="L52" s="3139"/>
      <c r="M52" s="3139"/>
      <c r="N52" s="3139"/>
      <c r="O52" s="3139"/>
      <c r="P52" s="3140"/>
      <c r="Q52" s="1622">
        <f t="shared" si="7"/>
        <v>40000</v>
      </c>
      <c r="R52" s="1087">
        <v>40000</v>
      </c>
      <c r="S52" s="2488">
        <f t="shared" si="8"/>
        <v>0</v>
      </c>
      <c r="T52" s="1206">
        <f>R52</f>
        <v>40000</v>
      </c>
      <c r="U52" s="1091"/>
      <c r="V52" s="1091"/>
      <c r="W52" s="1091"/>
      <c r="X52" s="1091"/>
      <c r="Y52" s="1091"/>
      <c r="Z52" s="675"/>
      <c r="AA52" s="1214"/>
      <c r="AB52" s="1206"/>
      <c r="AC52" s="1102"/>
      <c r="AD52" s="2226"/>
      <c r="AE52"/>
      <c r="AF52"/>
      <c r="AG52"/>
      <c r="AH52"/>
      <c r="AI52"/>
      <c r="AJ52"/>
    </row>
    <row r="53" spans="1:36" ht="15" customHeight="1" x14ac:dyDescent="0.25">
      <c r="A53" s="2241"/>
      <c r="B53" s="590"/>
      <c r="C53" s="3153" t="s">
        <v>122</v>
      </c>
      <c r="D53" s="3153"/>
      <c r="E53" s="3153"/>
      <c r="F53" s="3153"/>
      <c r="G53" s="3153"/>
      <c r="H53" s="3153"/>
      <c r="I53" s="3153"/>
      <c r="J53" s="3153"/>
      <c r="K53" s="3153"/>
      <c r="L53" s="3153"/>
      <c r="M53" s="3153"/>
      <c r="N53" s="3153"/>
      <c r="O53" s="3153"/>
      <c r="P53" s="3154"/>
      <c r="Q53" s="1622">
        <f t="shared" si="7"/>
        <v>2233508</v>
      </c>
      <c r="R53" s="1087">
        <v>2233508</v>
      </c>
      <c r="S53" s="2488">
        <f t="shared" si="8"/>
        <v>0</v>
      </c>
      <c r="T53" s="1206"/>
      <c r="U53" s="1091"/>
      <c r="V53" s="1091">
        <f>R53-W53</f>
        <v>1423508</v>
      </c>
      <c r="W53" s="1091">
        <f>'Form 7A'!P27</f>
        <v>810000</v>
      </c>
      <c r="X53" s="1091"/>
      <c r="Y53" s="1091"/>
      <c r="Z53" s="675"/>
      <c r="AA53" s="1214"/>
      <c r="AB53" s="1206"/>
      <c r="AC53" s="1102"/>
      <c r="AD53" s="2226"/>
      <c r="AE53"/>
      <c r="AF53"/>
      <c r="AG53"/>
      <c r="AH53"/>
      <c r="AI53"/>
      <c r="AJ53"/>
    </row>
    <row r="54" spans="1:36" ht="15" customHeight="1" x14ac:dyDescent="0.25">
      <c r="A54" s="2241"/>
      <c r="B54" s="590"/>
      <c r="C54" s="3153" t="s">
        <v>979</v>
      </c>
      <c r="D54" s="3153"/>
      <c r="E54" s="3153"/>
      <c r="F54" s="3153"/>
      <c r="G54" s="3153"/>
      <c r="H54" s="3153"/>
      <c r="I54" s="3153"/>
      <c r="J54" s="3153"/>
      <c r="K54" s="3153"/>
      <c r="L54" s="3153"/>
      <c r="M54" s="3153"/>
      <c r="N54" s="3153"/>
      <c r="O54" s="3153"/>
      <c r="P54" s="3154"/>
      <c r="Q54" s="1622">
        <f t="shared" si="7"/>
        <v>0</v>
      </c>
      <c r="R54" s="1087"/>
      <c r="S54" s="2488">
        <f t="shared" si="8"/>
        <v>0</v>
      </c>
      <c r="T54" s="1206"/>
      <c r="U54" s="1091"/>
      <c r="V54" s="1091"/>
      <c r="W54" s="1091"/>
      <c r="X54" s="1091"/>
      <c r="Y54" s="1091"/>
      <c r="Z54" s="675"/>
      <c r="AA54" s="1214"/>
      <c r="AB54" s="1206"/>
      <c r="AC54" s="1102"/>
      <c r="AD54" s="2226"/>
      <c r="AE54"/>
      <c r="AF54"/>
      <c r="AG54"/>
      <c r="AH54"/>
      <c r="AI54"/>
      <c r="AJ54"/>
    </row>
    <row r="55" spans="1:36" ht="15" customHeight="1" x14ac:dyDescent="0.25">
      <c r="A55" s="2241"/>
      <c r="B55" s="590"/>
      <c r="C55" s="3153" t="s">
        <v>943</v>
      </c>
      <c r="D55" s="3153"/>
      <c r="E55" s="3153"/>
      <c r="F55" s="3153"/>
      <c r="G55" s="3153"/>
      <c r="H55" s="3153"/>
      <c r="I55" s="3153"/>
      <c r="J55" s="3153"/>
      <c r="K55" s="3153"/>
      <c r="L55" s="3153"/>
      <c r="M55" s="3153"/>
      <c r="N55" s="3153"/>
      <c r="O55" s="3153"/>
      <c r="P55" s="3154"/>
      <c r="Q55" s="1622">
        <f t="shared" si="7"/>
        <v>105001</v>
      </c>
      <c r="R55" s="1087">
        <f>9871+9871+9871+49355+24678</f>
        <v>103646</v>
      </c>
      <c r="S55" s="2488">
        <f t="shared" si="8"/>
        <v>0</v>
      </c>
      <c r="T55" s="1217">
        <f>R55</f>
        <v>103646</v>
      </c>
      <c r="U55" s="1088"/>
      <c r="V55" s="1088"/>
      <c r="W55" s="1088"/>
      <c r="X55" s="1088"/>
      <c r="Y55" s="1088"/>
      <c r="Z55" s="675"/>
      <c r="AA55" s="1214">
        <f>129+129+129+645+323</f>
        <v>1355</v>
      </c>
      <c r="AB55" s="1217">
        <f>AA55</f>
        <v>1355</v>
      </c>
      <c r="AC55" s="1092"/>
      <c r="AD55" s="2226"/>
      <c r="AE55"/>
      <c r="AF55"/>
      <c r="AG55"/>
      <c r="AH55"/>
      <c r="AI55"/>
      <c r="AJ55"/>
    </row>
    <row r="56" spans="1:36" ht="15" customHeight="1" x14ac:dyDescent="0.25">
      <c r="A56" s="2241"/>
      <c r="B56" s="590"/>
      <c r="C56" s="1924" t="s">
        <v>1021</v>
      </c>
      <c r="D56" s="1924"/>
      <c r="E56" s="1924"/>
      <c r="F56" s="1924"/>
      <c r="G56" s="1924"/>
      <c r="H56" s="1924"/>
      <c r="I56" s="1924"/>
      <c r="J56" s="1924"/>
      <c r="K56" s="1924"/>
      <c r="L56" s="1924"/>
      <c r="M56" s="1924"/>
      <c r="N56" s="1924"/>
      <c r="O56" s="1924"/>
      <c r="P56" s="1116"/>
      <c r="Q56" s="1622">
        <f t="shared" si="7"/>
        <v>243897</v>
      </c>
      <c r="R56" s="1087">
        <v>240751</v>
      </c>
      <c r="S56" s="2488">
        <f t="shared" si="8"/>
        <v>0</v>
      </c>
      <c r="T56" s="1217">
        <f>R56</f>
        <v>240751</v>
      </c>
      <c r="U56" s="1088"/>
      <c r="V56" s="1088"/>
      <c r="W56" s="1088"/>
      <c r="X56" s="1088"/>
      <c r="Y56" s="1088"/>
      <c r="Z56" s="675"/>
      <c r="AA56" s="1214">
        <v>3146</v>
      </c>
      <c r="AB56" s="1217">
        <f>AA56</f>
        <v>3146</v>
      </c>
      <c r="AC56" s="1092"/>
      <c r="AD56" s="2226"/>
      <c r="AE56"/>
      <c r="AF56"/>
      <c r="AG56"/>
      <c r="AH56"/>
      <c r="AI56"/>
      <c r="AJ56"/>
    </row>
    <row r="57" spans="1:36" ht="15" customHeight="1" x14ac:dyDescent="0.25">
      <c r="A57" s="2241"/>
      <c r="B57" s="590"/>
      <c r="C57" s="2291" t="s">
        <v>1426</v>
      </c>
      <c r="D57" s="2291"/>
      <c r="E57" s="3118"/>
      <c r="F57" s="3119"/>
      <c r="G57" s="3119"/>
      <c r="H57" s="3119"/>
      <c r="I57" s="3119"/>
      <c r="J57" s="3119"/>
      <c r="K57" s="3119"/>
      <c r="L57" s="3119"/>
      <c r="M57" s="3119"/>
      <c r="N57" s="3119"/>
      <c r="O57" s="3120"/>
      <c r="P57" s="2415"/>
      <c r="Q57" s="1624">
        <f t="shared" si="7"/>
        <v>0</v>
      </c>
      <c r="R57" s="1109"/>
      <c r="S57" s="2489">
        <f t="shared" si="8"/>
        <v>0</v>
      </c>
      <c r="T57" s="1209"/>
      <c r="U57" s="1096"/>
      <c r="V57" s="1096"/>
      <c r="W57" s="1096"/>
      <c r="X57" s="1096"/>
      <c r="Y57" s="1096"/>
      <c r="Z57" s="675"/>
      <c r="AA57" s="1216"/>
      <c r="AB57" s="1209"/>
      <c r="AC57" s="1227"/>
      <c r="AD57" s="2226"/>
      <c r="AE57"/>
      <c r="AF57"/>
      <c r="AG57"/>
      <c r="AH57"/>
      <c r="AI57"/>
      <c r="AJ57"/>
    </row>
    <row r="58" spans="1:36" ht="15" customHeight="1" thickBot="1" x14ac:dyDescent="0.3">
      <c r="A58" s="2241"/>
      <c r="B58" s="590"/>
      <c r="C58" s="600"/>
      <c r="D58" s="600"/>
      <c r="M58" s="3141" t="s">
        <v>98</v>
      </c>
      <c r="N58" s="3141"/>
      <c r="O58" s="3141"/>
      <c r="P58" s="3142"/>
      <c r="Q58" s="1620">
        <f t="shared" ref="Q58:Y58" si="9">SUM(Q45:Q57)</f>
        <v>3834355</v>
      </c>
      <c r="R58" s="1107">
        <f t="shared" si="9"/>
        <v>3814414</v>
      </c>
      <c r="S58" s="2486">
        <f t="shared" ref="S58" si="10">SUM(S45:S57)</f>
        <v>0</v>
      </c>
      <c r="T58" s="1210">
        <f t="shared" si="9"/>
        <v>1257358.2999999998</v>
      </c>
      <c r="U58" s="1211">
        <f t="shared" si="9"/>
        <v>0</v>
      </c>
      <c r="V58" s="1211">
        <f t="shared" si="9"/>
        <v>1747055.7000000002</v>
      </c>
      <c r="W58" s="1211">
        <f t="shared" si="9"/>
        <v>810000</v>
      </c>
      <c r="X58" s="1211">
        <f t="shared" si="9"/>
        <v>0</v>
      </c>
      <c r="Y58" s="1211">
        <f t="shared" si="9"/>
        <v>0</v>
      </c>
      <c r="Z58" s="885"/>
      <c r="AA58" s="1089">
        <f>SUM(AA45:AA57)</f>
        <v>19941</v>
      </c>
      <c r="AB58" s="1210">
        <f>SUM(AB45:AB57)</f>
        <v>19941</v>
      </c>
      <c r="AC58" s="1226">
        <f>SUM(AC45:AC57)</f>
        <v>0</v>
      </c>
      <c r="AD58" s="2226"/>
      <c r="AE58"/>
      <c r="AF58"/>
      <c r="AG58"/>
      <c r="AH58"/>
      <c r="AI58"/>
      <c r="AJ58"/>
    </row>
    <row r="59" spans="1:36" ht="3.75" customHeight="1" thickBot="1" x14ac:dyDescent="0.3">
      <c r="A59" s="2250"/>
      <c r="B59" s="2256"/>
      <c r="C59" s="2256"/>
      <c r="D59" s="2256"/>
      <c r="E59" s="2257"/>
      <c r="F59" s="2258"/>
      <c r="G59" s="2258"/>
      <c r="H59" s="2258"/>
      <c r="I59" s="2258"/>
      <c r="J59" s="2258"/>
      <c r="K59" s="2258"/>
      <c r="L59" s="2258"/>
      <c r="M59" s="2258"/>
      <c r="N59" s="2258"/>
      <c r="O59" s="2258"/>
      <c r="P59" s="2258"/>
      <c r="Q59" s="2259"/>
      <c r="R59" s="2260"/>
      <c r="S59" s="2479"/>
      <c r="T59" s="2261"/>
      <c r="U59" s="2262"/>
      <c r="V59" s="2262"/>
      <c r="W59" s="2262"/>
      <c r="X59" s="2263"/>
      <c r="Y59" s="2262"/>
      <c r="Z59" s="2264"/>
      <c r="AA59" s="2265"/>
      <c r="AB59" s="2261"/>
      <c r="AC59" s="2262"/>
      <c r="AD59" s="2255"/>
      <c r="AE59"/>
      <c r="AF59"/>
      <c r="AG59"/>
      <c r="AH59"/>
      <c r="AI59"/>
      <c r="AJ59"/>
    </row>
    <row r="60" spans="1:36" ht="15" customHeight="1" thickBot="1" x14ac:dyDescent="0.3">
      <c r="A60" s="2241"/>
      <c r="B60" s="632" t="s">
        <v>435</v>
      </c>
      <c r="C60" s="632"/>
      <c r="D60" s="632"/>
      <c r="E60" s="632"/>
      <c r="F60" s="632"/>
      <c r="G60" s="632"/>
      <c r="H60" s="632"/>
      <c r="I60" s="632"/>
      <c r="J60" s="632"/>
      <c r="K60" s="632"/>
      <c r="L60" s="632"/>
      <c r="M60" s="632"/>
      <c r="N60" s="632"/>
      <c r="O60" s="632"/>
      <c r="P60" s="632"/>
      <c r="Q60" s="602"/>
      <c r="R60" s="602"/>
      <c r="S60" s="2475"/>
      <c r="U60" s="590"/>
      <c r="V60" s="590"/>
      <c r="W60" s="598"/>
      <c r="X60" s="599"/>
      <c r="Y60" s="599"/>
      <c r="Z60" s="593"/>
      <c r="AA60" s="592"/>
      <c r="AB60" s="599"/>
      <c r="AC60" s="599"/>
      <c r="AD60" s="2226"/>
      <c r="AE60"/>
      <c r="AF60"/>
      <c r="AG60"/>
      <c r="AH60"/>
      <c r="AI60"/>
      <c r="AJ60"/>
    </row>
    <row r="61" spans="1:36" ht="15" customHeight="1" x14ac:dyDescent="0.25">
      <c r="A61" s="2241"/>
      <c r="B61" s="590"/>
      <c r="C61" s="3143" t="s">
        <v>130</v>
      </c>
      <c r="D61" s="3143"/>
      <c r="E61" s="3143"/>
      <c r="F61" s="3143"/>
      <c r="G61" s="3143"/>
      <c r="H61" s="3143"/>
      <c r="I61" s="3143"/>
      <c r="J61" s="3143"/>
      <c r="K61" s="3143"/>
      <c r="L61" s="3143"/>
      <c r="M61" s="3143"/>
      <c r="N61" s="3143"/>
      <c r="O61" s="3143"/>
      <c r="P61" s="3144"/>
      <c r="Q61" s="1621">
        <f>R61+AA61</f>
        <v>37144</v>
      </c>
      <c r="R61" s="1104">
        <f>25344+11800</f>
        <v>37144</v>
      </c>
      <c r="S61" s="2487">
        <f t="shared" ref="S61:S62" si="11">R61-SUM(T61:Y61)</f>
        <v>0</v>
      </c>
      <c r="T61" s="1203">
        <f>R61</f>
        <v>37144</v>
      </c>
      <c r="U61" s="1090"/>
      <c r="V61" s="1090"/>
      <c r="W61" s="1090"/>
      <c r="X61" s="1090"/>
      <c r="Y61" s="1090"/>
      <c r="Z61" s="2243"/>
      <c r="AA61" s="1106"/>
      <c r="AB61" s="1203"/>
      <c r="AC61" s="1101"/>
      <c r="AD61" s="2226"/>
      <c r="AE61"/>
      <c r="AF61"/>
      <c r="AG61"/>
      <c r="AH61"/>
      <c r="AI61"/>
      <c r="AJ61"/>
    </row>
    <row r="62" spans="1:36" ht="15" customHeight="1" x14ac:dyDescent="0.25">
      <c r="A62" s="2241"/>
      <c r="B62" s="590"/>
      <c r="C62" s="3139" t="s">
        <v>131</v>
      </c>
      <c r="D62" s="3139"/>
      <c r="E62" s="3139"/>
      <c r="F62" s="3139"/>
      <c r="G62" s="3139"/>
      <c r="H62" s="3139"/>
      <c r="I62" s="3139"/>
      <c r="J62" s="3139"/>
      <c r="K62" s="3139"/>
      <c r="L62" s="3139"/>
      <c r="M62" s="3139"/>
      <c r="N62" s="3139"/>
      <c r="O62" s="3139"/>
      <c r="P62" s="3140"/>
      <c r="Q62" s="1624">
        <f>R62+AA62</f>
        <v>135033</v>
      </c>
      <c r="R62" s="1109">
        <f>76033+59000</f>
        <v>135033</v>
      </c>
      <c r="S62" s="2489">
        <f t="shared" si="11"/>
        <v>0</v>
      </c>
      <c r="T62" s="1218">
        <f>R62</f>
        <v>135033</v>
      </c>
      <c r="U62" s="1095"/>
      <c r="V62" s="1095"/>
      <c r="W62" s="1095"/>
      <c r="X62" s="1095"/>
      <c r="Y62" s="1095"/>
      <c r="Z62" s="675"/>
      <c r="AA62" s="1216"/>
      <c r="AB62" s="1218"/>
      <c r="AC62" s="1225"/>
      <c r="AD62" s="2226"/>
      <c r="AE62"/>
      <c r="AF62"/>
      <c r="AG62"/>
      <c r="AH62"/>
      <c r="AI62"/>
      <c r="AJ62"/>
    </row>
    <row r="63" spans="1:36" ht="15" customHeight="1" thickBot="1" x14ac:dyDescent="0.3">
      <c r="A63" s="2241"/>
      <c r="B63" s="590"/>
      <c r="C63" s="600"/>
      <c r="D63" s="600"/>
      <c r="L63" s="590"/>
      <c r="M63" s="3141" t="s">
        <v>98</v>
      </c>
      <c r="N63" s="3141"/>
      <c r="O63" s="3141"/>
      <c r="P63" s="3142"/>
      <c r="Q63" s="1620">
        <f t="shared" ref="Q63:Y63" si="12">SUM(Q61:Q62)</f>
        <v>172177</v>
      </c>
      <c r="R63" s="1107">
        <f t="shared" si="12"/>
        <v>172177</v>
      </c>
      <c r="S63" s="2486">
        <f t="shared" ref="S63" si="13">SUM(S61:S62)</f>
        <v>0</v>
      </c>
      <c r="T63" s="1210">
        <f t="shared" si="12"/>
        <v>172177</v>
      </c>
      <c r="U63" s="1211">
        <f t="shared" si="12"/>
        <v>0</v>
      </c>
      <c r="V63" s="1211">
        <f t="shared" si="12"/>
        <v>0</v>
      </c>
      <c r="W63" s="1211">
        <f t="shared" si="12"/>
        <v>0</v>
      </c>
      <c r="X63" s="1211">
        <f t="shared" si="12"/>
        <v>0</v>
      </c>
      <c r="Y63" s="1211">
        <f t="shared" si="12"/>
        <v>0</v>
      </c>
      <c r="Z63" s="885"/>
      <c r="AA63" s="1089">
        <f>SUM(AA61:AA62)</f>
        <v>0</v>
      </c>
      <c r="AB63" s="1210">
        <f>SUM(AB61:AB62)</f>
        <v>0</v>
      </c>
      <c r="AC63" s="1226">
        <f>SUM(AC61:AC62)</f>
        <v>0</v>
      </c>
      <c r="AD63" s="2226"/>
      <c r="AE63"/>
      <c r="AF63"/>
      <c r="AG63"/>
      <c r="AH63"/>
      <c r="AI63"/>
      <c r="AJ63"/>
    </row>
    <row r="64" spans="1:36" ht="15" customHeight="1" x14ac:dyDescent="0.25">
      <c r="A64" s="2241"/>
      <c r="B64" s="600"/>
      <c r="C64" s="603"/>
      <c r="D64" s="603"/>
      <c r="E64" s="600"/>
      <c r="R64" s="590"/>
      <c r="S64" s="2478"/>
      <c r="T64" s="677"/>
      <c r="U64" s="677"/>
      <c r="V64" s="677"/>
      <c r="W64" s="677"/>
      <c r="X64" s="591"/>
      <c r="Y64" s="677"/>
      <c r="Z64" s="675"/>
      <c r="AA64" s="676"/>
      <c r="AB64" s="677"/>
      <c r="AC64" s="677"/>
      <c r="AD64" s="2226"/>
      <c r="AE64"/>
      <c r="AF64"/>
      <c r="AG64"/>
      <c r="AH64"/>
      <c r="AI64"/>
      <c r="AJ64"/>
    </row>
    <row r="65" spans="1:36" ht="15" customHeight="1" thickBot="1" x14ac:dyDescent="0.3">
      <c r="A65" s="2241"/>
      <c r="B65" s="632" t="s">
        <v>436</v>
      </c>
      <c r="C65" s="632"/>
      <c r="D65" s="632"/>
      <c r="E65" s="632"/>
      <c r="F65" s="632"/>
      <c r="G65" s="632"/>
      <c r="H65" s="632"/>
      <c r="I65" s="632"/>
      <c r="J65" s="632"/>
      <c r="K65" s="632"/>
      <c r="L65" s="632"/>
      <c r="M65" s="632"/>
      <c r="N65" s="632"/>
      <c r="O65" s="632"/>
      <c r="P65" s="632"/>
      <c r="Q65" s="602"/>
      <c r="R65" s="602"/>
      <c r="S65" s="2475"/>
      <c r="U65" s="590"/>
      <c r="V65" s="590"/>
      <c r="W65" s="598"/>
      <c r="X65" s="599"/>
      <c r="Y65" s="599"/>
      <c r="Z65" s="593"/>
      <c r="AA65" s="592"/>
      <c r="AB65" s="599"/>
      <c r="AC65" s="599"/>
      <c r="AD65" s="2226"/>
      <c r="AE65"/>
      <c r="AF65"/>
      <c r="AG65"/>
      <c r="AH65"/>
      <c r="AI65"/>
      <c r="AJ65"/>
    </row>
    <row r="66" spans="1:36" ht="15" customHeight="1" x14ac:dyDescent="0.25">
      <c r="A66" s="2241"/>
      <c r="B66" s="590"/>
      <c r="C66" s="3143" t="s">
        <v>132</v>
      </c>
      <c r="D66" s="3143"/>
      <c r="E66" s="3143"/>
      <c r="F66" s="3143"/>
      <c r="G66" s="3143"/>
      <c r="H66" s="3143"/>
      <c r="I66" s="3143"/>
      <c r="J66" s="3143"/>
      <c r="K66" s="3143"/>
      <c r="L66" s="3143"/>
      <c r="M66" s="3143"/>
      <c r="N66" s="3143"/>
      <c r="O66" s="3143"/>
      <c r="P66" s="3144"/>
      <c r="Q66" s="1621">
        <f>R66+AA66</f>
        <v>187616</v>
      </c>
      <c r="R66" s="1104">
        <v>187616</v>
      </c>
      <c r="S66" s="2487">
        <f t="shared" ref="S66:S70" si="14">R66-SUM(T66:Y66)</f>
        <v>0</v>
      </c>
      <c r="T66" s="1203">
        <f>R66</f>
        <v>187616</v>
      </c>
      <c r="U66" s="1090"/>
      <c r="V66" s="1090"/>
      <c r="W66" s="1090"/>
      <c r="X66" s="1090"/>
      <c r="Y66" s="1090"/>
      <c r="Z66" s="2243"/>
      <c r="AA66" s="1106"/>
      <c r="AB66" s="1203"/>
      <c r="AC66" s="1101"/>
      <c r="AD66" s="2226"/>
      <c r="AE66"/>
      <c r="AF66"/>
      <c r="AG66"/>
      <c r="AH66"/>
      <c r="AI66"/>
      <c r="AJ66"/>
    </row>
    <row r="67" spans="1:36" ht="15" customHeight="1" x14ac:dyDescent="0.25">
      <c r="A67" s="2241"/>
      <c r="B67" s="590"/>
      <c r="C67" s="3139" t="s">
        <v>975</v>
      </c>
      <c r="D67" s="3139"/>
      <c r="E67" s="3139"/>
      <c r="F67" s="3139"/>
      <c r="G67" s="3139"/>
      <c r="H67" s="3139"/>
      <c r="I67" s="3139"/>
      <c r="J67" s="3139"/>
      <c r="K67" s="3139"/>
      <c r="L67" s="3139"/>
      <c r="M67" s="3139"/>
      <c r="N67" s="3139"/>
      <c r="O67" s="3139"/>
      <c r="P67" s="3140"/>
      <c r="Q67" s="1622">
        <f>R67+AA67</f>
        <v>35500</v>
      </c>
      <c r="R67" s="1087">
        <f>10500+25000</f>
        <v>35500</v>
      </c>
      <c r="S67" s="2488">
        <f t="shared" si="14"/>
        <v>0</v>
      </c>
      <c r="T67" s="1206">
        <f>R67</f>
        <v>35500</v>
      </c>
      <c r="U67" s="1091"/>
      <c r="V67" s="1091"/>
      <c r="W67" s="1091"/>
      <c r="X67" s="1091"/>
      <c r="Y67" s="1091"/>
      <c r="Z67" s="675"/>
      <c r="AA67" s="1214"/>
      <c r="AB67" s="1206"/>
      <c r="AC67" s="1102"/>
      <c r="AD67" s="2226"/>
      <c r="AE67"/>
      <c r="AF67"/>
      <c r="AG67"/>
      <c r="AH67"/>
      <c r="AI67"/>
      <c r="AJ67"/>
    </row>
    <row r="68" spans="1:36" ht="15" customHeight="1" x14ac:dyDescent="0.25">
      <c r="A68" s="2241"/>
      <c r="B68" s="590"/>
      <c r="C68" s="3139" t="s">
        <v>437</v>
      </c>
      <c r="D68" s="3139"/>
      <c r="E68" s="3139"/>
      <c r="F68" s="3139"/>
      <c r="G68" s="3139"/>
      <c r="H68" s="3139"/>
      <c r="I68" s="3139"/>
      <c r="J68" s="3139"/>
      <c r="K68" s="3139"/>
      <c r="L68" s="3139"/>
      <c r="M68" s="3139"/>
      <c r="N68" s="3139"/>
      <c r="O68" s="3139"/>
      <c r="P68" s="3140"/>
      <c r="Q68" s="1622">
        <f>R68+AA68</f>
        <v>40000</v>
      </c>
      <c r="R68" s="1087">
        <v>40000</v>
      </c>
      <c r="S68" s="2488">
        <f t="shared" si="14"/>
        <v>0</v>
      </c>
      <c r="T68" s="1206">
        <f>R68</f>
        <v>40000</v>
      </c>
      <c r="U68" s="1091"/>
      <c r="V68" s="1091"/>
      <c r="W68" s="1091"/>
      <c r="X68" s="1091"/>
      <c r="Y68" s="1091"/>
      <c r="Z68" s="675"/>
      <c r="AA68" s="1214"/>
      <c r="AB68" s="1206"/>
      <c r="AC68" s="1102"/>
      <c r="AD68" s="2226"/>
      <c r="AE68"/>
      <c r="AF68"/>
      <c r="AG68"/>
      <c r="AH68"/>
      <c r="AI68"/>
      <c r="AJ68"/>
    </row>
    <row r="69" spans="1:36" ht="15" customHeight="1" x14ac:dyDescent="0.25">
      <c r="A69" s="2241"/>
      <c r="B69" s="590"/>
      <c r="C69" s="3139" t="s">
        <v>438</v>
      </c>
      <c r="D69" s="3139"/>
      <c r="E69" s="3139"/>
      <c r="F69" s="3139"/>
      <c r="G69" s="3139"/>
      <c r="H69" s="3139"/>
      <c r="I69" s="3139"/>
      <c r="J69" s="3139"/>
      <c r="K69" s="3139"/>
      <c r="L69" s="3139"/>
      <c r="M69" s="3139"/>
      <c r="N69" s="3139"/>
      <c r="O69" s="3139"/>
      <c r="P69" s="3140"/>
      <c r="Q69" s="1622">
        <f>R69+AA69</f>
        <v>327334</v>
      </c>
      <c r="R69" s="1087">
        <v>327334</v>
      </c>
      <c r="S69" s="2488">
        <f t="shared" si="14"/>
        <v>0</v>
      </c>
      <c r="T69" s="1206"/>
      <c r="U69" s="1091"/>
      <c r="V69" s="1091">
        <f>R69</f>
        <v>327334</v>
      </c>
      <c r="W69" s="1091"/>
      <c r="X69" s="1091"/>
      <c r="Y69" s="1091"/>
      <c r="Z69" s="675"/>
      <c r="AA69" s="1214"/>
      <c r="AB69" s="1206"/>
      <c r="AC69" s="1102"/>
      <c r="AD69" s="2226"/>
      <c r="AE69"/>
      <c r="AF69"/>
      <c r="AG69"/>
      <c r="AH69"/>
      <c r="AI69"/>
      <c r="AJ69"/>
    </row>
    <row r="70" spans="1:36" ht="15" customHeight="1" x14ac:dyDescent="0.25">
      <c r="A70" s="2241"/>
      <c r="B70" s="590"/>
      <c r="C70" s="3139" t="s">
        <v>439</v>
      </c>
      <c r="D70" s="3139"/>
      <c r="E70" s="3139"/>
      <c r="F70" s="3139"/>
      <c r="G70" s="3139"/>
      <c r="H70" s="3139"/>
      <c r="I70" s="3139"/>
      <c r="J70" s="3139"/>
      <c r="K70" s="3139"/>
      <c r="L70" s="3139"/>
      <c r="M70" s="3139"/>
      <c r="N70" s="3139"/>
      <c r="O70" s="3139"/>
      <c r="P70" s="3140"/>
      <c r="Q70" s="1624">
        <f>R70+AA70</f>
        <v>343915</v>
      </c>
      <c r="R70" s="1087">
        <f>671249-R69</f>
        <v>343915</v>
      </c>
      <c r="S70" s="2488">
        <f t="shared" si="14"/>
        <v>0</v>
      </c>
      <c r="T70" s="1218"/>
      <c r="U70" s="1095"/>
      <c r="V70" s="1095">
        <f>R70</f>
        <v>343915</v>
      </c>
      <c r="W70" s="1095"/>
      <c r="X70" s="1095"/>
      <c r="Y70" s="1095"/>
      <c r="Z70" s="675"/>
      <c r="AA70" s="1216"/>
      <c r="AB70" s="1218"/>
      <c r="AC70" s="1225"/>
      <c r="AD70" s="2226"/>
      <c r="AE70"/>
      <c r="AF70"/>
      <c r="AG70"/>
      <c r="AH70"/>
      <c r="AI70"/>
      <c r="AJ70"/>
    </row>
    <row r="71" spans="1:36" ht="15" customHeight="1" thickBot="1" x14ac:dyDescent="0.3">
      <c r="A71" s="2241"/>
      <c r="B71" s="590"/>
      <c r="C71" s="600"/>
      <c r="D71" s="600"/>
      <c r="M71" s="3141" t="s">
        <v>98</v>
      </c>
      <c r="N71" s="3141"/>
      <c r="O71" s="3141"/>
      <c r="P71" s="3142"/>
      <c r="Q71" s="1620">
        <f t="shared" ref="Q71:Y71" si="15">SUM(Q66:Q70)</f>
        <v>934365</v>
      </c>
      <c r="R71" s="1107">
        <f t="shared" si="15"/>
        <v>934365</v>
      </c>
      <c r="S71" s="2486">
        <f t="shared" ref="S71" si="16">SUM(S66:S70)</f>
        <v>0</v>
      </c>
      <c r="T71" s="1210">
        <f t="shared" si="15"/>
        <v>263116</v>
      </c>
      <c r="U71" s="1211">
        <f t="shared" si="15"/>
        <v>0</v>
      </c>
      <c r="V71" s="1211">
        <f t="shared" si="15"/>
        <v>671249</v>
      </c>
      <c r="W71" s="1211">
        <f t="shared" si="15"/>
        <v>0</v>
      </c>
      <c r="X71" s="1211">
        <f t="shared" si="15"/>
        <v>0</v>
      </c>
      <c r="Y71" s="1211">
        <f t="shared" si="15"/>
        <v>0</v>
      </c>
      <c r="Z71" s="885"/>
      <c r="AA71" s="1089">
        <f>SUM(AA66:AA70)</f>
        <v>0</v>
      </c>
      <c r="AB71" s="1210">
        <f>SUM(AB66:AB70)</f>
        <v>0</v>
      </c>
      <c r="AC71" s="1226">
        <f>SUM(AC66:AC70)</f>
        <v>0</v>
      </c>
      <c r="AD71" s="2226"/>
      <c r="AE71"/>
      <c r="AF71"/>
      <c r="AG71"/>
      <c r="AH71"/>
      <c r="AI71"/>
      <c r="AJ71"/>
    </row>
    <row r="72" spans="1:36" ht="3.75" customHeight="1" x14ac:dyDescent="0.25">
      <c r="A72" s="2241"/>
      <c r="B72" s="600"/>
      <c r="C72" s="603"/>
      <c r="D72" s="603"/>
      <c r="E72" s="600"/>
      <c r="Q72" s="2244"/>
      <c r="R72" s="2245"/>
      <c r="S72" s="2480"/>
      <c r="T72" s="2246"/>
      <c r="U72" s="2246"/>
      <c r="V72" s="2246"/>
      <c r="W72" s="2246"/>
      <c r="X72" s="1018"/>
      <c r="Y72" s="2246"/>
      <c r="Z72" s="2243"/>
      <c r="AA72" s="2247"/>
      <c r="AB72" s="2246"/>
      <c r="AC72" s="2246"/>
      <c r="AD72" s="2226"/>
      <c r="AE72"/>
      <c r="AF72"/>
      <c r="AG72"/>
      <c r="AH72"/>
      <c r="AI72"/>
      <c r="AJ72"/>
    </row>
    <row r="73" spans="1:36" ht="15" customHeight="1" thickBot="1" x14ac:dyDescent="0.3">
      <c r="A73" s="2241"/>
      <c r="B73" s="632" t="s">
        <v>440</v>
      </c>
      <c r="C73" s="632"/>
      <c r="D73" s="632"/>
      <c r="E73" s="632"/>
      <c r="F73" s="632"/>
      <c r="G73" s="632"/>
      <c r="H73" s="632"/>
      <c r="I73" s="632"/>
      <c r="J73" s="632"/>
      <c r="K73" s="632"/>
      <c r="L73" s="632"/>
      <c r="M73" s="632"/>
      <c r="N73" s="632"/>
      <c r="O73" s="632"/>
      <c r="P73" s="632"/>
      <c r="Q73" s="602"/>
      <c r="R73" s="602"/>
      <c r="S73" s="2475"/>
      <c r="T73" s="677"/>
      <c r="U73" s="677"/>
      <c r="V73" s="677"/>
      <c r="W73" s="677"/>
      <c r="X73" s="591"/>
      <c r="Y73" s="677"/>
      <c r="Z73" s="675"/>
      <c r="AA73" s="676"/>
      <c r="AB73" s="677"/>
      <c r="AC73" s="677"/>
      <c r="AD73" s="2226"/>
      <c r="AE73"/>
      <c r="AF73"/>
      <c r="AG73"/>
      <c r="AH73"/>
      <c r="AI73"/>
      <c r="AJ73"/>
    </row>
    <row r="74" spans="1:36" ht="15" customHeight="1" x14ac:dyDescent="0.25">
      <c r="A74" s="2241"/>
      <c r="B74" s="590"/>
      <c r="C74" s="3143" t="s">
        <v>133</v>
      </c>
      <c r="D74" s="3143"/>
      <c r="E74" s="3143"/>
      <c r="F74" s="3143"/>
      <c r="G74" s="3143"/>
      <c r="H74" s="3143"/>
      <c r="I74" s="3143"/>
      <c r="J74" s="3143"/>
      <c r="K74" s="3143"/>
      <c r="L74" s="3143"/>
      <c r="M74" s="3143"/>
      <c r="N74" s="3143"/>
      <c r="O74" s="3143"/>
      <c r="P74" s="3144"/>
      <c r="Q74" s="1621">
        <f t="shared" ref="Q74:Q81" si="17">R74+AA74</f>
        <v>0</v>
      </c>
      <c r="R74" s="1104"/>
      <c r="S74" s="2487">
        <f t="shared" ref="S74:S81" si="18">R74-SUM(T74:Y74)</f>
        <v>0</v>
      </c>
      <c r="T74" s="1203"/>
      <c r="U74" s="1090"/>
      <c r="V74" s="1090"/>
      <c r="W74" s="1090"/>
      <c r="X74" s="1090"/>
      <c r="Y74" s="1090"/>
      <c r="Z74" s="2243"/>
      <c r="AA74" s="1106"/>
      <c r="AB74" s="1203"/>
      <c r="AC74" s="1101"/>
      <c r="AD74" s="2226"/>
      <c r="AE74"/>
      <c r="AF74"/>
      <c r="AG74"/>
      <c r="AH74"/>
      <c r="AI74"/>
      <c r="AJ74"/>
    </row>
    <row r="75" spans="1:36" ht="15" customHeight="1" x14ac:dyDescent="0.25">
      <c r="A75" s="2241"/>
      <c r="B75" s="590"/>
      <c r="C75" s="3139" t="s">
        <v>974</v>
      </c>
      <c r="D75" s="3139"/>
      <c r="E75" s="3139"/>
      <c r="F75" s="3139"/>
      <c r="G75" s="3139"/>
      <c r="H75" s="3139"/>
      <c r="I75" s="3139"/>
      <c r="J75" s="3139"/>
      <c r="K75" s="3139"/>
      <c r="L75" s="3139"/>
      <c r="M75" s="3139"/>
      <c r="N75" s="3139"/>
      <c r="O75" s="3139"/>
      <c r="P75" s="3140"/>
      <c r="Q75" s="1622">
        <f t="shared" si="17"/>
        <v>15000</v>
      </c>
      <c r="R75" s="1087">
        <v>15000</v>
      </c>
      <c r="S75" s="2488">
        <f t="shared" si="18"/>
        <v>0</v>
      </c>
      <c r="T75" s="1206">
        <f>R75</f>
        <v>15000</v>
      </c>
      <c r="U75" s="1091"/>
      <c r="V75" s="1091"/>
      <c r="W75" s="1091"/>
      <c r="X75" s="1091"/>
      <c r="Y75" s="1091"/>
      <c r="Z75" s="675"/>
      <c r="AA75" s="1214"/>
      <c r="AB75" s="1206"/>
      <c r="AC75" s="1102"/>
      <c r="AD75" s="2226"/>
      <c r="AE75"/>
      <c r="AF75"/>
      <c r="AG75"/>
      <c r="AH75"/>
      <c r="AI75"/>
      <c r="AJ75"/>
    </row>
    <row r="76" spans="1:36" ht="15" customHeight="1" x14ac:dyDescent="0.25">
      <c r="A76" s="2241"/>
      <c r="B76" s="590"/>
      <c r="C76" s="3139" t="s">
        <v>441</v>
      </c>
      <c r="D76" s="3139"/>
      <c r="E76" s="3139"/>
      <c r="F76" s="3139"/>
      <c r="G76" s="3139"/>
      <c r="H76" s="3139"/>
      <c r="I76" s="3139"/>
      <c r="J76" s="3139"/>
      <c r="K76" s="3139"/>
      <c r="L76" s="3139"/>
      <c r="M76" s="3139"/>
      <c r="N76" s="3139"/>
      <c r="O76" s="3139"/>
      <c r="P76" s="3140"/>
      <c r="Q76" s="1622">
        <f t="shared" si="17"/>
        <v>40000</v>
      </c>
      <c r="R76" s="1087">
        <v>40000</v>
      </c>
      <c r="S76" s="2488">
        <f t="shared" si="18"/>
        <v>0</v>
      </c>
      <c r="T76" s="1206">
        <f>R76</f>
        <v>40000</v>
      </c>
      <c r="U76" s="1091"/>
      <c r="V76" s="1091"/>
      <c r="W76" s="1091"/>
      <c r="X76" s="1091"/>
      <c r="Y76" s="1091"/>
      <c r="Z76" s="675"/>
      <c r="AA76" s="1214"/>
      <c r="AB76" s="1206"/>
      <c r="AC76" s="1102"/>
      <c r="AD76" s="2226"/>
      <c r="AE76"/>
      <c r="AF76"/>
      <c r="AG76"/>
      <c r="AH76"/>
      <c r="AI76"/>
      <c r="AJ76"/>
    </row>
    <row r="77" spans="1:36" ht="15" customHeight="1" x14ac:dyDescent="0.25">
      <c r="A77" s="2241"/>
      <c r="B77" s="590"/>
      <c r="C77" s="3151" t="s">
        <v>135</v>
      </c>
      <c r="D77" s="3151"/>
      <c r="E77" s="3151"/>
      <c r="F77" s="3151"/>
      <c r="G77" s="3151"/>
      <c r="H77" s="3151"/>
      <c r="I77" s="3151"/>
      <c r="J77" s="3151"/>
      <c r="K77" s="3151"/>
      <c r="L77" s="3151"/>
      <c r="M77" s="3151"/>
      <c r="N77" s="3151"/>
      <c r="O77" s="3151"/>
      <c r="P77" s="3152"/>
      <c r="Q77" s="1622">
        <f t="shared" si="17"/>
        <v>145027</v>
      </c>
      <c r="R77" s="1087">
        <f>145027</f>
        <v>145027</v>
      </c>
      <c r="S77" s="2488">
        <f t="shared" si="18"/>
        <v>0</v>
      </c>
      <c r="T77" s="1206">
        <f>R77</f>
        <v>145027</v>
      </c>
      <c r="U77" s="1091"/>
      <c r="V77" s="1091"/>
      <c r="W77" s="1091"/>
      <c r="X77" s="1091"/>
      <c r="Y77" s="1091"/>
      <c r="Z77" s="675"/>
      <c r="AA77" s="1214"/>
      <c r="AB77" s="1206"/>
      <c r="AC77" s="1102"/>
      <c r="AD77" s="2226"/>
      <c r="AE77"/>
      <c r="AF77"/>
      <c r="AG77"/>
      <c r="AH77"/>
      <c r="AI77"/>
      <c r="AJ77"/>
    </row>
    <row r="78" spans="1:36" ht="15" customHeight="1" x14ac:dyDescent="0.25">
      <c r="A78" s="2241"/>
      <c r="B78" s="590"/>
      <c r="C78" s="3151" t="s">
        <v>976</v>
      </c>
      <c r="D78" s="3151"/>
      <c r="E78" s="3151"/>
      <c r="F78" s="3151"/>
      <c r="G78" s="3151"/>
      <c r="H78" s="3151"/>
      <c r="I78" s="3151"/>
      <c r="J78" s="3151"/>
      <c r="K78" s="3151"/>
      <c r="L78" s="3151"/>
      <c r="M78" s="3151"/>
      <c r="N78" s="3151"/>
      <c r="O78" s="3151"/>
      <c r="P78" s="3152"/>
      <c r="Q78" s="1622">
        <f t="shared" si="17"/>
        <v>20000</v>
      </c>
      <c r="R78" s="1087">
        <v>20000</v>
      </c>
      <c r="S78" s="2488">
        <f t="shared" si="18"/>
        <v>0</v>
      </c>
      <c r="T78" s="1206">
        <f>R78</f>
        <v>20000</v>
      </c>
      <c r="U78" s="1091"/>
      <c r="V78" s="1091"/>
      <c r="W78" s="1091"/>
      <c r="X78" s="1091"/>
      <c r="Y78" s="1091"/>
      <c r="Z78" s="675"/>
      <c r="AA78" s="1214"/>
      <c r="AB78" s="1206"/>
      <c r="AC78" s="1102"/>
      <c r="AD78" s="2226"/>
      <c r="AE78"/>
      <c r="AF78"/>
      <c r="AG78"/>
      <c r="AH78"/>
      <c r="AI78"/>
      <c r="AJ78"/>
    </row>
    <row r="79" spans="1:36" ht="15" customHeight="1" x14ac:dyDescent="0.25">
      <c r="A79" s="2241"/>
      <c r="B79" s="590"/>
      <c r="C79" s="3151" t="s">
        <v>442</v>
      </c>
      <c r="D79" s="3151"/>
      <c r="E79" s="3151"/>
      <c r="F79" s="3151"/>
      <c r="G79" s="3151"/>
      <c r="H79" s="3151"/>
      <c r="I79" s="3151"/>
      <c r="J79" s="3151"/>
      <c r="K79" s="3151"/>
      <c r="L79" s="3151"/>
      <c r="M79" s="3151"/>
      <c r="N79" s="3151"/>
      <c r="O79" s="3151"/>
      <c r="P79" s="3152"/>
      <c r="Q79" s="1622">
        <f t="shared" si="17"/>
        <v>0</v>
      </c>
      <c r="R79" s="1087"/>
      <c r="S79" s="2488">
        <f t="shared" si="18"/>
        <v>0</v>
      </c>
      <c r="T79" s="1206"/>
      <c r="U79" s="1091"/>
      <c r="V79" s="1091"/>
      <c r="W79" s="1091"/>
      <c r="X79" s="1091"/>
      <c r="Y79" s="1091"/>
      <c r="Z79" s="675"/>
      <c r="AA79" s="1214"/>
      <c r="AB79" s="1206"/>
      <c r="AC79" s="1102"/>
      <c r="AD79" s="2226"/>
      <c r="AE79"/>
      <c r="AF79"/>
      <c r="AG79"/>
      <c r="AH79"/>
      <c r="AI79"/>
      <c r="AJ79"/>
    </row>
    <row r="80" spans="1:36" ht="15" customHeight="1" x14ac:dyDescent="0.25">
      <c r="A80" s="2241"/>
      <c r="B80" s="590"/>
      <c r="C80" s="3153" t="s">
        <v>134</v>
      </c>
      <c r="D80" s="3153"/>
      <c r="E80" s="3153"/>
      <c r="F80" s="3153"/>
      <c r="G80" s="3153"/>
      <c r="H80" s="3153"/>
      <c r="I80" s="3153"/>
      <c r="J80" s="3153"/>
      <c r="K80" s="3153"/>
      <c r="L80" s="3153"/>
      <c r="M80" s="3153"/>
      <c r="N80" s="3153"/>
      <c r="O80" s="3153"/>
      <c r="P80" s="3154"/>
      <c r="Q80" s="1622">
        <f t="shared" si="17"/>
        <v>0</v>
      </c>
      <c r="R80" s="1087"/>
      <c r="S80" s="2488">
        <f t="shared" si="18"/>
        <v>0</v>
      </c>
      <c r="T80" s="1206"/>
      <c r="U80" s="1091"/>
      <c r="V80" s="1091"/>
      <c r="W80" s="1091"/>
      <c r="X80" s="1091"/>
      <c r="Y80" s="1091"/>
      <c r="Z80" s="675"/>
      <c r="AA80" s="1214"/>
      <c r="AB80" s="1206"/>
      <c r="AC80" s="1102"/>
      <c r="AD80" s="2226"/>
      <c r="AE80"/>
      <c r="AF80"/>
      <c r="AG80"/>
      <c r="AH80"/>
      <c r="AI80"/>
      <c r="AJ80"/>
    </row>
    <row r="81" spans="1:36" ht="15" customHeight="1" x14ac:dyDescent="0.25">
      <c r="A81" s="2241"/>
      <c r="B81" s="590"/>
      <c r="C81" s="2291" t="s">
        <v>1426</v>
      </c>
      <c r="D81" s="2291"/>
      <c r="E81" s="3118" t="s">
        <v>1606</v>
      </c>
      <c r="F81" s="3119"/>
      <c r="G81" s="3119"/>
      <c r="H81" s="3119"/>
      <c r="I81" s="3119"/>
      <c r="J81" s="3119"/>
      <c r="K81" s="3119"/>
      <c r="L81" s="3119"/>
      <c r="M81" s="3119"/>
      <c r="N81" s="3119"/>
      <c r="O81" s="3120"/>
      <c r="P81" s="2415"/>
      <c r="Q81" s="1624">
        <f t="shared" si="17"/>
        <v>5000</v>
      </c>
      <c r="R81" s="1087">
        <v>5000</v>
      </c>
      <c r="S81" s="2488">
        <f t="shared" si="18"/>
        <v>0</v>
      </c>
      <c r="T81" s="1218"/>
      <c r="U81" s="1095"/>
      <c r="V81" s="1095">
        <f>R81</f>
        <v>5000</v>
      </c>
      <c r="W81" s="1095"/>
      <c r="X81" s="1095"/>
      <c r="Y81" s="1095"/>
      <c r="Z81" s="675"/>
      <c r="AA81" s="1216"/>
      <c r="AB81" s="1218"/>
      <c r="AC81" s="1225"/>
      <c r="AD81" s="2226"/>
      <c r="AE81"/>
      <c r="AF81"/>
      <c r="AG81"/>
      <c r="AH81"/>
      <c r="AI81"/>
      <c r="AJ81"/>
    </row>
    <row r="82" spans="1:36" ht="15" customHeight="1" thickBot="1" x14ac:dyDescent="0.3">
      <c r="A82" s="2241"/>
      <c r="B82" s="590"/>
      <c r="C82" s="600"/>
      <c r="D82" s="600"/>
      <c r="M82" s="3141" t="s">
        <v>98</v>
      </c>
      <c r="N82" s="3141"/>
      <c r="O82" s="3141"/>
      <c r="P82" s="3142"/>
      <c r="Q82" s="1620">
        <f t="shared" ref="Q82:Y82" si="19">SUM(Q74:Q81)</f>
        <v>225027</v>
      </c>
      <c r="R82" s="1107">
        <f t="shared" si="19"/>
        <v>225027</v>
      </c>
      <c r="S82" s="2486">
        <f t="shared" ref="S82" si="20">SUM(S74:S81)</f>
        <v>0</v>
      </c>
      <c r="T82" s="1210">
        <f t="shared" si="19"/>
        <v>220027</v>
      </c>
      <c r="U82" s="1211">
        <f t="shared" si="19"/>
        <v>0</v>
      </c>
      <c r="V82" s="1211">
        <f t="shared" si="19"/>
        <v>5000</v>
      </c>
      <c r="W82" s="1211">
        <f t="shared" si="19"/>
        <v>0</v>
      </c>
      <c r="X82" s="1211">
        <f t="shared" si="19"/>
        <v>0</v>
      </c>
      <c r="Y82" s="1211">
        <f t="shared" si="19"/>
        <v>0</v>
      </c>
      <c r="Z82" s="885"/>
      <c r="AA82" s="1089">
        <f>SUM(AA74:AA81)</f>
        <v>0</v>
      </c>
      <c r="AB82" s="1210">
        <f>SUM(AB74:AB81)</f>
        <v>0</v>
      </c>
      <c r="AC82" s="1226">
        <f>SUM(AC74:AC81)</f>
        <v>0</v>
      </c>
      <c r="AD82" s="2226"/>
      <c r="AE82"/>
      <c r="AF82"/>
      <c r="AG82"/>
      <c r="AH82"/>
      <c r="AI82"/>
      <c r="AJ82"/>
    </row>
    <row r="83" spans="1:36" ht="3.75" customHeight="1" x14ac:dyDescent="0.25">
      <c r="A83" s="2241"/>
      <c r="B83" s="600"/>
      <c r="C83" s="600"/>
      <c r="D83" s="600"/>
      <c r="E83" s="600"/>
      <c r="Q83" s="2244"/>
      <c r="R83" s="590"/>
      <c r="S83" s="2478"/>
      <c r="T83" s="677"/>
      <c r="U83" s="677"/>
      <c r="V83" s="677"/>
      <c r="W83" s="677"/>
      <c r="X83" s="591"/>
      <c r="Y83" s="677"/>
      <c r="Z83" s="675"/>
      <c r="AA83" s="676"/>
      <c r="AB83" s="677"/>
      <c r="AC83" s="677"/>
      <c r="AD83" s="2226"/>
      <c r="AE83"/>
      <c r="AF83"/>
      <c r="AG83"/>
      <c r="AH83"/>
      <c r="AI83"/>
      <c r="AJ83"/>
    </row>
    <row r="84" spans="1:36" ht="15" customHeight="1" thickBot="1" x14ac:dyDescent="0.35">
      <c r="A84" s="2241"/>
      <c r="B84" s="632" t="s">
        <v>443</v>
      </c>
      <c r="C84" s="632"/>
      <c r="D84" s="632"/>
      <c r="E84" s="632"/>
      <c r="F84" s="632"/>
      <c r="G84" s="632"/>
      <c r="H84" s="632"/>
      <c r="I84" s="632"/>
      <c r="J84" s="632"/>
      <c r="K84" s="632"/>
      <c r="L84" s="632"/>
      <c r="M84" s="632"/>
      <c r="N84" s="632"/>
      <c r="O84" s="632"/>
      <c r="P84" s="632"/>
      <c r="Q84" s="602"/>
      <c r="R84" s="602"/>
      <c r="S84" s="2475"/>
      <c r="T84" s="679"/>
      <c r="U84" s="881"/>
      <c r="V84" s="881"/>
      <c r="W84" s="881"/>
      <c r="X84" s="591"/>
      <c r="Y84" s="881"/>
      <c r="Z84" s="675"/>
      <c r="AA84" s="882"/>
      <c r="AB84" s="881"/>
      <c r="AC84" s="881"/>
      <c r="AD84" s="2226"/>
      <c r="AE84"/>
      <c r="AF84"/>
      <c r="AG84"/>
      <c r="AH84"/>
      <c r="AI84"/>
      <c r="AJ84"/>
    </row>
    <row r="85" spans="1:36" ht="15" customHeight="1" x14ac:dyDescent="0.25">
      <c r="A85" s="2241"/>
      <c r="B85" s="590"/>
      <c r="C85" s="3155" t="s">
        <v>138</v>
      </c>
      <c r="D85" s="3155"/>
      <c r="E85" s="3155"/>
      <c r="F85" s="3155"/>
      <c r="G85" s="3155"/>
      <c r="H85" s="3155"/>
      <c r="I85" s="3155"/>
      <c r="J85" s="3155"/>
      <c r="K85" s="3155"/>
      <c r="L85" s="3155"/>
      <c r="M85" s="3155"/>
      <c r="N85" s="3155"/>
      <c r="O85" s="3155"/>
      <c r="P85" s="3156"/>
      <c r="Q85" s="1621">
        <f>R85+AA85</f>
        <v>333497</v>
      </c>
      <c r="R85" s="1104">
        <v>333497</v>
      </c>
      <c r="S85" s="2487">
        <f t="shared" ref="S85:S87" si="21">R85-SUM(T85:Y85)</f>
        <v>0</v>
      </c>
      <c r="T85" s="1203"/>
      <c r="U85" s="1090"/>
      <c r="V85" s="1090">
        <f>R85</f>
        <v>333497</v>
      </c>
      <c r="W85" s="1090"/>
      <c r="X85" s="1090"/>
      <c r="Y85" s="1090"/>
      <c r="Z85" s="2243"/>
      <c r="AA85" s="1106"/>
      <c r="AB85" s="1203"/>
      <c r="AC85" s="1101"/>
      <c r="AD85" s="2226"/>
      <c r="AE85"/>
      <c r="AF85"/>
      <c r="AG85"/>
      <c r="AH85"/>
      <c r="AI85"/>
      <c r="AJ85"/>
    </row>
    <row r="86" spans="1:36" ht="15" customHeight="1" x14ac:dyDescent="0.25">
      <c r="A86" s="2241"/>
      <c r="B86" s="590"/>
      <c r="C86" s="3153" t="s">
        <v>139</v>
      </c>
      <c r="D86" s="3153"/>
      <c r="E86" s="3153"/>
      <c r="F86" s="3153"/>
      <c r="G86" s="3153"/>
      <c r="H86" s="3153"/>
      <c r="I86" s="3153"/>
      <c r="J86" s="3153"/>
      <c r="K86" s="3153"/>
      <c r="L86" s="3153"/>
      <c r="M86" s="3153"/>
      <c r="N86" s="3153"/>
      <c r="O86" s="3153"/>
      <c r="P86" s="3154"/>
      <c r="Q86" s="1622">
        <f>R86+AA86</f>
        <v>27300</v>
      </c>
      <c r="R86" s="1087">
        <v>27300</v>
      </c>
      <c r="S86" s="2488">
        <f t="shared" si="21"/>
        <v>0</v>
      </c>
      <c r="T86" s="1206"/>
      <c r="U86" s="1091"/>
      <c r="V86" s="1091">
        <f>R86</f>
        <v>27300</v>
      </c>
      <c r="W86" s="1091"/>
      <c r="X86" s="1091"/>
      <c r="Y86" s="1091"/>
      <c r="Z86" s="675"/>
      <c r="AA86" s="1214"/>
      <c r="AB86" s="1206"/>
      <c r="AC86" s="1102"/>
      <c r="AD86" s="2226"/>
      <c r="AE86"/>
      <c r="AF86"/>
      <c r="AG86"/>
      <c r="AH86"/>
      <c r="AI86"/>
      <c r="AJ86"/>
    </row>
    <row r="87" spans="1:36" ht="15" customHeight="1" x14ac:dyDescent="0.25">
      <c r="A87" s="2241"/>
      <c r="B87" s="590"/>
      <c r="C87" s="2291" t="s">
        <v>1426</v>
      </c>
      <c r="D87" s="2291"/>
      <c r="E87" s="3118"/>
      <c r="F87" s="3119"/>
      <c r="G87" s="3119"/>
      <c r="H87" s="3119"/>
      <c r="I87" s="3119"/>
      <c r="J87" s="3119"/>
      <c r="K87" s="3119"/>
      <c r="L87" s="3119"/>
      <c r="M87" s="3119"/>
      <c r="N87" s="3119"/>
      <c r="O87" s="3120"/>
      <c r="P87" s="2415"/>
      <c r="Q87" s="1624">
        <f>R87+AA87</f>
        <v>0</v>
      </c>
      <c r="R87" s="1087"/>
      <c r="S87" s="2488">
        <f t="shared" si="21"/>
        <v>0</v>
      </c>
      <c r="T87" s="1218"/>
      <c r="U87" s="1095"/>
      <c r="V87" s="1095"/>
      <c r="W87" s="1095"/>
      <c r="X87" s="1095"/>
      <c r="Y87" s="1095"/>
      <c r="Z87" s="675"/>
      <c r="AA87" s="1216"/>
      <c r="AB87" s="1218"/>
      <c r="AC87" s="1225"/>
      <c r="AD87" s="2226"/>
      <c r="AE87"/>
      <c r="AF87"/>
      <c r="AG87"/>
      <c r="AH87"/>
      <c r="AI87"/>
      <c r="AJ87"/>
    </row>
    <row r="88" spans="1:36" ht="15" customHeight="1" thickBot="1" x14ac:dyDescent="0.3">
      <c r="A88" s="2241"/>
      <c r="B88" s="590"/>
      <c r="C88" s="600"/>
      <c r="D88" s="600"/>
      <c r="M88" s="3141" t="s">
        <v>98</v>
      </c>
      <c r="N88" s="3141"/>
      <c r="O88" s="3141"/>
      <c r="P88" s="3142"/>
      <c r="Q88" s="1620">
        <f t="shared" ref="Q88:Y88" si="22">SUM(Q85:Q87)</f>
        <v>360797</v>
      </c>
      <c r="R88" s="1107">
        <f t="shared" si="22"/>
        <v>360797</v>
      </c>
      <c r="S88" s="2486">
        <f t="shared" ref="S88" si="23">SUM(S85:S87)</f>
        <v>0</v>
      </c>
      <c r="T88" s="1210">
        <f t="shared" si="22"/>
        <v>0</v>
      </c>
      <c r="U88" s="1211">
        <f t="shared" si="22"/>
        <v>0</v>
      </c>
      <c r="V88" s="1211">
        <f t="shared" si="22"/>
        <v>360797</v>
      </c>
      <c r="W88" s="1211">
        <f t="shared" si="22"/>
        <v>0</v>
      </c>
      <c r="X88" s="1211">
        <f t="shared" si="22"/>
        <v>0</v>
      </c>
      <c r="Y88" s="1211">
        <f t="shared" si="22"/>
        <v>0</v>
      </c>
      <c r="Z88" s="885"/>
      <c r="AA88" s="1089">
        <f>SUM(AA85:AA87)</f>
        <v>0</v>
      </c>
      <c r="AB88" s="1210">
        <f>SUM(AB85:AB87)</f>
        <v>0</v>
      </c>
      <c r="AC88" s="1226">
        <f>SUM(AC85:AC87)</f>
        <v>0</v>
      </c>
      <c r="AD88" s="2226"/>
      <c r="AE88"/>
      <c r="AF88"/>
      <c r="AG88"/>
      <c r="AH88"/>
      <c r="AI88"/>
      <c r="AJ88"/>
    </row>
    <row r="89" spans="1:36" ht="3.75" customHeight="1" x14ac:dyDescent="0.3">
      <c r="A89" s="2241"/>
      <c r="B89" s="600"/>
      <c r="C89" s="600"/>
      <c r="D89" s="600"/>
      <c r="E89" s="600"/>
      <c r="Q89" s="2244"/>
      <c r="R89" s="590"/>
      <c r="S89" s="2478"/>
      <c r="T89" s="2248"/>
      <c r="U89" s="2248"/>
      <c r="V89" s="2248"/>
      <c r="W89" s="2248"/>
      <c r="X89" s="591"/>
      <c r="Y89" s="2248"/>
      <c r="Z89" s="675"/>
      <c r="AA89" s="684"/>
      <c r="AB89" s="2248"/>
      <c r="AC89" s="2248"/>
      <c r="AD89" s="2226"/>
      <c r="AE89"/>
      <c r="AF89"/>
      <c r="AG89"/>
      <c r="AH89"/>
      <c r="AI89"/>
      <c r="AJ89"/>
    </row>
    <row r="90" spans="1:36" ht="15" customHeight="1" thickBot="1" x14ac:dyDescent="0.35">
      <c r="A90" s="2241"/>
      <c r="B90" s="632" t="s">
        <v>444</v>
      </c>
      <c r="C90" s="632"/>
      <c r="D90" s="632"/>
      <c r="E90" s="632"/>
      <c r="F90" s="632"/>
      <c r="G90" s="632"/>
      <c r="H90" s="632"/>
      <c r="I90" s="632"/>
      <c r="J90" s="632"/>
      <c r="K90" s="632"/>
      <c r="L90" s="632"/>
      <c r="M90" s="632"/>
      <c r="N90" s="632"/>
      <c r="O90" s="632"/>
      <c r="P90" s="632"/>
      <c r="Q90" s="602"/>
      <c r="R90" s="602"/>
      <c r="S90" s="2475"/>
      <c r="T90" s="881"/>
      <c r="U90" s="881"/>
      <c r="V90" s="881"/>
      <c r="W90" s="881"/>
      <c r="X90" s="591"/>
      <c r="Y90" s="881"/>
      <c r="Z90" s="675"/>
      <c r="AA90" s="882"/>
      <c r="AB90" s="881"/>
      <c r="AC90" s="881"/>
      <c r="AD90" s="2226"/>
      <c r="AE90"/>
      <c r="AF90"/>
      <c r="AG90"/>
      <c r="AH90"/>
      <c r="AI90"/>
      <c r="AJ90"/>
    </row>
    <row r="91" spans="1:36" ht="15" customHeight="1" x14ac:dyDescent="0.25">
      <c r="A91" s="2241"/>
      <c r="B91" s="590"/>
      <c r="C91" s="3155" t="s">
        <v>123</v>
      </c>
      <c r="D91" s="3155"/>
      <c r="E91" s="3155"/>
      <c r="F91" s="3155"/>
      <c r="G91" s="3155"/>
      <c r="H91" s="3155"/>
      <c r="I91" s="3155"/>
      <c r="J91" s="3155"/>
      <c r="K91" s="3155"/>
      <c r="L91" s="3155"/>
      <c r="M91" s="3155"/>
      <c r="N91" s="3155"/>
      <c r="O91" s="3155"/>
      <c r="P91" s="3156"/>
      <c r="Q91" s="1621">
        <f t="shared" ref="Q91:Q101" si="24">R91+AA91</f>
        <v>9809</v>
      </c>
      <c r="R91" s="1104">
        <v>9809</v>
      </c>
      <c r="S91" s="2487">
        <f t="shared" ref="S91:S101" si="25">R91-SUM(T91:Y91)</f>
        <v>0</v>
      </c>
      <c r="T91" s="1203">
        <f>R91</f>
        <v>9809</v>
      </c>
      <c r="U91" s="1090"/>
      <c r="V91" s="1090"/>
      <c r="W91" s="1090"/>
      <c r="X91" s="1090"/>
      <c r="Y91" s="1090"/>
      <c r="Z91" s="2243"/>
      <c r="AA91" s="1106"/>
      <c r="AB91" s="1203"/>
      <c r="AC91" s="1101"/>
      <c r="AD91" s="2226"/>
      <c r="AE91"/>
      <c r="AF91"/>
      <c r="AG91"/>
      <c r="AH91"/>
      <c r="AI91"/>
      <c r="AJ91"/>
    </row>
    <row r="92" spans="1:36" ht="15" customHeight="1" x14ac:dyDescent="0.25">
      <c r="A92" s="2241"/>
      <c r="B92" s="590"/>
      <c r="C92" s="3153" t="s">
        <v>124</v>
      </c>
      <c r="D92" s="3153"/>
      <c r="E92" s="3153"/>
      <c r="F92" s="3153"/>
      <c r="G92" s="3153"/>
      <c r="H92" s="3153"/>
      <c r="I92" s="3153"/>
      <c r="J92" s="3153"/>
      <c r="K92" s="3153"/>
      <c r="L92" s="3153"/>
      <c r="M92" s="3153"/>
      <c r="N92" s="3153"/>
      <c r="O92" s="3153"/>
      <c r="P92" s="3154"/>
      <c r="Q92" s="1622">
        <f t="shared" si="24"/>
        <v>53759</v>
      </c>
      <c r="R92" s="1087">
        <v>53066</v>
      </c>
      <c r="S92" s="2488">
        <f t="shared" si="25"/>
        <v>0</v>
      </c>
      <c r="T92" s="1206"/>
      <c r="U92" s="1091"/>
      <c r="V92" s="1091">
        <f>R92</f>
        <v>53066</v>
      </c>
      <c r="W92" s="1091"/>
      <c r="X92" s="1091"/>
      <c r="Y92" s="1091"/>
      <c r="Z92" s="675"/>
      <c r="AA92" s="1214">
        <v>693</v>
      </c>
      <c r="AB92" s="1206">
        <f>AA92</f>
        <v>693</v>
      </c>
      <c r="AC92" s="1102"/>
      <c r="AD92" s="2226"/>
      <c r="AE92"/>
      <c r="AF92"/>
      <c r="AG92"/>
      <c r="AH92"/>
      <c r="AI92"/>
      <c r="AJ92"/>
    </row>
    <row r="93" spans="1:36" ht="15" customHeight="1" x14ac:dyDescent="0.25">
      <c r="A93" s="2241"/>
      <c r="B93" s="590"/>
      <c r="C93" s="3153" t="s">
        <v>125</v>
      </c>
      <c r="D93" s="3153"/>
      <c r="E93" s="3153"/>
      <c r="F93" s="3153"/>
      <c r="G93" s="3153"/>
      <c r="H93" s="3153"/>
      <c r="I93" s="3153"/>
      <c r="J93" s="3153"/>
      <c r="K93" s="3153"/>
      <c r="L93" s="3153"/>
      <c r="M93" s="3153"/>
      <c r="N93" s="3153"/>
      <c r="O93" s="3153"/>
      <c r="P93" s="3154"/>
      <c r="Q93" s="1622">
        <f t="shared" si="24"/>
        <v>0</v>
      </c>
      <c r="R93" s="1087"/>
      <c r="S93" s="2488">
        <f t="shared" si="25"/>
        <v>0</v>
      </c>
      <c r="T93" s="1206"/>
      <c r="U93" s="1091"/>
      <c r="V93" s="1091"/>
      <c r="W93" s="1091"/>
      <c r="X93" s="1091"/>
      <c r="Y93" s="1091"/>
      <c r="Z93" s="675"/>
      <c r="AA93" s="1214"/>
      <c r="AB93" s="1206"/>
      <c r="AC93" s="1102"/>
      <c r="AD93" s="2226"/>
      <c r="AE93"/>
      <c r="AF93"/>
      <c r="AG93"/>
      <c r="AH93"/>
      <c r="AI93"/>
      <c r="AJ93"/>
    </row>
    <row r="94" spans="1:36" ht="15" customHeight="1" x14ac:dyDescent="0.25">
      <c r="A94" s="2241"/>
      <c r="B94" s="590"/>
      <c r="C94" s="3153" t="s">
        <v>126</v>
      </c>
      <c r="D94" s="3153"/>
      <c r="E94" s="3153"/>
      <c r="F94" s="3153"/>
      <c r="G94" s="3153"/>
      <c r="H94" s="3153"/>
      <c r="I94" s="3153"/>
      <c r="J94" s="3153"/>
      <c r="K94" s="3153"/>
      <c r="L94" s="3153"/>
      <c r="M94" s="3153"/>
      <c r="N94" s="3153"/>
      <c r="O94" s="3153"/>
      <c r="P94" s="3154"/>
      <c r="Q94" s="1622">
        <f t="shared" si="24"/>
        <v>5001</v>
      </c>
      <c r="R94" s="1087">
        <v>4936</v>
      </c>
      <c r="S94" s="2488">
        <f t="shared" si="25"/>
        <v>0</v>
      </c>
      <c r="T94" s="1206">
        <f>R94</f>
        <v>4936</v>
      </c>
      <c r="U94" s="1091"/>
      <c r="V94" s="1091"/>
      <c r="W94" s="1091"/>
      <c r="X94" s="1091"/>
      <c r="Y94" s="1091"/>
      <c r="Z94" s="675"/>
      <c r="AA94" s="1214">
        <v>65</v>
      </c>
      <c r="AB94" s="1206">
        <f>AA94</f>
        <v>65</v>
      </c>
      <c r="AC94" s="1102"/>
      <c r="AD94" s="2226"/>
      <c r="AE94"/>
      <c r="AF94"/>
      <c r="AG94"/>
      <c r="AH94"/>
      <c r="AI94"/>
      <c r="AJ94"/>
    </row>
    <row r="95" spans="1:36" ht="15" customHeight="1" x14ac:dyDescent="0.25">
      <c r="A95" s="2241"/>
      <c r="B95" s="590"/>
      <c r="C95" s="3153" t="s">
        <v>127</v>
      </c>
      <c r="D95" s="3153"/>
      <c r="E95" s="3153"/>
      <c r="F95" s="3153"/>
      <c r="G95" s="3153"/>
      <c r="H95" s="3153"/>
      <c r="I95" s="3153"/>
      <c r="J95" s="3153"/>
      <c r="K95" s="3153"/>
      <c r="L95" s="3153"/>
      <c r="M95" s="3153"/>
      <c r="N95" s="3153"/>
      <c r="O95" s="3153"/>
      <c r="P95" s="3154"/>
      <c r="Q95" s="1622">
        <f t="shared" si="24"/>
        <v>746351</v>
      </c>
      <c r="R95" s="1087">
        <f>98710+98710+49355+74033+341350+74033+4936-1</f>
        <v>741126</v>
      </c>
      <c r="S95" s="2488">
        <f t="shared" si="25"/>
        <v>0</v>
      </c>
      <c r="T95" s="1206">
        <f>98710+74033</f>
        <v>172743</v>
      </c>
      <c r="U95" s="1091"/>
      <c r="V95" s="1091">
        <f>R95-T95</f>
        <v>568383</v>
      </c>
      <c r="W95" s="1091"/>
      <c r="X95" s="1091"/>
      <c r="Y95" s="1091"/>
      <c r="Z95" s="675"/>
      <c r="AA95" s="1214">
        <f>1290+1290+645+968+968+65-1</f>
        <v>5225</v>
      </c>
      <c r="AB95" s="1206">
        <f>AA95</f>
        <v>5225</v>
      </c>
      <c r="AC95" s="1102"/>
      <c r="AD95" s="2226"/>
      <c r="AE95"/>
      <c r="AF95"/>
      <c r="AG95"/>
      <c r="AH95"/>
      <c r="AI95"/>
      <c r="AJ95"/>
    </row>
    <row r="96" spans="1:36" ht="15" customHeight="1" x14ac:dyDescent="0.25">
      <c r="A96" s="2241"/>
      <c r="B96" s="590"/>
      <c r="C96" s="3151" t="s">
        <v>128</v>
      </c>
      <c r="D96" s="3151"/>
      <c r="E96" s="3151"/>
      <c r="F96" s="3151"/>
      <c r="G96" s="3151"/>
      <c r="H96" s="3151"/>
      <c r="I96" s="3151"/>
      <c r="J96" s="3151"/>
      <c r="K96" s="3151"/>
      <c r="L96" s="3151"/>
      <c r="M96" s="3151"/>
      <c r="N96" s="3151"/>
      <c r="O96" s="3151"/>
      <c r="P96" s="3152"/>
      <c r="Q96" s="1622">
        <f t="shared" si="24"/>
        <v>0</v>
      </c>
      <c r="R96" s="1087"/>
      <c r="S96" s="2488">
        <f t="shared" si="25"/>
        <v>0</v>
      </c>
      <c r="T96" s="1206">
        <f>R96</f>
        <v>0</v>
      </c>
      <c r="U96" s="1091"/>
      <c r="V96" s="1091"/>
      <c r="W96" s="1091"/>
      <c r="X96" s="1091"/>
      <c r="Y96" s="1091"/>
      <c r="Z96" s="675"/>
      <c r="AA96" s="1214"/>
      <c r="AB96" s="1206">
        <f>AA96</f>
        <v>0</v>
      </c>
      <c r="AC96" s="1102"/>
      <c r="AD96" s="2226"/>
      <c r="AE96"/>
      <c r="AF96"/>
      <c r="AG96"/>
      <c r="AH96"/>
      <c r="AI96"/>
      <c r="AJ96"/>
    </row>
    <row r="97" spans="1:36" ht="15" customHeight="1" x14ac:dyDescent="0.25">
      <c r="A97" s="2241"/>
      <c r="B97" s="590"/>
      <c r="C97" s="3151" t="s">
        <v>129</v>
      </c>
      <c r="D97" s="3151"/>
      <c r="E97" s="3151"/>
      <c r="F97" s="3151"/>
      <c r="G97" s="3151"/>
      <c r="H97" s="3151"/>
      <c r="I97" s="3151"/>
      <c r="J97" s="3151"/>
      <c r="K97" s="3151"/>
      <c r="L97" s="3151"/>
      <c r="M97" s="3151"/>
      <c r="N97" s="3151"/>
      <c r="O97" s="3151"/>
      <c r="P97" s="3152"/>
      <c r="Q97" s="1622">
        <f t="shared" si="24"/>
        <v>0</v>
      </c>
      <c r="R97" s="1087"/>
      <c r="S97" s="2488">
        <f t="shared" si="25"/>
        <v>0</v>
      </c>
      <c r="T97" s="1206"/>
      <c r="U97" s="1091"/>
      <c r="V97" s="1091"/>
      <c r="W97" s="1091"/>
      <c r="X97" s="1091"/>
      <c r="Y97" s="1091"/>
      <c r="Z97" s="675"/>
      <c r="AA97" s="1214"/>
      <c r="AB97" s="1206"/>
      <c r="AC97" s="1102"/>
      <c r="AD97" s="2226"/>
      <c r="AE97"/>
      <c r="AF97"/>
      <c r="AG97"/>
      <c r="AH97"/>
      <c r="AI97"/>
      <c r="AJ97"/>
    </row>
    <row r="98" spans="1:36" ht="15" customHeight="1" x14ac:dyDescent="0.25">
      <c r="A98" s="2241"/>
      <c r="B98" s="590"/>
      <c r="C98" s="3151" t="s">
        <v>445</v>
      </c>
      <c r="D98" s="3151"/>
      <c r="E98" s="3151"/>
      <c r="F98" s="3151"/>
      <c r="G98" s="3151"/>
      <c r="H98" s="3151"/>
      <c r="I98" s="3151"/>
      <c r="J98" s="3151"/>
      <c r="K98" s="3151"/>
      <c r="L98" s="3151"/>
      <c r="M98" s="3151"/>
      <c r="N98" s="3151"/>
      <c r="O98" s="3151"/>
      <c r="P98" s="3152"/>
      <c r="Q98" s="1622">
        <f t="shared" si="24"/>
        <v>61484</v>
      </c>
      <c r="R98" s="1087">
        <v>61484</v>
      </c>
      <c r="S98" s="2488">
        <f t="shared" si="25"/>
        <v>0</v>
      </c>
      <c r="T98" s="1206"/>
      <c r="U98" s="1091"/>
      <c r="V98" s="1091">
        <f>R98</f>
        <v>61484</v>
      </c>
      <c r="W98" s="1091"/>
      <c r="X98" s="1091"/>
      <c r="Y98" s="1091"/>
      <c r="Z98" s="675"/>
      <c r="AA98" s="1214"/>
      <c r="AB98" s="1206"/>
      <c r="AC98" s="1102"/>
      <c r="AD98" s="2226"/>
      <c r="AE98"/>
      <c r="AF98"/>
      <c r="AG98"/>
      <c r="AH98"/>
      <c r="AI98"/>
      <c r="AJ98"/>
    </row>
    <row r="99" spans="1:36" ht="15" customHeight="1" x14ac:dyDescent="0.25">
      <c r="A99" s="2241"/>
      <c r="B99" s="590"/>
      <c r="C99" s="3153" t="s">
        <v>136</v>
      </c>
      <c r="D99" s="3153"/>
      <c r="E99" s="3153"/>
      <c r="F99" s="3153"/>
      <c r="G99" s="3153"/>
      <c r="H99" s="3153"/>
      <c r="I99" s="3153"/>
      <c r="J99" s="3153"/>
      <c r="K99" s="3153"/>
      <c r="L99" s="3153"/>
      <c r="M99" s="3153"/>
      <c r="N99" s="3153"/>
      <c r="O99" s="3153"/>
      <c r="P99" s="3154"/>
      <c r="Q99" s="1622">
        <f t="shared" si="24"/>
        <v>15000</v>
      </c>
      <c r="R99" s="1087">
        <v>15000</v>
      </c>
      <c r="S99" s="2488">
        <f t="shared" si="25"/>
        <v>0</v>
      </c>
      <c r="T99" s="1206"/>
      <c r="U99" s="1091"/>
      <c r="V99" s="1091">
        <f>R99</f>
        <v>15000</v>
      </c>
      <c r="W99" s="1091"/>
      <c r="X99" s="1091"/>
      <c r="Y99" s="1091"/>
      <c r="Z99" s="675"/>
      <c r="AA99" s="1214"/>
      <c r="AB99" s="1206"/>
      <c r="AC99" s="1102"/>
      <c r="AD99" s="2226"/>
      <c r="AE99"/>
      <c r="AF99"/>
      <c r="AG99"/>
      <c r="AH99"/>
      <c r="AI99"/>
      <c r="AJ99"/>
    </row>
    <row r="100" spans="1:36" ht="15" customHeight="1" x14ac:dyDescent="0.25">
      <c r="A100" s="2241"/>
      <c r="B100" s="590"/>
      <c r="C100" s="3151" t="s">
        <v>137</v>
      </c>
      <c r="D100" s="3151"/>
      <c r="E100" s="3151"/>
      <c r="F100" s="3151"/>
      <c r="G100" s="3151"/>
      <c r="H100" s="3151"/>
      <c r="I100" s="3151"/>
      <c r="J100" s="3151"/>
      <c r="K100" s="3151"/>
      <c r="L100" s="3151"/>
      <c r="M100" s="3151"/>
      <c r="N100" s="3151"/>
      <c r="O100" s="3151"/>
      <c r="P100" s="3152"/>
      <c r="Q100" s="1622">
        <f t="shared" si="24"/>
        <v>50000</v>
      </c>
      <c r="R100" s="1087">
        <v>50000</v>
      </c>
      <c r="S100" s="2488">
        <f t="shared" si="25"/>
        <v>0</v>
      </c>
      <c r="T100" s="1206"/>
      <c r="U100" s="1091"/>
      <c r="V100" s="1091">
        <f>R100</f>
        <v>50000</v>
      </c>
      <c r="W100" s="1091"/>
      <c r="X100" s="1091"/>
      <c r="Y100" s="1091"/>
      <c r="Z100" s="675"/>
      <c r="AA100" s="1214"/>
      <c r="AB100" s="1206"/>
      <c r="AC100" s="1102"/>
      <c r="AD100" s="2226"/>
      <c r="AE100"/>
      <c r="AF100"/>
      <c r="AG100"/>
      <c r="AH100"/>
      <c r="AI100"/>
      <c r="AJ100"/>
    </row>
    <row r="101" spans="1:36" ht="15" customHeight="1" x14ac:dyDescent="0.25">
      <c r="A101" s="2241"/>
      <c r="B101" s="590"/>
      <c r="C101" s="3153" t="s">
        <v>446</v>
      </c>
      <c r="D101" s="3153"/>
      <c r="E101" s="3153"/>
      <c r="F101" s="3153"/>
      <c r="G101" s="3153"/>
      <c r="H101" s="3153"/>
      <c r="I101" s="3153"/>
      <c r="J101" s="3153"/>
      <c r="K101" s="3153"/>
      <c r="L101" s="3153"/>
      <c r="M101" s="3153"/>
      <c r="N101" s="3153"/>
      <c r="O101" s="3153"/>
      <c r="P101" s="3154"/>
      <c r="Q101" s="1624">
        <f t="shared" si="24"/>
        <v>71428</v>
      </c>
      <c r="R101" s="1087">
        <v>71428</v>
      </c>
      <c r="S101" s="2488">
        <f t="shared" si="25"/>
        <v>0</v>
      </c>
      <c r="T101" s="1218"/>
      <c r="U101" s="1095"/>
      <c r="V101" s="1095">
        <f>R101</f>
        <v>71428</v>
      </c>
      <c r="W101" s="1095"/>
      <c r="X101" s="1095"/>
      <c r="Y101" s="1095"/>
      <c r="Z101" s="675"/>
      <c r="AA101" s="1216"/>
      <c r="AB101" s="1218"/>
      <c r="AC101" s="1225"/>
      <c r="AD101" s="2226"/>
      <c r="AE101"/>
      <c r="AF101"/>
      <c r="AG101"/>
      <c r="AH101"/>
      <c r="AI101"/>
      <c r="AJ101"/>
    </row>
    <row r="102" spans="1:36" ht="15" customHeight="1" thickBot="1" x14ac:dyDescent="0.3">
      <c r="A102" s="2241"/>
      <c r="B102" s="590"/>
      <c r="C102" s="600"/>
      <c r="D102" s="600"/>
      <c r="M102" s="3141" t="s">
        <v>98</v>
      </c>
      <c r="N102" s="3141"/>
      <c r="O102" s="3141"/>
      <c r="P102" s="3142"/>
      <c r="Q102" s="1620">
        <f t="shared" ref="Q102:Y102" si="26">SUM(Q91:Q101)</f>
        <v>1012832</v>
      </c>
      <c r="R102" s="1107">
        <f t="shared" si="26"/>
        <v>1006849</v>
      </c>
      <c r="S102" s="2486">
        <f t="shared" ref="S102" si="27">SUM(S91:S101)</f>
        <v>0</v>
      </c>
      <c r="T102" s="1210">
        <f t="shared" si="26"/>
        <v>187488</v>
      </c>
      <c r="U102" s="1211">
        <f t="shared" si="26"/>
        <v>0</v>
      </c>
      <c r="V102" s="1211">
        <f t="shared" si="26"/>
        <v>819361</v>
      </c>
      <c r="W102" s="1211">
        <f t="shared" si="26"/>
        <v>0</v>
      </c>
      <c r="X102" s="1211">
        <f t="shared" si="26"/>
        <v>0</v>
      </c>
      <c r="Y102" s="1211">
        <f t="shared" si="26"/>
        <v>0</v>
      </c>
      <c r="Z102" s="885"/>
      <c r="AA102" s="1089">
        <f>SUM(AA91:AA101)</f>
        <v>5983</v>
      </c>
      <c r="AB102" s="1210">
        <f>SUM(AB91:AB101)</f>
        <v>5983</v>
      </c>
      <c r="AC102" s="1226">
        <f>SUM(AC91:AC101)</f>
        <v>0</v>
      </c>
      <c r="AD102" s="2226"/>
      <c r="AE102"/>
      <c r="AF102"/>
      <c r="AG102"/>
      <c r="AH102"/>
      <c r="AI102"/>
      <c r="AJ102"/>
    </row>
    <row r="103" spans="1:36" ht="3.75" customHeight="1" thickBot="1" x14ac:dyDescent="0.3">
      <c r="A103" s="2250"/>
      <c r="B103" s="2266"/>
      <c r="C103" s="2267"/>
      <c r="D103" s="2267"/>
      <c r="E103" s="2256"/>
      <c r="F103" s="2258"/>
      <c r="G103" s="2258"/>
      <c r="H103" s="2258"/>
      <c r="I103" s="2258"/>
      <c r="J103" s="2258"/>
      <c r="K103" s="2258"/>
      <c r="L103" s="2258"/>
      <c r="M103" s="2258"/>
      <c r="N103" s="2258"/>
      <c r="O103" s="2258"/>
      <c r="P103" s="2258"/>
      <c r="Q103" s="2259"/>
      <c r="R103" s="2252"/>
      <c r="S103" s="2481"/>
      <c r="T103" s="2268"/>
      <c r="U103" s="2268"/>
      <c r="V103" s="2268"/>
      <c r="W103" s="2268"/>
      <c r="X103" s="2254"/>
      <c r="Y103" s="2268"/>
      <c r="Z103" s="2269"/>
      <c r="AA103" s="2270"/>
      <c r="AB103" s="2268"/>
      <c r="AC103" s="2268"/>
      <c r="AD103" s="2255"/>
      <c r="AE103"/>
      <c r="AF103"/>
      <c r="AG103"/>
      <c r="AH103"/>
      <c r="AI103"/>
      <c r="AJ103"/>
    </row>
    <row r="104" spans="1:36" ht="3.75" customHeight="1" x14ac:dyDescent="0.25">
      <c r="A104" s="2241"/>
      <c r="B104" s="602"/>
      <c r="C104" s="603"/>
      <c r="D104" s="603"/>
      <c r="E104" s="600"/>
      <c r="R104" s="590"/>
      <c r="S104" s="2478"/>
      <c r="T104" s="677"/>
      <c r="U104" s="677"/>
      <c r="V104" s="677"/>
      <c r="W104" s="677"/>
      <c r="X104" s="591"/>
      <c r="Y104" s="677"/>
      <c r="Z104" s="675"/>
      <c r="AA104" s="676"/>
      <c r="AB104" s="677"/>
      <c r="AC104" s="677"/>
      <c r="AD104" s="2226"/>
      <c r="AE104"/>
      <c r="AF104"/>
      <c r="AG104"/>
      <c r="AH104"/>
      <c r="AI104"/>
      <c r="AJ104"/>
    </row>
    <row r="105" spans="1:36" s="606" customFormat="1" ht="15" customHeight="1" thickBot="1" x14ac:dyDescent="0.3">
      <c r="A105" s="2241"/>
      <c r="B105" s="632" t="s">
        <v>447</v>
      </c>
      <c r="C105" s="632"/>
      <c r="D105" s="632"/>
      <c r="E105" s="632"/>
      <c r="F105" s="632"/>
      <c r="G105" s="632"/>
      <c r="H105" s="632"/>
      <c r="I105" s="632"/>
      <c r="J105" s="632"/>
      <c r="K105" s="632"/>
      <c r="L105" s="632"/>
      <c r="M105" s="632"/>
      <c r="N105" s="632"/>
      <c r="O105" s="632"/>
      <c r="P105" s="632"/>
      <c r="Q105" s="602"/>
      <c r="R105" s="602"/>
      <c r="S105" s="2475"/>
      <c r="T105" s="677"/>
      <c r="U105" s="677"/>
      <c r="V105" s="677"/>
      <c r="W105" s="677"/>
      <c r="X105" s="592"/>
      <c r="Y105" s="677"/>
      <c r="Z105" s="675"/>
      <c r="AA105" s="676"/>
      <c r="AB105" s="677"/>
      <c r="AC105" s="677"/>
      <c r="AD105" s="2226"/>
      <c r="AE105"/>
      <c r="AF105"/>
      <c r="AG105"/>
      <c r="AH105"/>
      <c r="AI105"/>
      <c r="AJ105"/>
    </row>
    <row r="106" spans="1:36" s="606" customFormat="1" ht="15" customHeight="1" x14ac:dyDescent="0.25">
      <c r="A106" s="2241"/>
      <c r="B106" s="592"/>
      <c r="C106" s="3143" t="s">
        <v>448</v>
      </c>
      <c r="D106" s="3143"/>
      <c r="E106" s="3143"/>
      <c r="F106" s="3143"/>
      <c r="G106" s="3143"/>
      <c r="H106" s="3143"/>
      <c r="I106" s="3143"/>
      <c r="J106" s="3143"/>
      <c r="K106" s="3143"/>
      <c r="L106" s="3143"/>
      <c r="M106" s="3143"/>
      <c r="N106" s="3143"/>
      <c r="O106" s="3143"/>
      <c r="P106" s="3144"/>
      <c r="Q106" s="1621">
        <f t="shared" ref="Q106:Q112" si="28">R106+AA106</f>
        <v>0</v>
      </c>
      <c r="R106" s="1104"/>
      <c r="S106" s="2487">
        <f t="shared" ref="S106:S112" si="29">R106-SUM(T106:Y106)</f>
        <v>0</v>
      </c>
      <c r="T106" s="1203"/>
      <c r="U106" s="1090"/>
      <c r="V106" s="1090"/>
      <c r="W106" s="1090"/>
      <c r="X106" s="1090"/>
      <c r="Y106" s="1090"/>
      <c r="Z106" s="2243"/>
      <c r="AA106" s="1106"/>
      <c r="AB106" s="1203"/>
      <c r="AC106" s="1101"/>
      <c r="AD106" s="2226"/>
      <c r="AE106"/>
      <c r="AF106"/>
      <c r="AG106"/>
      <c r="AH106"/>
      <c r="AI106"/>
      <c r="AJ106"/>
    </row>
    <row r="107" spans="1:36" s="606" customFormat="1" ht="15" customHeight="1" x14ac:dyDescent="0.25">
      <c r="A107" s="2241"/>
      <c r="B107" s="592"/>
      <c r="C107" s="3139" t="s">
        <v>449</v>
      </c>
      <c r="D107" s="3139"/>
      <c r="E107" s="3139"/>
      <c r="F107" s="3139"/>
      <c r="G107" s="3139"/>
      <c r="H107" s="3139"/>
      <c r="I107" s="3139"/>
      <c r="J107" s="3139"/>
      <c r="K107" s="3139"/>
      <c r="L107" s="3139"/>
      <c r="M107" s="3139"/>
      <c r="N107" s="3139"/>
      <c r="O107" s="3139"/>
      <c r="P107" s="3140"/>
      <c r="Q107" s="1622">
        <f t="shared" si="28"/>
        <v>0</v>
      </c>
      <c r="R107" s="1108"/>
      <c r="S107" s="2490">
        <f t="shared" si="29"/>
        <v>0</v>
      </c>
      <c r="T107" s="1206"/>
      <c r="U107" s="1091"/>
      <c r="V107" s="1091"/>
      <c r="W107" s="1091"/>
      <c r="X107" s="1091"/>
      <c r="Y107" s="1091"/>
      <c r="Z107" s="675"/>
      <c r="AA107" s="1219"/>
      <c r="AB107" s="1206"/>
      <c r="AC107" s="1102"/>
      <c r="AD107" s="2226"/>
      <c r="AE107"/>
      <c r="AF107"/>
      <c r="AG107"/>
      <c r="AH107"/>
      <c r="AI107"/>
      <c r="AJ107"/>
    </row>
    <row r="108" spans="1:36" ht="15" customHeight="1" x14ac:dyDescent="0.25">
      <c r="A108" s="2241"/>
      <c r="B108" s="590"/>
      <c r="C108" s="3139" t="s">
        <v>450</v>
      </c>
      <c r="D108" s="3139"/>
      <c r="E108" s="3139"/>
      <c r="F108" s="3139"/>
      <c r="G108" s="3139"/>
      <c r="H108" s="3139"/>
      <c r="I108" s="3139"/>
      <c r="J108" s="3139"/>
      <c r="K108" s="3139"/>
      <c r="L108" s="3139"/>
      <c r="M108" s="3139"/>
      <c r="N108" s="3139"/>
      <c r="O108" s="3139"/>
      <c r="P108" s="3140"/>
      <c r="Q108" s="1622">
        <f t="shared" si="28"/>
        <v>0</v>
      </c>
      <c r="R108" s="1108"/>
      <c r="S108" s="2490">
        <f t="shared" si="29"/>
        <v>0</v>
      </c>
      <c r="T108" s="1206"/>
      <c r="U108" s="1091"/>
      <c r="V108" s="1091"/>
      <c r="W108" s="1091"/>
      <c r="X108" s="1091"/>
      <c r="Y108" s="1091"/>
      <c r="Z108" s="675"/>
      <c r="AA108" s="1219"/>
      <c r="AB108" s="1206"/>
      <c r="AC108" s="1102"/>
      <c r="AD108" s="2226"/>
      <c r="AE108"/>
      <c r="AF108"/>
      <c r="AG108"/>
      <c r="AH108"/>
      <c r="AI108"/>
      <c r="AJ108"/>
    </row>
    <row r="109" spans="1:36" ht="15" customHeight="1" x14ac:dyDescent="0.25">
      <c r="A109" s="2241"/>
      <c r="B109" s="590"/>
      <c r="C109" s="3139" t="s">
        <v>451</v>
      </c>
      <c r="D109" s="3139"/>
      <c r="E109" s="3139"/>
      <c r="F109" s="3139"/>
      <c r="G109" s="3139"/>
      <c r="H109" s="3139"/>
      <c r="I109" s="3139"/>
      <c r="J109" s="3139"/>
      <c r="K109" s="3139"/>
      <c r="L109" s="3139"/>
      <c r="M109" s="3139"/>
      <c r="N109" s="3139"/>
      <c r="O109" s="3139"/>
      <c r="P109" s="3140"/>
      <c r="Q109" s="1622">
        <f t="shared" si="28"/>
        <v>0</v>
      </c>
      <c r="R109" s="1108"/>
      <c r="S109" s="2490">
        <f>R109-SUM(T109:Y109)</f>
        <v>0</v>
      </c>
      <c r="T109" s="1206"/>
      <c r="U109" s="1091"/>
      <c r="V109" s="1091"/>
      <c r="W109" s="1091"/>
      <c r="X109" s="1091"/>
      <c r="Y109" s="1091"/>
      <c r="Z109" s="675"/>
      <c r="AA109" s="1219"/>
      <c r="AB109" s="1206"/>
      <c r="AC109" s="1102"/>
      <c r="AD109" s="2226"/>
      <c r="AE109"/>
      <c r="AF109"/>
      <c r="AG109"/>
      <c r="AH109"/>
      <c r="AI109"/>
      <c r="AJ109"/>
    </row>
    <row r="110" spans="1:36" ht="15" customHeight="1" x14ac:dyDescent="0.25">
      <c r="A110" s="2241"/>
      <c r="B110" s="590"/>
      <c r="C110" s="3139" t="s">
        <v>452</v>
      </c>
      <c r="D110" s="3139"/>
      <c r="E110" s="3139"/>
      <c r="F110" s="3139"/>
      <c r="G110" s="3139"/>
      <c r="H110" s="3139"/>
      <c r="I110" s="3139"/>
      <c r="J110" s="3139"/>
      <c r="K110" s="3139"/>
      <c r="L110" s="3139"/>
      <c r="M110" s="3139"/>
      <c r="N110" s="3139"/>
      <c r="O110" s="3139"/>
      <c r="P110" s="3140"/>
      <c r="Q110" s="1622">
        <f t="shared" si="28"/>
        <v>0</v>
      </c>
      <c r="R110" s="1108"/>
      <c r="S110" s="2490">
        <f t="shared" si="29"/>
        <v>0</v>
      </c>
      <c r="T110" s="1206"/>
      <c r="U110" s="1091"/>
      <c r="V110" s="1091"/>
      <c r="W110" s="1091"/>
      <c r="X110" s="1091"/>
      <c r="Y110" s="1091"/>
      <c r="Z110" s="675"/>
      <c r="AA110" s="1219"/>
      <c r="AB110" s="1206"/>
      <c r="AC110" s="1102"/>
      <c r="AD110" s="2226"/>
      <c r="AE110"/>
      <c r="AF110"/>
      <c r="AG110"/>
      <c r="AH110"/>
      <c r="AI110"/>
      <c r="AJ110"/>
    </row>
    <row r="111" spans="1:36" ht="15" customHeight="1" x14ac:dyDescent="0.25">
      <c r="A111" s="2241"/>
      <c r="B111" s="590"/>
      <c r="C111" s="3139" t="s">
        <v>453</v>
      </c>
      <c r="D111" s="3139"/>
      <c r="E111" s="3139"/>
      <c r="F111" s="3139"/>
      <c r="G111" s="3139"/>
      <c r="H111" s="3139"/>
      <c r="I111" s="3139"/>
      <c r="J111" s="3139"/>
      <c r="K111" s="3139"/>
      <c r="L111" s="3139"/>
      <c r="M111" s="3139"/>
      <c r="N111" s="3139"/>
      <c r="O111" s="3139"/>
      <c r="P111" s="3140"/>
      <c r="Q111" s="1622">
        <f t="shared" si="28"/>
        <v>0</v>
      </c>
      <c r="R111" s="1108"/>
      <c r="S111" s="2490">
        <f t="shared" si="29"/>
        <v>0</v>
      </c>
      <c r="T111" s="1206"/>
      <c r="U111" s="1091"/>
      <c r="V111" s="1091"/>
      <c r="W111" s="1091"/>
      <c r="X111" s="1091"/>
      <c r="Y111" s="1091"/>
      <c r="Z111" s="675"/>
      <c r="AA111" s="1219"/>
      <c r="AB111" s="1206"/>
      <c r="AC111" s="1102"/>
      <c r="AD111" s="2226"/>
      <c r="AE111"/>
      <c r="AF111"/>
      <c r="AG111"/>
      <c r="AH111"/>
      <c r="AI111"/>
      <c r="AJ111"/>
    </row>
    <row r="112" spans="1:36" ht="15" customHeight="1" x14ac:dyDescent="0.25">
      <c r="A112" s="2241"/>
      <c r="B112" s="590"/>
      <c r="C112" s="3139" t="s">
        <v>454</v>
      </c>
      <c r="D112" s="3139"/>
      <c r="E112" s="3139"/>
      <c r="F112" s="3139"/>
      <c r="G112" s="3139"/>
      <c r="H112" s="3139"/>
      <c r="I112" s="3139"/>
      <c r="J112" s="3139"/>
      <c r="K112" s="3139"/>
      <c r="L112" s="3139"/>
      <c r="M112" s="3139"/>
      <c r="N112" s="3139"/>
      <c r="O112" s="3139"/>
      <c r="P112" s="3140"/>
      <c r="Q112" s="1624">
        <f t="shared" si="28"/>
        <v>0</v>
      </c>
      <c r="R112" s="1108"/>
      <c r="S112" s="2490">
        <f t="shared" si="29"/>
        <v>0</v>
      </c>
      <c r="T112" s="1218"/>
      <c r="U112" s="1095"/>
      <c r="V112" s="1095"/>
      <c r="W112" s="1095"/>
      <c r="X112" s="1095"/>
      <c r="Y112" s="1095"/>
      <c r="Z112" s="675"/>
      <c r="AA112" s="1220"/>
      <c r="AB112" s="1218"/>
      <c r="AC112" s="1225"/>
      <c r="AD112" s="2226"/>
      <c r="AE112"/>
      <c r="AF112"/>
      <c r="AG112"/>
      <c r="AH112"/>
      <c r="AI112"/>
      <c r="AJ112"/>
    </row>
    <row r="113" spans="1:36" ht="15" customHeight="1" thickBot="1" x14ac:dyDescent="0.3">
      <c r="A113" s="2241"/>
      <c r="B113" s="590"/>
      <c r="C113" s="600"/>
      <c r="D113" s="600"/>
      <c r="M113" s="3141" t="s">
        <v>98</v>
      </c>
      <c r="N113" s="3141"/>
      <c r="O113" s="3141"/>
      <c r="P113" s="3142"/>
      <c r="Q113" s="1620">
        <f t="shared" ref="Q113:Y113" si="30">SUM(Q106:Q112)</f>
        <v>0</v>
      </c>
      <c r="R113" s="1107">
        <f t="shared" si="30"/>
        <v>0</v>
      </c>
      <c r="S113" s="2486">
        <f t="shared" ref="S113" si="31">SUM(S106:S112)</f>
        <v>0</v>
      </c>
      <c r="T113" s="1210">
        <f t="shared" si="30"/>
        <v>0</v>
      </c>
      <c r="U113" s="1211">
        <f t="shared" si="30"/>
        <v>0</v>
      </c>
      <c r="V113" s="1211">
        <f t="shared" si="30"/>
        <v>0</v>
      </c>
      <c r="W113" s="1211">
        <f t="shared" si="30"/>
        <v>0</v>
      </c>
      <c r="X113" s="1211">
        <f t="shared" si="30"/>
        <v>0</v>
      </c>
      <c r="Y113" s="1211">
        <f t="shared" si="30"/>
        <v>0</v>
      </c>
      <c r="Z113" s="885"/>
      <c r="AA113" s="1089">
        <f>SUM(AA106:AA112)</f>
        <v>0</v>
      </c>
      <c r="AB113" s="1210">
        <f>SUM(AB106:AB112)</f>
        <v>0</v>
      </c>
      <c r="AC113" s="1226">
        <f>SUM(AC106:AC112)</f>
        <v>0</v>
      </c>
      <c r="AD113" s="2226"/>
      <c r="AE113"/>
      <c r="AF113"/>
      <c r="AG113"/>
      <c r="AH113"/>
      <c r="AI113"/>
      <c r="AJ113"/>
    </row>
    <row r="114" spans="1:36" ht="7.5" customHeight="1" thickBot="1" x14ac:dyDescent="0.3">
      <c r="A114" s="2241"/>
      <c r="B114" s="605"/>
      <c r="C114" s="600"/>
      <c r="D114" s="600"/>
      <c r="E114" s="604"/>
      <c r="F114" s="590"/>
      <c r="G114" s="590"/>
      <c r="H114" s="590"/>
      <c r="I114" s="590"/>
      <c r="J114" s="590"/>
      <c r="K114" s="590"/>
      <c r="L114" s="590"/>
      <c r="M114" s="590"/>
      <c r="N114" s="590"/>
      <c r="O114" s="590"/>
      <c r="P114" s="590"/>
      <c r="Q114" s="887"/>
      <c r="R114" s="590"/>
      <c r="S114" s="2478"/>
      <c r="T114" s="2249"/>
      <c r="U114" s="2249"/>
      <c r="V114" s="2249"/>
      <c r="W114" s="2249"/>
      <c r="X114" s="590"/>
      <c r="Y114" s="2249"/>
      <c r="Z114" s="675"/>
      <c r="AA114" s="887"/>
      <c r="AB114" s="2249"/>
      <c r="AC114" s="2249"/>
      <c r="AD114" s="2226"/>
      <c r="AE114"/>
      <c r="AF114"/>
      <c r="AG114"/>
      <c r="AH114"/>
      <c r="AI114"/>
      <c r="AJ114"/>
    </row>
    <row r="115" spans="1:36" ht="15" customHeight="1" thickBot="1" x14ac:dyDescent="0.3">
      <c r="A115" s="2241"/>
      <c r="B115" s="3145" t="s">
        <v>47</v>
      </c>
      <c r="C115" s="3146"/>
      <c r="D115" s="3146"/>
      <c r="E115" s="3146"/>
      <c r="F115" s="3146"/>
      <c r="G115" s="3146"/>
      <c r="H115" s="3146"/>
      <c r="I115" s="3146"/>
      <c r="J115" s="3146"/>
      <c r="K115" s="3146"/>
      <c r="L115" s="3146"/>
      <c r="M115" s="3146"/>
      <c r="N115" s="3146"/>
      <c r="O115" s="3146"/>
      <c r="P115" s="3147"/>
      <c r="Q115" s="1625">
        <f>Q23+Q42+Q58+Q63+Q113+Q71+Q82+Q88+Q102</f>
        <v>24801109</v>
      </c>
      <c r="R115" s="1105">
        <f>R23+R42+R58+R63+R113+R71+R82+R88+R102</f>
        <v>24539934</v>
      </c>
      <c r="S115" s="2491">
        <f>S23+S42+S58+S63+S113+S71+S82+S88+S102</f>
        <v>0</v>
      </c>
      <c r="T115" s="883"/>
      <c r="U115" s="883"/>
      <c r="V115" s="883"/>
      <c r="W115" s="883"/>
      <c r="X115" s="883"/>
      <c r="Y115" s="883"/>
      <c r="Z115" s="2243"/>
      <c r="AA115" s="1221">
        <f>AA23+AA42+AA58+AA63+AA113+AA71+AA82+AA88+AA102</f>
        <v>261175</v>
      </c>
      <c r="AB115" s="883"/>
      <c r="AC115" s="884"/>
      <c r="AD115" s="2226"/>
      <c r="AE115"/>
      <c r="AF115"/>
      <c r="AG115"/>
      <c r="AH115"/>
      <c r="AI115"/>
      <c r="AJ115"/>
    </row>
    <row r="116" spans="1:36" ht="15" customHeight="1" thickBot="1" x14ac:dyDescent="0.3">
      <c r="A116" s="2241"/>
      <c r="B116" s="3148" t="s">
        <v>6</v>
      </c>
      <c r="C116" s="3149"/>
      <c r="D116" s="3149"/>
      <c r="E116" s="3149"/>
      <c r="F116" s="3149"/>
      <c r="G116" s="3149"/>
      <c r="H116" s="3149"/>
      <c r="I116" s="3149"/>
      <c r="J116" s="3149"/>
      <c r="K116" s="3149"/>
      <c r="L116" s="3149"/>
      <c r="M116" s="3149"/>
      <c r="N116" s="3149"/>
      <c r="O116" s="3149"/>
      <c r="P116" s="3150"/>
      <c r="Q116" s="1620">
        <f>R116+AA116</f>
        <v>24801109</v>
      </c>
      <c r="R116" s="1107">
        <f>SUM(T116:Y116)</f>
        <v>24539934</v>
      </c>
      <c r="S116" s="2486">
        <f>SUM(T116:Y116)</f>
        <v>24539934</v>
      </c>
      <c r="T116" s="1222">
        <f t="shared" ref="T116:Y116" si="32">T23+T42+T58+T63+T113+T71+T82+T88+T102</f>
        <v>5700000.2999999998</v>
      </c>
      <c r="U116" s="1223">
        <f t="shared" si="32"/>
        <v>3852759.5791732711</v>
      </c>
      <c r="V116" s="1223">
        <f t="shared" si="32"/>
        <v>14177174.120826729</v>
      </c>
      <c r="W116" s="1223">
        <f t="shared" si="32"/>
        <v>810000</v>
      </c>
      <c r="X116" s="1223">
        <f t="shared" si="32"/>
        <v>0</v>
      </c>
      <c r="Y116" s="1223">
        <f t="shared" si="32"/>
        <v>0</v>
      </c>
      <c r="Z116" s="678"/>
      <c r="AA116" s="1089">
        <f>SUM(AB116:AL116)</f>
        <v>261175</v>
      </c>
      <c r="AB116" s="1222">
        <f>AB23+AB42+AB58+AB63+AB113+AB71+AB82+AB88+AB102</f>
        <v>261175</v>
      </c>
      <c r="AC116" s="1224">
        <f>AC23+AC42+AC58+AC63+AC113+AC71+AC82+AC88+AC102</f>
        <v>0</v>
      </c>
      <c r="AD116" s="2226"/>
      <c r="AE116"/>
      <c r="AF116"/>
      <c r="AG116"/>
      <c r="AH116"/>
      <c r="AI116"/>
      <c r="AJ116"/>
    </row>
    <row r="117" spans="1:36" ht="15" customHeight="1" thickBot="1" x14ac:dyDescent="0.35">
      <c r="A117" s="2250"/>
      <c r="B117" s="2251"/>
      <c r="C117" s="2251"/>
      <c r="D117" s="2251"/>
      <c r="E117" s="2251"/>
      <c r="F117" s="2252"/>
      <c r="G117" s="2252"/>
      <c r="H117" s="2252"/>
      <c r="I117" s="2252"/>
      <c r="J117" s="2252"/>
      <c r="K117" s="2252"/>
      <c r="L117" s="2252"/>
      <c r="M117" s="2252"/>
      <c r="N117" s="2252"/>
      <c r="O117" s="2252"/>
      <c r="P117" s="2252"/>
      <c r="Q117" s="2253" t="str">
        <f>IF(('Form 7A'!Q36+'Form 7A'!Q47)&lt;&gt;Q115,"ERROR: Total Uses do not match Total Sources (Form 7)","")</f>
        <v/>
      </c>
      <c r="R117" s="2252"/>
      <c r="S117" s="2481"/>
      <c r="T117" s="2252"/>
      <c r="U117" s="2252"/>
      <c r="V117" s="2252"/>
      <c r="W117" s="2252"/>
      <c r="X117" s="2254"/>
      <c r="Y117" s="2254"/>
      <c r="Z117" s="2251"/>
      <c r="AA117" s="2251"/>
      <c r="AB117" s="2251"/>
      <c r="AC117" s="2251"/>
      <c r="AD117" s="2255"/>
      <c r="AE117"/>
      <c r="AF117"/>
      <c r="AG117"/>
      <c r="AH117"/>
      <c r="AI117"/>
      <c r="AJ117"/>
    </row>
    <row r="118" spans="1:36" s="2711" customFormat="1" ht="15" hidden="1" customHeight="1" thickBot="1" x14ac:dyDescent="0.35">
      <c r="A118" s="2707"/>
      <c r="B118" s="2716" t="s">
        <v>1623</v>
      </c>
      <c r="C118" s="2709"/>
      <c r="D118" s="2709"/>
      <c r="E118" s="2708"/>
      <c r="F118" s="2710"/>
      <c r="G118" s="2710"/>
      <c r="H118" s="2710"/>
      <c r="I118" s="2710"/>
      <c r="J118" s="2710"/>
      <c r="K118" s="2710"/>
      <c r="L118" s="2710"/>
      <c r="Q118" s="2717"/>
      <c r="R118" s="2717" t="s">
        <v>1626</v>
      </c>
      <c r="S118" s="2712">
        <f>SUM(T118:W118)</f>
        <v>24539934</v>
      </c>
      <c r="T118" s="2713">
        <f>'Form 7A'!P25</f>
        <v>5700000</v>
      </c>
      <c r="U118" s="2713">
        <f>'Form 7A'!P26</f>
        <v>3852759.5791732711</v>
      </c>
      <c r="V118" s="2713">
        <f>'Form 7A'!Q34</f>
        <v>14177174.420826731</v>
      </c>
      <c r="W118" s="2713">
        <f>'Form 7A'!P27</f>
        <v>810000</v>
      </c>
      <c r="X118" s="2713">
        <f>SUM(Y111:Y117)</f>
        <v>0</v>
      </c>
      <c r="Y118" s="2714"/>
      <c r="Z118" s="2715">
        <f>SUM(AA111:AA117)</f>
        <v>522350</v>
      </c>
      <c r="AA118" s="2712">
        <f>SUM(AB118:AC118)</f>
        <v>261175</v>
      </c>
      <c r="AB118" s="2712">
        <f>'Form 7A'!P43</f>
        <v>261175</v>
      </c>
    </row>
    <row r="119" spans="1:36" s="2711" customFormat="1" ht="15" hidden="1" customHeight="1" thickBot="1" x14ac:dyDescent="0.3">
      <c r="A119" s="2707"/>
      <c r="B119" s="2708"/>
      <c r="C119" s="2709"/>
      <c r="D119" s="2709"/>
      <c r="E119" s="2708"/>
      <c r="F119" s="2710"/>
      <c r="G119" s="2710"/>
      <c r="H119" s="2710"/>
      <c r="I119" s="2710"/>
      <c r="J119" s="2710"/>
      <c r="K119" s="2710"/>
      <c r="L119" s="2710"/>
      <c r="Q119" s="2717"/>
      <c r="R119" s="2717" t="s">
        <v>1625</v>
      </c>
      <c r="S119" s="2712">
        <f>SUM(T119:W119)</f>
        <v>2.7939677238464355E-9</v>
      </c>
      <c r="T119" s="2713">
        <f>T118-T116</f>
        <v>-0.29999999981373549</v>
      </c>
      <c r="U119" s="2713">
        <f t="shared" ref="U119:W119" si="33">U118-U116</f>
        <v>0</v>
      </c>
      <c r="V119" s="2713">
        <f t="shared" si="33"/>
        <v>0.30000000260770321</v>
      </c>
      <c r="W119" s="2713">
        <f t="shared" si="33"/>
        <v>0</v>
      </c>
      <c r="X119" s="2713">
        <f>SUM(Y112:Y117)</f>
        <v>0</v>
      </c>
      <c r="Y119" s="2714"/>
      <c r="Z119" s="2715">
        <f>SUM(AA112:AA117)</f>
        <v>522350</v>
      </c>
      <c r="AA119" s="2712">
        <f>SUM(AB119:AC119)</f>
        <v>0</v>
      </c>
      <c r="AB119" s="2712">
        <f t="shared" ref="AB119" si="34">AB118-AB116</f>
        <v>0</v>
      </c>
    </row>
    <row r="120" spans="1:36" ht="15" customHeight="1" x14ac:dyDescent="0.25">
      <c r="A120" s="592"/>
      <c r="B120" s="609"/>
      <c r="C120" s="609"/>
      <c r="D120" s="609"/>
      <c r="E120" s="609"/>
      <c r="F120" s="590"/>
      <c r="G120" s="590"/>
      <c r="H120" s="590"/>
      <c r="I120" s="590"/>
      <c r="J120" s="590"/>
      <c r="K120" s="590"/>
      <c r="L120" s="590"/>
      <c r="M120" s="590"/>
      <c r="N120" s="590"/>
      <c r="O120" s="590"/>
      <c r="P120" s="590"/>
      <c r="Q120" s="590"/>
      <c r="W120" s="607"/>
      <c r="X120" s="610"/>
      <c r="Y120" s="610"/>
      <c r="Z120" s="592"/>
      <c r="AA120" s="592"/>
      <c r="AB120" s="592"/>
      <c r="AC120" s="592"/>
      <c r="AD120"/>
      <c r="AE120"/>
      <c r="AF120"/>
      <c r="AG120"/>
      <c r="AH120"/>
      <c r="AI120"/>
      <c r="AJ120"/>
    </row>
    <row r="121" spans="1:36" ht="15" customHeight="1" x14ac:dyDescent="0.25">
      <c r="A121" s="592"/>
      <c r="B121" s="611"/>
      <c r="C121" s="612"/>
      <c r="D121" s="611"/>
      <c r="E121" s="611"/>
      <c r="F121" s="590"/>
      <c r="G121" s="590"/>
      <c r="H121" s="590"/>
      <c r="I121" s="590"/>
      <c r="J121" s="590"/>
      <c r="K121" s="590"/>
      <c r="L121" s="590"/>
      <c r="M121" s="590"/>
      <c r="N121" s="590"/>
      <c r="O121" s="590"/>
      <c r="P121" s="590"/>
      <c r="Q121" s="590"/>
      <c r="W121" s="612"/>
      <c r="X121" s="610"/>
      <c r="Y121" s="610"/>
      <c r="Z121" s="592"/>
      <c r="AA121" s="592"/>
      <c r="AB121" s="592"/>
      <c r="AC121" s="592"/>
      <c r="AD121"/>
      <c r="AE121"/>
      <c r="AF121"/>
      <c r="AG121"/>
      <c r="AH121"/>
      <c r="AI121"/>
      <c r="AJ121"/>
    </row>
    <row r="122" spans="1:36" ht="15" customHeight="1" x14ac:dyDescent="0.25">
      <c r="A122" s="592"/>
      <c r="B122" s="611"/>
      <c r="C122" s="612"/>
      <c r="D122" s="611"/>
      <c r="E122" s="612"/>
      <c r="F122" s="590"/>
      <c r="G122" s="590"/>
      <c r="H122" s="590"/>
      <c r="I122" s="590"/>
      <c r="J122" s="590"/>
      <c r="K122" s="590"/>
      <c r="L122" s="590"/>
      <c r="M122" s="590"/>
      <c r="N122" s="590"/>
      <c r="O122" s="590"/>
      <c r="P122" s="590"/>
      <c r="Q122" s="590"/>
      <c r="W122" s="612"/>
      <c r="X122" s="610"/>
      <c r="Y122" s="610"/>
      <c r="Z122" s="592"/>
      <c r="AA122" s="592"/>
      <c r="AB122" s="592"/>
      <c r="AC122" s="592"/>
      <c r="AD122"/>
      <c r="AE122"/>
      <c r="AF122"/>
      <c r="AG122"/>
      <c r="AH122"/>
      <c r="AI122"/>
      <c r="AJ122"/>
    </row>
    <row r="123" spans="1:36" ht="15" customHeight="1" x14ac:dyDescent="0.25">
      <c r="A123" s="592"/>
      <c r="B123" s="613"/>
      <c r="C123" s="613"/>
      <c r="D123" s="613"/>
      <c r="E123" s="614"/>
      <c r="F123" s="590"/>
      <c r="G123" s="590"/>
      <c r="H123" s="590"/>
      <c r="I123" s="590"/>
      <c r="J123" s="590"/>
      <c r="K123" s="590"/>
      <c r="L123" s="590"/>
      <c r="M123" s="590"/>
      <c r="N123" s="590"/>
      <c r="O123" s="590"/>
      <c r="P123" s="590"/>
      <c r="Q123" s="590"/>
      <c r="W123" s="614"/>
      <c r="X123" s="610"/>
      <c r="Y123" s="610"/>
      <c r="Z123" s="592"/>
      <c r="AA123" s="592"/>
      <c r="AB123" s="592"/>
      <c r="AC123" s="592"/>
      <c r="AD123"/>
      <c r="AE123"/>
      <c r="AF123"/>
      <c r="AG123"/>
      <c r="AH123"/>
      <c r="AI123"/>
      <c r="AJ123"/>
    </row>
    <row r="124" spans="1:36" ht="15" customHeight="1" x14ac:dyDescent="0.25">
      <c r="A124" s="592"/>
      <c r="B124" s="613"/>
      <c r="C124" s="613"/>
      <c r="D124" s="613"/>
      <c r="E124" s="614"/>
      <c r="F124" s="590"/>
      <c r="G124" s="590"/>
      <c r="H124" s="590"/>
      <c r="I124" s="590"/>
      <c r="J124" s="590"/>
      <c r="K124" s="590"/>
      <c r="L124" s="590"/>
      <c r="M124" s="590"/>
      <c r="N124" s="590"/>
      <c r="O124" s="590"/>
      <c r="P124" s="590"/>
      <c r="Q124" s="590"/>
      <c r="W124" s="614"/>
      <c r="X124" s="610"/>
      <c r="Y124" s="610"/>
      <c r="Z124" s="592"/>
      <c r="AA124" s="592"/>
      <c r="AB124" s="592"/>
      <c r="AC124" s="592"/>
      <c r="AD124"/>
      <c r="AE124"/>
      <c r="AF124"/>
      <c r="AG124"/>
      <c r="AH124"/>
      <c r="AI124"/>
      <c r="AJ124"/>
    </row>
    <row r="125" spans="1:36" ht="15" customHeight="1" x14ac:dyDescent="0.25">
      <c r="A125" s="592"/>
      <c r="B125" s="609"/>
      <c r="C125" s="609"/>
      <c r="D125" s="609"/>
      <c r="E125" s="614"/>
      <c r="F125" s="590"/>
      <c r="G125" s="590"/>
      <c r="H125" s="590"/>
      <c r="I125" s="590"/>
      <c r="J125" s="590"/>
      <c r="K125" s="590"/>
      <c r="L125" s="590"/>
      <c r="M125" s="590"/>
      <c r="N125" s="590"/>
      <c r="O125" s="590"/>
      <c r="P125" s="590"/>
      <c r="Q125" s="590"/>
      <c r="W125" s="614"/>
      <c r="X125" s="610"/>
      <c r="Y125" s="610"/>
      <c r="Z125" s="592"/>
      <c r="AA125" s="592"/>
      <c r="AB125" s="592"/>
      <c r="AC125" s="592"/>
      <c r="AD125"/>
      <c r="AE125"/>
      <c r="AF125"/>
      <c r="AG125"/>
      <c r="AH125"/>
      <c r="AI125"/>
      <c r="AJ125"/>
    </row>
    <row r="126" spans="1:36" ht="15" customHeight="1" x14ac:dyDescent="0.25">
      <c r="A126" s="592"/>
      <c r="B126" s="592"/>
      <c r="C126" s="592"/>
      <c r="D126" s="592"/>
      <c r="E126" s="592"/>
      <c r="F126" s="590"/>
      <c r="G126" s="590"/>
      <c r="H126" s="590"/>
      <c r="I126" s="590"/>
      <c r="J126" s="590"/>
      <c r="K126" s="590"/>
      <c r="L126" s="590"/>
      <c r="M126" s="590"/>
      <c r="N126" s="590"/>
      <c r="O126" s="590"/>
      <c r="P126" s="590"/>
      <c r="Q126" s="590"/>
      <c r="W126" s="592"/>
      <c r="X126" s="610"/>
      <c r="Y126" s="610"/>
      <c r="Z126" s="592"/>
      <c r="AA126" s="592"/>
      <c r="AB126" s="592"/>
      <c r="AC126" s="592"/>
      <c r="AD126"/>
      <c r="AE126"/>
      <c r="AF126"/>
      <c r="AG126"/>
      <c r="AH126"/>
      <c r="AI126"/>
      <c r="AJ126"/>
    </row>
    <row r="127" spans="1:36" ht="15" customHeight="1" x14ac:dyDescent="0.25">
      <c r="A127" s="592"/>
      <c r="B127" s="609"/>
      <c r="C127" s="609"/>
      <c r="D127" s="609"/>
      <c r="E127" s="609"/>
      <c r="F127" s="590"/>
      <c r="G127" s="590"/>
      <c r="H127" s="590"/>
      <c r="I127" s="590"/>
      <c r="J127" s="590"/>
      <c r="K127" s="590"/>
      <c r="L127" s="590"/>
      <c r="M127" s="590"/>
      <c r="N127" s="590"/>
      <c r="O127" s="590"/>
      <c r="P127" s="590"/>
      <c r="Q127" s="590"/>
      <c r="W127" s="607"/>
      <c r="X127" s="610"/>
      <c r="Y127" s="610"/>
      <c r="Z127" s="592"/>
      <c r="AA127" s="592"/>
      <c r="AB127" s="592"/>
      <c r="AC127" s="592"/>
      <c r="AD127"/>
      <c r="AE127"/>
      <c r="AF127"/>
      <c r="AG127"/>
      <c r="AH127"/>
      <c r="AI127"/>
      <c r="AJ127"/>
    </row>
    <row r="128" spans="1:36" ht="15" customHeight="1" x14ac:dyDescent="0.25">
      <c r="A128" s="592"/>
      <c r="B128" s="615"/>
      <c r="C128" s="607"/>
      <c r="D128" s="609"/>
      <c r="E128" s="609"/>
      <c r="F128" s="590"/>
      <c r="G128" s="590"/>
      <c r="H128" s="590"/>
      <c r="I128" s="590"/>
      <c r="J128" s="590"/>
      <c r="K128" s="590"/>
      <c r="L128" s="590"/>
      <c r="M128" s="590"/>
      <c r="N128" s="590"/>
      <c r="O128" s="590"/>
      <c r="P128" s="590"/>
      <c r="Q128" s="590"/>
      <c r="W128" s="607"/>
      <c r="X128" s="610"/>
      <c r="Y128" s="610"/>
      <c r="Z128" s="592"/>
      <c r="AA128" s="592"/>
      <c r="AB128" s="592"/>
      <c r="AC128" s="592"/>
      <c r="AD128"/>
      <c r="AE128"/>
      <c r="AF128"/>
      <c r="AG128"/>
      <c r="AH128"/>
      <c r="AI128"/>
      <c r="AJ128"/>
    </row>
    <row r="129" spans="1:36" ht="15" customHeight="1" x14ac:dyDescent="0.25">
      <c r="A129" s="592"/>
      <c r="B129" s="615"/>
      <c r="C129" s="607"/>
      <c r="D129" s="609"/>
      <c r="E129" s="607"/>
      <c r="F129" s="590"/>
      <c r="G129" s="590"/>
      <c r="H129" s="590"/>
      <c r="I129" s="590"/>
      <c r="J129" s="590"/>
      <c r="K129" s="590"/>
      <c r="L129" s="590"/>
      <c r="M129" s="590"/>
      <c r="N129" s="590"/>
      <c r="O129" s="590"/>
      <c r="P129" s="590"/>
      <c r="Q129" s="590"/>
      <c r="W129" s="607"/>
      <c r="X129" s="610"/>
      <c r="Y129" s="610"/>
      <c r="Z129" s="592"/>
      <c r="AA129" s="592"/>
      <c r="AB129" s="592"/>
      <c r="AC129" s="592"/>
      <c r="AD129"/>
      <c r="AE129"/>
      <c r="AF129"/>
      <c r="AG129"/>
      <c r="AH129"/>
      <c r="AI129"/>
      <c r="AJ129"/>
    </row>
    <row r="130" spans="1:36" ht="15" customHeight="1" x14ac:dyDescent="0.25">
      <c r="A130" s="592"/>
      <c r="B130" s="616"/>
      <c r="C130" s="607"/>
      <c r="D130" s="608"/>
      <c r="E130" s="607"/>
      <c r="F130" s="590"/>
      <c r="G130" s="590"/>
      <c r="H130" s="590"/>
      <c r="I130" s="590"/>
      <c r="J130" s="590"/>
      <c r="K130" s="590"/>
      <c r="L130" s="590"/>
      <c r="M130" s="590"/>
      <c r="N130" s="590"/>
      <c r="O130" s="590"/>
      <c r="P130" s="590"/>
      <c r="Q130" s="590"/>
      <c r="W130" s="607"/>
      <c r="X130" s="610"/>
      <c r="Y130" s="610"/>
      <c r="Z130" s="592"/>
      <c r="AA130" s="592"/>
      <c r="AB130" s="592"/>
      <c r="AC130" s="592"/>
      <c r="AD130"/>
      <c r="AE130"/>
      <c r="AF130"/>
      <c r="AG130"/>
      <c r="AH130"/>
      <c r="AI130"/>
      <c r="AJ130"/>
    </row>
    <row r="131" spans="1:36" ht="15" customHeight="1" x14ac:dyDescent="0.25">
      <c r="A131" s="592"/>
      <c r="B131" s="609"/>
      <c r="C131" s="607"/>
      <c r="D131" s="609"/>
      <c r="E131" s="609"/>
      <c r="F131" s="590"/>
      <c r="G131" s="590"/>
      <c r="H131" s="590"/>
      <c r="I131" s="590"/>
      <c r="J131" s="590"/>
      <c r="K131" s="590"/>
      <c r="L131" s="590"/>
      <c r="M131" s="590"/>
      <c r="N131" s="590"/>
      <c r="O131" s="590"/>
      <c r="P131" s="590"/>
      <c r="Q131" s="590"/>
      <c r="W131" s="607"/>
      <c r="X131" s="610"/>
      <c r="Y131" s="610"/>
      <c r="Z131" s="592"/>
      <c r="AA131" s="592"/>
      <c r="AB131" s="592"/>
      <c r="AC131" s="592"/>
      <c r="AD131"/>
      <c r="AE131"/>
      <c r="AF131"/>
      <c r="AG131"/>
      <c r="AH131"/>
      <c r="AI131"/>
      <c r="AJ131"/>
    </row>
    <row r="132" spans="1:36" ht="15" customHeight="1" x14ac:dyDescent="0.25">
      <c r="A132" s="592"/>
      <c r="B132" s="592"/>
      <c r="C132" s="592"/>
      <c r="D132" s="592"/>
      <c r="E132" s="592"/>
      <c r="F132" s="590"/>
      <c r="G132" s="590"/>
      <c r="H132" s="590"/>
      <c r="I132" s="590"/>
      <c r="J132" s="590"/>
      <c r="K132" s="590"/>
      <c r="L132" s="590"/>
      <c r="M132" s="590"/>
      <c r="N132" s="590"/>
      <c r="O132" s="590"/>
      <c r="P132" s="590"/>
      <c r="Q132" s="590"/>
      <c r="W132" s="592"/>
      <c r="X132" s="610"/>
      <c r="Y132" s="610"/>
      <c r="Z132" s="592"/>
      <c r="AA132" s="592"/>
      <c r="AB132" s="592"/>
      <c r="AC132" s="592"/>
      <c r="AD132"/>
      <c r="AE132"/>
      <c r="AF132"/>
      <c r="AG132"/>
      <c r="AH132"/>
      <c r="AI132"/>
      <c r="AJ132"/>
    </row>
    <row r="133" spans="1:36" ht="15" customHeight="1" x14ac:dyDescent="0.25">
      <c r="A133" s="592"/>
      <c r="B133" s="592"/>
      <c r="C133" s="592"/>
      <c r="D133" s="592"/>
      <c r="E133" s="592"/>
      <c r="F133" s="590"/>
      <c r="G133" s="590"/>
      <c r="H133" s="590"/>
      <c r="I133" s="590"/>
      <c r="J133" s="590"/>
      <c r="K133" s="590"/>
      <c r="L133" s="590"/>
      <c r="M133" s="590"/>
      <c r="N133" s="590"/>
      <c r="O133" s="590"/>
      <c r="P133" s="590"/>
      <c r="Q133" s="590"/>
      <c r="W133" s="592"/>
      <c r="X133" s="610"/>
      <c r="Y133" s="610"/>
      <c r="Z133" s="592"/>
      <c r="AA133" s="592"/>
      <c r="AB133" s="592"/>
      <c r="AC133" s="592"/>
      <c r="AD133"/>
      <c r="AE133"/>
      <c r="AF133"/>
      <c r="AG133"/>
      <c r="AH133"/>
      <c r="AI133"/>
      <c r="AJ133"/>
    </row>
    <row r="134" spans="1:36" ht="15" customHeight="1" x14ac:dyDescent="0.25">
      <c r="A134" s="592"/>
      <c r="B134" s="592"/>
      <c r="C134" s="592"/>
      <c r="D134" s="592"/>
      <c r="E134" s="592"/>
      <c r="F134" s="590"/>
      <c r="G134" s="590"/>
      <c r="H134" s="590"/>
      <c r="I134" s="590"/>
      <c r="J134" s="590"/>
      <c r="K134" s="590"/>
      <c r="L134" s="590"/>
      <c r="M134" s="590"/>
      <c r="N134" s="590"/>
      <c r="O134" s="590"/>
      <c r="P134" s="590"/>
      <c r="Q134" s="590"/>
      <c r="W134" s="592"/>
      <c r="X134" s="610"/>
      <c r="Y134" s="610"/>
      <c r="Z134" s="592"/>
      <c r="AA134" s="592"/>
      <c r="AB134" s="592"/>
      <c r="AC134" s="592"/>
      <c r="AD134"/>
      <c r="AE134"/>
      <c r="AF134"/>
      <c r="AG134"/>
      <c r="AH134"/>
      <c r="AI134"/>
      <c r="AJ134"/>
    </row>
    <row r="135" spans="1:36" ht="15" customHeight="1" x14ac:dyDescent="0.25">
      <c r="A135" s="592"/>
      <c r="B135" s="592"/>
      <c r="C135" s="592"/>
      <c r="D135" s="592"/>
      <c r="E135" s="592"/>
      <c r="F135" s="590"/>
      <c r="G135" s="590"/>
      <c r="H135" s="590"/>
      <c r="I135" s="590"/>
      <c r="J135" s="590"/>
      <c r="K135" s="590"/>
      <c r="L135" s="590"/>
      <c r="M135" s="590"/>
      <c r="N135" s="590"/>
      <c r="O135" s="590"/>
      <c r="P135" s="590"/>
      <c r="Q135" s="590"/>
      <c r="W135" s="592"/>
      <c r="X135" s="610"/>
      <c r="Y135" s="610"/>
      <c r="Z135" s="592"/>
      <c r="AA135" s="592"/>
      <c r="AB135" s="592"/>
      <c r="AC135" s="592"/>
      <c r="AD135"/>
      <c r="AE135"/>
      <c r="AF135"/>
      <c r="AG135"/>
      <c r="AH135"/>
      <c r="AI135"/>
      <c r="AJ135"/>
    </row>
    <row r="136" spans="1:36" ht="15" customHeight="1" x14ac:dyDescent="0.2">
      <c r="A136" s="592"/>
      <c r="B136" s="617"/>
      <c r="C136" s="592"/>
      <c r="D136" s="592"/>
      <c r="E136" s="592"/>
      <c r="F136" s="590"/>
      <c r="G136" s="590"/>
      <c r="H136" s="590"/>
      <c r="I136" s="590"/>
      <c r="J136" s="590"/>
      <c r="K136" s="590"/>
      <c r="L136" s="590"/>
      <c r="M136" s="590"/>
      <c r="N136" s="590"/>
      <c r="O136" s="590"/>
      <c r="P136" s="590"/>
      <c r="Q136" s="590"/>
      <c r="W136" s="592"/>
      <c r="X136" s="610"/>
      <c r="Y136" s="610"/>
      <c r="Z136" s="592"/>
      <c r="AA136" s="592"/>
      <c r="AB136" s="592"/>
      <c r="AC136" s="592"/>
      <c r="AD136" s="592"/>
      <c r="AE136" s="592"/>
      <c r="AF136" s="592"/>
      <c r="AG136" s="592"/>
      <c r="AH136" s="592"/>
      <c r="AI136" s="592"/>
    </row>
    <row r="137" spans="1:36" ht="15" customHeight="1" x14ac:dyDescent="0.2">
      <c r="A137" s="592"/>
      <c r="B137" s="617"/>
      <c r="C137" s="592"/>
      <c r="D137" s="592"/>
      <c r="E137" s="592"/>
      <c r="F137" s="590"/>
      <c r="G137" s="590"/>
      <c r="H137" s="590"/>
      <c r="I137" s="590"/>
      <c r="J137" s="590"/>
      <c r="K137" s="590"/>
      <c r="L137" s="590"/>
      <c r="M137" s="590"/>
      <c r="N137" s="590"/>
      <c r="O137" s="590"/>
      <c r="P137" s="590"/>
      <c r="Q137" s="590"/>
      <c r="W137" s="592"/>
      <c r="X137" s="610"/>
      <c r="Y137" s="610"/>
      <c r="Z137" s="592"/>
      <c r="AA137" s="592"/>
      <c r="AB137" s="592"/>
      <c r="AC137" s="592"/>
      <c r="AD137" s="592"/>
      <c r="AE137" s="592"/>
      <c r="AF137" s="592"/>
      <c r="AG137" s="592"/>
      <c r="AH137" s="592"/>
      <c r="AI137" s="592"/>
    </row>
    <row r="138" spans="1:36" ht="15" customHeight="1" x14ac:dyDescent="0.2">
      <c r="A138" s="592"/>
      <c r="B138" s="615"/>
      <c r="C138" s="607"/>
      <c r="D138" s="609"/>
      <c r="E138" s="609"/>
      <c r="F138" s="590"/>
      <c r="G138" s="590"/>
      <c r="H138" s="590"/>
      <c r="I138" s="590"/>
      <c r="J138" s="590"/>
      <c r="K138" s="590"/>
      <c r="L138" s="590"/>
      <c r="M138" s="590"/>
      <c r="N138" s="590"/>
      <c r="O138" s="590"/>
      <c r="P138" s="590"/>
      <c r="Q138" s="590"/>
      <c r="W138" s="607"/>
      <c r="X138" s="610"/>
      <c r="Y138" s="610"/>
      <c r="Z138" s="592"/>
      <c r="AA138" s="592"/>
      <c r="AB138" s="592"/>
      <c r="AC138" s="592"/>
      <c r="AD138" s="592"/>
      <c r="AE138" s="592"/>
      <c r="AF138" s="592"/>
      <c r="AG138" s="592"/>
      <c r="AH138" s="592"/>
      <c r="AI138" s="592"/>
    </row>
    <row r="139" spans="1:36" ht="15" customHeight="1" x14ac:dyDescent="0.2">
      <c r="A139" s="592"/>
      <c r="B139" s="615"/>
      <c r="C139" s="607"/>
      <c r="D139" s="609"/>
      <c r="E139" s="607"/>
      <c r="F139" s="590"/>
      <c r="G139" s="590"/>
      <c r="H139" s="590"/>
      <c r="I139" s="590"/>
      <c r="J139" s="590"/>
      <c r="K139" s="590"/>
      <c r="L139" s="590"/>
      <c r="M139" s="590"/>
      <c r="N139" s="590"/>
      <c r="O139" s="590"/>
      <c r="P139" s="590"/>
      <c r="Q139" s="590"/>
      <c r="W139" s="607"/>
      <c r="X139" s="610"/>
      <c r="Y139" s="610"/>
      <c r="Z139" s="592"/>
      <c r="AA139" s="592"/>
      <c r="AB139" s="592"/>
      <c r="AC139" s="592"/>
      <c r="AD139" s="592"/>
      <c r="AE139" s="592"/>
      <c r="AF139" s="592"/>
      <c r="AG139" s="592"/>
      <c r="AH139" s="592"/>
      <c r="AI139" s="592"/>
    </row>
    <row r="140" spans="1:36" ht="15" customHeight="1" x14ac:dyDescent="0.2">
      <c r="A140" s="592"/>
      <c r="B140" s="613"/>
      <c r="C140" s="607"/>
      <c r="D140" s="613"/>
      <c r="E140" s="613"/>
      <c r="F140" s="590"/>
      <c r="G140" s="590"/>
      <c r="H140" s="590"/>
      <c r="I140" s="590"/>
      <c r="J140" s="590"/>
      <c r="K140" s="590"/>
      <c r="L140" s="590"/>
      <c r="M140" s="590"/>
      <c r="N140" s="590"/>
      <c r="O140" s="590"/>
      <c r="P140" s="590"/>
      <c r="Q140" s="590"/>
      <c r="W140" s="607"/>
      <c r="X140" s="610"/>
      <c r="Y140" s="610"/>
      <c r="Z140" s="592"/>
      <c r="AA140" s="592"/>
      <c r="AB140" s="592"/>
      <c r="AC140" s="592"/>
      <c r="AD140" s="592"/>
      <c r="AE140" s="592"/>
      <c r="AF140" s="592"/>
      <c r="AG140" s="592"/>
      <c r="AH140" s="592"/>
      <c r="AI140" s="592"/>
    </row>
    <row r="141" spans="1:36" ht="15" customHeight="1" x14ac:dyDescent="0.2">
      <c r="A141" s="592"/>
      <c r="B141" s="613"/>
      <c r="C141" s="607"/>
      <c r="D141" s="613"/>
      <c r="E141" s="613"/>
      <c r="F141" s="590"/>
      <c r="G141" s="590"/>
      <c r="H141" s="590"/>
      <c r="I141" s="590"/>
      <c r="J141" s="590"/>
      <c r="K141" s="590"/>
      <c r="L141" s="590"/>
      <c r="M141" s="590"/>
      <c r="N141" s="590"/>
      <c r="O141" s="590"/>
      <c r="P141" s="590"/>
      <c r="Q141" s="590"/>
      <c r="W141" s="607"/>
      <c r="X141" s="610"/>
      <c r="Y141" s="610"/>
      <c r="Z141" s="592"/>
      <c r="AA141" s="592"/>
      <c r="AB141" s="592"/>
      <c r="AC141" s="592"/>
      <c r="AD141" s="592"/>
      <c r="AE141" s="592"/>
      <c r="AF141" s="592"/>
      <c r="AG141" s="592"/>
      <c r="AH141" s="592"/>
      <c r="AI141" s="592"/>
    </row>
    <row r="142" spans="1:36" ht="15" customHeight="1" x14ac:dyDescent="0.2">
      <c r="A142" s="592"/>
      <c r="B142" s="613"/>
      <c r="C142" s="607"/>
      <c r="D142" s="613"/>
      <c r="E142" s="613"/>
      <c r="F142" s="590"/>
      <c r="G142" s="590"/>
      <c r="H142" s="590"/>
      <c r="I142" s="590"/>
      <c r="J142" s="590"/>
      <c r="K142" s="590"/>
      <c r="L142" s="590"/>
      <c r="M142" s="590"/>
      <c r="N142" s="590"/>
      <c r="O142" s="590"/>
      <c r="P142" s="590"/>
      <c r="Q142" s="590"/>
      <c r="W142" s="607"/>
      <c r="X142" s="610"/>
      <c r="Y142" s="610"/>
      <c r="Z142" s="592"/>
      <c r="AA142" s="592"/>
      <c r="AB142" s="592"/>
      <c r="AC142" s="592"/>
      <c r="AD142" s="592"/>
      <c r="AE142" s="592"/>
      <c r="AF142" s="592"/>
      <c r="AG142" s="592"/>
      <c r="AH142" s="592"/>
      <c r="AI142" s="592"/>
    </row>
    <row r="143" spans="1:36" ht="15" customHeight="1" x14ac:dyDescent="0.2">
      <c r="A143" s="592"/>
      <c r="B143" s="609"/>
      <c r="C143" s="607"/>
      <c r="D143" s="609"/>
      <c r="E143" s="609"/>
      <c r="F143" s="590"/>
      <c r="G143" s="590"/>
      <c r="H143" s="590"/>
      <c r="I143" s="590"/>
      <c r="J143" s="590"/>
      <c r="K143" s="590"/>
      <c r="L143" s="590"/>
      <c r="M143" s="590"/>
      <c r="N143" s="590"/>
      <c r="O143" s="590"/>
      <c r="P143" s="590"/>
      <c r="Q143" s="590"/>
      <c r="W143" s="607"/>
      <c r="X143" s="610"/>
      <c r="Y143" s="610"/>
      <c r="Z143" s="592"/>
      <c r="AA143" s="592"/>
      <c r="AB143" s="592"/>
      <c r="AC143" s="592"/>
      <c r="AD143" s="592"/>
      <c r="AE143" s="592"/>
      <c r="AF143" s="592"/>
      <c r="AG143" s="592"/>
      <c r="AH143" s="592"/>
      <c r="AI143" s="592"/>
    </row>
    <row r="144" spans="1:36" ht="15" customHeight="1" x14ac:dyDescent="0.2">
      <c r="A144" s="592"/>
      <c r="B144" s="609"/>
      <c r="C144" s="607"/>
      <c r="D144" s="609"/>
      <c r="E144" s="609"/>
      <c r="F144" s="590"/>
      <c r="G144" s="590"/>
      <c r="H144" s="590"/>
      <c r="I144" s="590"/>
      <c r="J144" s="590"/>
      <c r="K144" s="590"/>
      <c r="L144" s="590"/>
      <c r="M144" s="590"/>
      <c r="N144" s="590"/>
      <c r="O144" s="590"/>
      <c r="P144" s="590"/>
      <c r="Q144" s="590"/>
      <c r="W144" s="607"/>
      <c r="X144" s="610"/>
      <c r="Y144" s="610"/>
      <c r="Z144" s="592"/>
      <c r="AA144" s="592"/>
      <c r="AB144" s="592"/>
      <c r="AC144" s="592"/>
      <c r="AD144" s="592"/>
      <c r="AE144" s="592"/>
      <c r="AF144" s="592"/>
      <c r="AG144" s="592"/>
      <c r="AH144" s="592"/>
      <c r="AI144" s="592"/>
    </row>
    <row r="145" spans="1:36" ht="15" customHeight="1" x14ac:dyDescent="0.2">
      <c r="A145" s="592"/>
      <c r="B145" s="609"/>
      <c r="C145" s="607"/>
      <c r="D145" s="609"/>
      <c r="E145" s="609"/>
      <c r="F145" s="590"/>
      <c r="G145" s="590"/>
      <c r="H145" s="590"/>
      <c r="I145" s="590"/>
      <c r="J145" s="590"/>
      <c r="K145" s="590"/>
      <c r="L145" s="590"/>
      <c r="M145" s="590"/>
      <c r="N145" s="590"/>
      <c r="O145" s="590"/>
      <c r="P145" s="590"/>
      <c r="Q145" s="590"/>
      <c r="W145" s="607"/>
      <c r="X145" s="610"/>
      <c r="Y145" s="610"/>
      <c r="Z145" s="592"/>
      <c r="AA145" s="592"/>
      <c r="AB145" s="592"/>
      <c r="AC145" s="592"/>
      <c r="AD145" s="592"/>
      <c r="AE145" s="592"/>
      <c r="AF145" s="592"/>
      <c r="AG145" s="592"/>
      <c r="AH145" s="592"/>
      <c r="AI145" s="592"/>
    </row>
    <row r="146" spans="1:36" ht="15" customHeight="1" x14ac:dyDescent="0.2">
      <c r="A146" s="592"/>
      <c r="B146" s="609"/>
      <c r="C146" s="607"/>
      <c r="D146" s="609"/>
      <c r="E146" s="609"/>
      <c r="F146" s="590"/>
      <c r="G146" s="590"/>
      <c r="H146" s="590"/>
      <c r="I146" s="590"/>
      <c r="J146" s="590"/>
      <c r="K146" s="590"/>
      <c r="L146" s="590"/>
      <c r="M146" s="590"/>
      <c r="N146" s="590"/>
      <c r="O146" s="590"/>
      <c r="P146" s="590"/>
      <c r="Q146" s="590"/>
      <c r="W146" s="607"/>
      <c r="X146" s="610"/>
      <c r="Y146" s="610"/>
      <c r="Z146" s="592"/>
      <c r="AA146" s="592"/>
      <c r="AB146" s="592"/>
      <c r="AC146" s="592"/>
      <c r="AD146" s="592"/>
      <c r="AE146" s="592"/>
      <c r="AF146" s="592"/>
      <c r="AG146" s="592"/>
      <c r="AH146" s="592"/>
      <c r="AI146" s="592"/>
      <c r="AJ146" s="590"/>
    </row>
    <row r="147" spans="1:36" ht="15" customHeight="1" x14ac:dyDescent="0.2">
      <c r="A147" s="592"/>
      <c r="B147" s="592"/>
      <c r="C147" s="592"/>
      <c r="D147" s="592"/>
      <c r="E147" s="592"/>
      <c r="F147" s="590"/>
      <c r="G147" s="590"/>
      <c r="H147" s="590"/>
      <c r="I147" s="590"/>
      <c r="J147" s="590"/>
      <c r="K147" s="590"/>
      <c r="L147" s="590"/>
      <c r="M147" s="590"/>
      <c r="N147" s="590"/>
      <c r="O147" s="590"/>
      <c r="P147" s="590"/>
      <c r="Q147" s="590"/>
      <c r="W147" s="592"/>
      <c r="X147" s="610"/>
      <c r="Y147" s="610"/>
      <c r="Z147" s="592"/>
      <c r="AA147" s="592"/>
      <c r="AB147" s="592"/>
      <c r="AC147" s="592"/>
      <c r="AD147" s="592"/>
      <c r="AE147" s="592"/>
      <c r="AF147" s="592"/>
      <c r="AG147" s="592"/>
      <c r="AH147" s="592"/>
      <c r="AI147" s="592"/>
    </row>
    <row r="148" spans="1:36" ht="15" customHeight="1" x14ac:dyDescent="0.2">
      <c r="A148" s="592"/>
      <c r="B148" s="617"/>
      <c r="C148" s="592"/>
      <c r="D148" s="592"/>
      <c r="E148" s="592"/>
      <c r="F148" s="590"/>
      <c r="G148" s="590"/>
      <c r="H148" s="590"/>
      <c r="I148" s="590"/>
      <c r="J148" s="590"/>
      <c r="K148" s="590"/>
      <c r="L148" s="590"/>
      <c r="M148" s="590"/>
      <c r="N148" s="590"/>
      <c r="O148" s="590"/>
      <c r="P148" s="590"/>
      <c r="Q148" s="590"/>
      <c r="W148" s="592"/>
      <c r="X148" s="610"/>
      <c r="Y148" s="610"/>
      <c r="Z148" s="592"/>
      <c r="AA148" s="592"/>
      <c r="AB148" s="592"/>
      <c r="AC148" s="592"/>
      <c r="AD148" s="592"/>
      <c r="AE148" s="592"/>
      <c r="AF148" s="592"/>
      <c r="AG148" s="592"/>
      <c r="AH148" s="592"/>
      <c r="AI148" s="592"/>
    </row>
    <row r="149" spans="1:36" ht="15" customHeight="1" x14ac:dyDescent="0.2">
      <c r="A149" s="592"/>
      <c r="B149" s="617"/>
      <c r="C149" s="592"/>
      <c r="D149" s="592"/>
      <c r="E149" s="592"/>
      <c r="F149" s="590"/>
      <c r="G149" s="590"/>
      <c r="H149" s="590"/>
      <c r="I149" s="590"/>
      <c r="J149" s="590"/>
      <c r="K149" s="590"/>
      <c r="L149" s="590"/>
      <c r="M149" s="590"/>
      <c r="N149" s="590"/>
      <c r="O149" s="590"/>
      <c r="P149" s="590"/>
      <c r="Q149" s="590"/>
      <c r="W149" s="592"/>
      <c r="X149" s="610"/>
      <c r="Y149" s="610"/>
      <c r="Z149" s="592"/>
      <c r="AA149" s="592"/>
      <c r="AB149" s="592"/>
      <c r="AC149" s="592"/>
      <c r="AD149" s="592"/>
      <c r="AE149" s="592"/>
      <c r="AF149" s="592"/>
      <c r="AG149" s="592"/>
      <c r="AH149" s="592"/>
      <c r="AI149" s="592"/>
    </row>
    <row r="150" spans="1:36" ht="15" customHeight="1" x14ac:dyDescent="0.2">
      <c r="A150" s="592"/>
      <c r="B150" s="618"/>
      <c r="C150" s="619"/>
      <c r="D150" s="614"/>
      <c r="E150" s="619"/>
      <c r="F150" s="590"/>
      <c r="G150" s="590"/>
      <c r="H150" s="590"/>
      <c r="I150" s="590"/>
      <c r="J150" s="590"/>
      <c r="K150" s="590"/>
      <c r="L150" s="590"/>
      <c r="M150" s="590"/>
      <c r="N150" s="590"/>
      <c r="O150" s="590"/>
      <c r="P150" s="590"/>
      <c r="Q150" s="590"/>
      <c r="W150" s="592"/>
      <c r="X150" s="620"/>
      <c r="Y150" s="620"/>
      <c r="Z150" s="592"/>
      <c r="AA150" s="592"/>
      <c r="AB150" s="592"/>
      <c r="AC150" s="592"/>
      <c r="AD150" s="592"/>
      <c r="AE150" s="592"/>
      <c r="AF150" s="592"/>
      <c r="AG150" s="592"/>
      <c r="AH150" s="592"/>
      <c r="AI150" s="592"/>
    </row>
    <row r="151" spans="1:36" ht="15" customHeight="1" x14ac:dyDescent="0.2">
      <c r="A151" s="592"/>
      <c r="B151" s="618"/>
      <c r="C151" s="592"/>
      <c r="D151" s="592"/>
      <c r="E151" s="592"/>
      <c r="F151" s="590"/>
      <c r="G151" s="590"/>
      <c r="H151" s="590"/>
      <c r="I151" s="590"/>
      <c r="J151" s="590"/>
      <c r="K151" s="590"/>
      <c r="L151" s="590"/>
      <c r="M151" s="590"/>
      <c r="N151" s="590"/>
      <c r="O151" s="590"/>
      <c r="P151" s="590"/>
      <c r="Q151" s="590"/>
      <c r="W151" s="592"/>
      <c r="X151" s="620"/>
      <c r="Y151" s="620"/>
      <c r="Z151" s="592"/>
      <c r="AA151" s="592"/>
      <c r="AB151" s="592"/>
      <c r="AC151" s="592"/>
      <c r="AD151" s="592"/>
      <c r="AE151" s="592"/>
      <c r="AF151" s="592"/>
      <c r="AG151" s="592"/>
      <c r="AH151" s="592"/>
      <c r="AI151" s="592"/>
    </row>
    <row r="152" spans="1:36" ht="15" customHeight="1" x14ac:dyDescent="0.2">
      <c r="A152" s="592"/>
      <c r="B152" s="618"/>
      <c r="C152" s="619"/>
      <c r="D152" s="614"/>
      <c r="E152" s="619"/>
      <c r="F152" s="590"/>
      <c r="G152" s="590"/>
      <c r="H152" s="590"/>
      <c r="I152" s="590"/>
      <c r="J152" s="590"/>
      <c r="K152" s="590"/>
      <c r="L152" s="590"/>
      <c r="M152" s="590"/>
      <c r="N152" s="590"/>
      <c r="O152" s="590"/>
      <c r="P152" s="590"/>
      <c r="Q152" s="590"/>
      <c r="W152" s="592"/>
      <c r="X152" s="620"/>
      <c r="Y152" s="620"/>
      <c r="Z152" s="592"/>
      <c r="AA152" s="592"/>
      <c r="AB152" s="592"/>
      <c r="AC152" s="592"/>
      <c r="AD152" s="592"/>
      <c r="AE152" s="592"/>
      <c r="AF152" s="592"/>
      <c r="AG152" s="592"/>
      <c r="AH152" s="592"/>
      <c r="AI152" s="592"/>
    </row>
    <row r="153" spans="1:36" ht="15" customHeight="1" x14ac:dyDescent="0.2">
      <c r="A153" s="592"/>
      <c r="B153" s="618"/>
      <c r="C153" s="619"/>
      <c r="D153" s="614"/>
      <c r="E153" s="619"/>
      <c r="F153" s="590"/>
      <c r="G153" s="590"/>
      <c r="H153" s="590"/>
      <c r="I153" s="590"/>
      <c r="J153" s="590"/>
      <c r="K153" s="590"/>
      <c r="L153" s="590"/>
      <c r="M153" s="590"/>
      <c r="N153" s="590"/>
      <c r="O153" s="590"/>
      <c r="P153" s="590"/>
      <c r="Q153" s="590"/>
      <c r="W153" s="618"/>
      <c r="X153" s="620"/>
      <c r="Y153" s="620"/>
      <c r="Z153" s="592"/>
      <c r="AA153" s="592"/>
      <c r="AB153" s="592"/>
      <c r="AC153" s="592"/>
      <c r="AD153" s="592"/>
      <c r="AE153" s="592"/>
      <c r="AF153" s="592"/>
      <c r="AG153" s="592"/>
      <c r="AH153" s="592"/>
      <c r="AI153" s="592"/>
    </row>
    <row r="154" spans="1:36" ht="15" customHeight="1" x14ac:dyDescent="0.2">
      <c r="A154" s="592"/>
      <c r="B154" s="614"/>
      <c r="C154" s="614"/>
      <c r="D154" s="614"/>
      <c r="E154" s="614"/>
      <c r="F154" s="590"/>
      <c r="G154" s="590"/>
      <c r="H154" s="590"/>
      <c r="I154" s="590"/>
      <c r="J154" s="590"/>
      <c r="K154" s="590"/>
      <c r="L154" s="590"/>
      <c r="M154" s="590"/>
      <c r="N154" s="590"/>
      <c r="O154" s="590"/>
      <c r="P154" s="590"/>
      <c r="Q154" s="590"/>
      <c r="W154" s="614"/>
      <c r="X154" s="620"/>
      <c r="Y154" s="620"/>
      <c r="Z154" s="592"/>
      <c r="AA154" s="592"/>
      <c r="AB154" s="592"/>
      <c r="AC154" s="592"/>
      <c r="AD154" s="592"/>
      <c r="AE154" s="592"/>
      <c r="AF154" s="592"/>
      <c r="AG154" s="592"/>
      <c r="AH154" s="592"/>
      <c r="AI154" s="592"/>
    </row>
    <row r="155" spans="1:36" ht="15" customHeight="1" x14ac:dyDescent="0.2">
      <c r="A155" s="592"/>
      <c r="B155" s="592"/>
      <c r="C155" s="592"/>
      <c r="D155" s="592"/>
      <c r="E155" s="592"/>
      <c r="F155" s="590"/>
      <c r="G155" s="590"/>
      <c r="H155" s="590"/>
      <c r="I155" s="590"/>
      <c r="J155" s="590"/>
      <c r="K155" s="590"/>
      <c r="L155" s="590"/>
      <c r="M155" s="590"/>
      <c r="N155" s="590"/>
      <c r="O155" s="590"/>
      <c r="P155" s="590"/>
      <c r="Q155" s="590"/>
      <c r="W155" s="592"/>
      <c r="X155" s="610"/>
      <c r="Y155" s="610"/>
      <c r="Z155" s="592"/>
      <c r="AA155" s="592"/>
      <c r="AB155" s="592"/>
      <c r="AC155" s="592"/>
      <c r="AD155" s="592"/>
      <c r="AE155" s="592"/>
      <c r="AF155" s="592"/>
      <c r="AG155" s="592"/>
      <c r="AH155" s="592"/>
      <c r="AI155" s="592"/>
    </row>
    <row r="156" spans="1:36" ht="15" customHeight="1" x14ac:dyDescent="0.2">
      <c r="A156" s="592"/>
      <c r="B156" s="618"/>
      <c r="C156" s="592"/>
      <c r="D156" s="592"/>
      <c r="E156" s="592"/>
      <c r="F156" s="590"/>
      <c r="G156" s="590"/>
      <c r="H156" s="590"/>
      <c r="I156" s="590"/>
      <c r="J156" s="590"/>
      <c r="K156" s="590"/>
      <c r="L156" s="590"/>
      <c r="M156" s="590"/>
      <c r="N156" s="590"/>
      <c r="O156" s="590"/>
      <c r="P156" s="590"/>
      <c r="Q156" s="590"/>
      <c r="W156" s="592"/>
      <c r="X156" s="610"/>
      <c r="Y156" s="610"/>
      <c r="Z156" s="592"/>
      <c r="AA156" s="592"/>
      <c r="AB156" s="592"/>
      <c r="AC156" s="592"/>
      <c r="AD156" s="592"/>
      <c r="AE156" s="592"/>
      <c r="AF156" s="592"/>
      <c r="AG156" s="592"/>
      <c r="AH156" s="592"/>
      <c r="AI156" s="592"/>
    </row>
    <row r="157" spans="1:36" ht="15" customHeight="1" x14ac:dyDescent="0.2">
      <c r="A157" s="592"/>
      <c r="B157" s="621"/>
      <c r="C157" s="592"/>
      <c r="D157" s="592"/>
      <c r="E157" s="592"/>
      <c r="F157" s="590"/>
      <c r="G157" s="590"/>
      <c r="H157" s="590"/>
      <c r="I157" s="590"/>
      <c r="J157" s="590"/>
      <c r="K157" s="590"/>
      <c r="L157" s="590"/>
      <c r="M157" s="590"/>
      <c r="N157" s="590"/>
      <c r="O157" s="590"/>
      <c r="P157" s="590"/>
      <c r="Q157" s="590"/>
      <c r="W157" s="592"/>
      <c r="X157" s="610"/>
      <c r="Y157" s="610"/>
      <c r="Z157" s="592"/>
      <c r="AA157" s="592"/>
      <c r="AB157" s="592"/>
      <c r="AC157" s="592"/>
      <c r="AD157" s="592"/>
      <c r="AE157" s="592"/>
      <c r="AF157" s="592"/>
      <c r="AG157" s="592"/>
      <c r="AH157" s="592"/>
      <c r="AI157" s="592"/>
    </row>
    <row r="158" spans="1:36" ht="15" customHeight="1" x14ac:dyDescent="0.2">
      <c r="A158" s="592"/>
      <c r="B158" s="618"/>
      <c r="C158" s="592"/>
      <c r="D158" s="592"/>
      <c r="E158" s="592"/>
      <c r="F158" s="590"/>
      <c r="G158" s="590"/>
      <c r="H158" s="590"/>
      <c r="I158" s="590"/>
      <c r="J158" s="590"/>
      <c r="K158" s="590"/>
      <c r="L158" s="590"/>
      <c r="M158" s="590"/>
      <c r="N158" s="590"/>
      <c r="O158" s="590"/>
      <c r="P158" s="590"/>
      <c r="Q158" s="590"/>
      <c r="W158" s="592"/>
      <c r="X158" s="610"/>
      <c r="Y158" s="610"/>
      <c r="Z158" s="592"/>
      <c r="AA158" s="592"/>
      <c r="AB158" s="592"/>
      <c r="AC158" s="592"/>
      <c r="AD158" s="592"/>
      <c r="AE158" s="592"/>
      <c r="AF158" s="592"/>
      <c r="AG158" s="592"/>
      <c r="AH158" s="592"/>
      <c r="AI158" s="592"/>
    </row>
    <row r="159" spans="1:36" ht="15" customHeight="1" x14ac:dyDescent="0.2">
      <c r="A159" s="592"/>
      <c r="B159" s="621"/>
      <c r="C159" s="592"/>
      <c r="D159" s="592"/>
      <c r="E159" s="592"/>
      <c r="F159" s="590"/>
      <c r="G159" s="590"/>
      <c r="H159" s="590"/>
      <c r="I159" s="590"/>
      <c r="J159" s="590"/>
      <c r="K159" s="590"/>
      <c r="L159" s="590"/>
      <c r="M159" s="590"/>
      <c r="N159" s="590"/>
      <c r="O159" s="590"/>
      <c r="P159" s="590"/>
      <c r="Q159" s="590"/>
      <c r="W159" s="592"/>
      <c r="X159" s="610"/>
      <c r="Y159" s="610"/>
      <c r="Z159" s="592"/>
      <c r="AA159" s="592"/>
      <c r="AB159" s="592"/>
      <c r="AC159" s="592"/>
      <c r="AD159" s="592"/>
      <c r="AE159" s="592"/>
      <c r="AF159" s="592"/>
      <c r="AG159" s="592"/>
      <c r="AH159" s="592"/>
      <c r="AI159" s="592"/>
    </row>
    <row r="160" spans="1:36" ht="15" customHeight="1" x14ac:dyDescent="0.2">
      <c r="A160" s="592"/>
      <c r="B160" s="613"/>
      <c r="C160" s="607"/>
      <c r="D160" s="607"/>
      <c r="E160" s="607"/>
      <c r="F160" s="590"/>
      <c r="G160" s="590"/>
      <c r="H160" s="590"/>
      <c r="I160" s="590"/>
      <c r="J160" s="590"/>
      <c r="K160" s="590"/>
      <c r="L160" s="590"/>
      <c r="M160" s="590"/>
      <c r="N160" s="590"/>
      <c r="O160" s="590"/>
      <c r="P160" s="590"/>
      <c r="Q160" s="590"/>
      <c r="W160" s="607"/>
      <c r="X160" s="622"/>
      <c r="Y160" s="622"/>
      <c r="Z160" s="592"/>
      <c r="AA160" s="592"/>
      <c r="AB160" s="592"/>
      <c r="AC160" s="592"/>
      <c r="AD160" s="592"/>
      <c r="AE160" s="592"/>
      <c r="AF160" s="592"/>
      <c r="AG160" s="592"/>
      <c r="AH160" s="592"/>
      <c r="AI160" s="592"/>
    </row>
    <row r="161" spans="1:35" ht="15" customHeight="1" x14ac:dyDescent="0.2">
      <c r="A161" s="592"/>
      <c r="B161" s="607"/>
      <c r="C161" s="607"/>
      <c r="D161" s="607"/>
      <c r="E161" s="607"/>
      <c r="F161" s="590"/>
      <c r="G161" s="590"/>
      <c r="H161" s="590"/>
      <c r="I161" s="590"/>
      <c r="J161" s="590"/>
      <c r="K161" s="590"/>
      <c r="L161" s="590"/>
      <c r="M161" s="590"/>
      <c r="N161" s="590"/>
      <c r="O161" s="590"/>
      <c r="P161" s="590"/>
      <c r="Q161" s="590"/>
      <c r="W161" s="607"/>
      <c r="X161" s="622"/>
      <c r="Y161" s="622"/>
      <c r="Z161" s="592"/>
      <c r="AA161" s="592"/>
      <c r="AB161" s="592"/>
      <c r="AC161" s="592"/>
      <c r="AD161" s="592"/>
      <c r="AE161" s="592"/>
      <c r="AF161" s="592"/>
      <c r="AG161" s="592"/>
      <c r="AH161" s="592"/>
      <c r="AI161" s="592"/>
    </row>
    <row r="162" spans="1:35" ht="15" customHeight="1" x14ac:dyDescent="0.2">
      <c r="A162" s="592"/>
      <c r="B162" s="621"/>
      <c r="C162" s="592"/>
      <c r="D162" s="592"/>
      <c r="E162" s="592"/>
      <c r="F162" s="590"/>
      <c r="G162" s="590"/>
      <c r="H162" s="590"/>
      <c r="I162" s="590"/>
      <c r="J162" s="590"/>
      <c r="K162" s="590"/>
      <c r="L162" s="590"/>
      <c r="M162" s="590"/>
      <c r="N162" s="590"/>
      <c r="O162" s="590"/>
      <c r="P162" s="590"/>
      <c r="Q162" s="590"/>
      <c r="W162" s="592"/>
      <c r="X162" s="610"/>
      <c r="Y162" s="610"/>
      <c r="Z162" s="592"/>
      <c r="AA162" s="592"/>
      <c r="AB162" s="592"/>
      <c r="AC162" s="592"/>
      <c r="AD162" s="592"/>
      <c r="AE162" s="592"/>
      <c r="AF162" s="592"/>
      <c r="AG162" s="592"/>
      <c r="AH162" s="592"/>
      <c r="AI162" s="592"/>
    </row>
    <row r="163" spans="1:35" ht="15" customHeight="1" x14ac:dyDescent="0.2">
      <c r="A163" s="592"/>
      <c r="B163" s="613"/>
      <c r="C163" s="607"/>
      <c r="D163" s="607"/>
      <c r="E163" s="607"/>
      <c r="F163" s="590"/>
      <c r="G163" s="590"/>
      <c r="H163" s="590"/>
      <c r="I163" s="590"/>
      <c r="J163" s="590"/>
      <c r="K163" s="590"/>
      <c r="L163" s="590"/>
      <c r="M163" s="590"/>
      <c r="N163" s="590"/>
      <c r="O163" s="590"/>
      <c r="P163" s="590"/>
      <c r="Q163" s="590"/>
      <c r="W163" s="607"/>
      <c r="X163" s="622"/>
      <c r="Y163" s="622"/>
      <c r="Z163" s="592"/>
      <c r="AA163" s="592"/>
      <c r="AB163" s="592"/>
      <c r="AC163" s="592"/>
      <c r="AD163" s="592"/>
      <c r="AE163" s="592"/>
      <c r="AF163" s="592"/>
      <c r="AG163" s="592"/>
      <c r="AH163" s="592"/>
      <c r="AI163" s="592"/>
    </row>
    <row r="164" spans="1:35" ht="15" customHeight="1" x14ac:dyDescent="0.2">
      <c r="A164" s="592"/>
      <c r="B164" s="607"/>
      <c r="C164" s="607"/>
      <c r="D164" s="607"/>
      <c r="E164" s="607"/>
      <c r="F164" s="590"/>
      <c r="G164" s="590"/>
      <c r="H164" s="590"/>
      <c r="I164" s="590"/>
      <c r="J164" s="590"/>
      <c r="K164" s="590"/>
      <c r="L164" s="590"/>
      <c r="M164" s="590"/>
      <c r="N164" s="590"/>
      <c r="O164" s="590"/>
      <c r="P164" s="590"/>
      <c r="Q164" s="590"/>
      <c r="W164" s="607"/>
      <c r="X164" s="622"/>
      <c r="Y164" s="622"/>
      <c r="Z164" s="592"/>
      <c r="AA164" s="592"/>
      <c r="AB164" s="592"/>
      <c r="AC164" s="592"/>
      <c r="AD164" s="592"/>
      <c r="AE164" s="592"/>
      <c r="AF164" s="592"/>
      <c r="AG164" s="592"/>
      <c r="AH164" s="592"/>
      <c r="AI164" s="592"/>
    </row>
    <row r="165" spans="1:35" ht="15" customHeight="1" x14ac:dyDescent="0.2">
      <c r="A165" s="592"/>
      <c r="B165" s="607"/>
      <c r="C165" s="607"/>
      <c r="D165" s="607"/>
      <c r="E165" s="607"/>
      <c r="F165" s="590"/>
      <c r="G165" s="590"/>
      <c r="H165" s="590"/>
      <c r="I165" s="590"/>
      <c r="J165" s="590"/>
      <c r="K165" s="590"/>
      <c r="L165" s="590"/>
      <c r="M165" s="590"/>
      <c r="N165" s="590"/>
      <c r="O165" s="590"/>
      <c r="P165" s="590"/>
      <c r="Q165" s="590"/>
      <c r="W165" s="607"/>
      <c r="X165" s="622"/>
      <c r="Y165" s="622"/>
      <c r="Z165" s="592"/>
      <c r="AA165" s="592"/>
      <c r="AB165" s="592"/>
      <c r="AC165" s="592"/>
      <c r="AD165" s="592"/>
      <c r="AE165" s="592"/>
      <c r="AF165" s="592"/>
      <c r="AG165" s="592"/>
      <c r="AH165" s="592"/>
      <c r="AI165" s="592"/>
    </row>
    <row r="166" spans="1:35" ht="15" customHeight="1" x14ac:dyDescent="0.2">
      <c r="A166" s="592"/>
      <c r="B166" s="614"/>
      <c r="C166" s="592"/>
      <c r="D166" s="592"/>
      <c r="E166" s="592"/>
      <c r="F166" s="590"/>
      <c r="G166" s="590"/>
      <c r="H166" s="590"/>
      <c r="I166" s="590"/>
      <c r="J166" s="590"/>
      <c r="K166" s="590"/>
      <c r="L166" s="590"/>
      <c r="M166" s="590"/>
      <c r="N166" s="590"/>
      <c r="O166" s="590"/>
      <c r="P166" s="590"/>
      <c r="Q166" s="590"/>
      <c r="W166" s="592"/>
      <c r="X166" s="610"/>
      <c r="Y166" s="610"/>
      <c r="Z166" s="592"/>
      <c r="AA166" s="592"/>
      <c r="AB166" s="592"/>
      <c r="AC166" s="592"/>
      <c r="AD166" s="592"/>
      <c r="AE166" s="592"/>
      <c r="AF166" s="592"/>
      <c r="AG166" s="592"/>
      <c r="AH166" s="592"/>
      <c r="AI166" s="592"/>
    </row>
    <row r="167" spans="1:35" ht="15" customHeight="1" x14ac:dyDescent="0.2">
      <c r="A167" s="592"/>
      <c r="B167" s="592"/>
      <c r="C167" s="592"/>
      <c r="D167" s="592"/>
      <c r="E167" s="592"/>
      <c r="F167" s="590"/>
      <c r="G167" s="590"/>
      <c r="H167" s="590"/>
      <c r="I167" s="590"/>
      <c r="J167" s="590"/>
      <c r="K167" s="590"/>
      <c r="L167" s="590"/>
      <c r="M167" s="590"/>
      <c r="N167" s="590"/>
      <c r="O167" s="590"/>
      <c r="P167" s="590"/>
      <c r="Q167" s="590"/>
      <c r="W167" s="592"/>
      <c r="X167" s="610"/>
      <c r="Y167" s="610"/>
      <c r="Z167" s="592"/>
      <c r="AA167" s="592"/>
      <c r="AB167" s="592"/>
      <c r="AC167" s="592"/>
      <c r="AD167" s="592"/>
      <c r="AE167" s="592"/>
      <c r="AF167" s="592"/>
      <c r="AG167" s="592"/>
      <c r="AH167" s="592"/>
      <c r="AI167" s="592"/>
    </row>
    <row r="168" spans="1:35" ht="15" customHeight="1" x14ac:dyDescent="0.2">
      <c r="A168" s="623"/>
      <c r="B168" s="592"/>
      <c r="C168" s="592"/>
      <c r="D168" s="592"/>
      <c r="E168" s="592"/>
      <c r="F168" s="590"/>
      <c r="G168" s="590"/>
      <c r="H168" s="590"/>
      <c r="I168" s="590"/>
      <c r="J168" s="590"/>
      <c r="K168" s="590"/>
      <c r="L168" s="590"/>
      <c r="M168" s="590"/>
      <c r="N168" s="590"/>
      <c r="O168" s="590"/>
      <c r="P168" s="590"/>
      <c r="Q168" s="590"/>
      <c r="W168" s="592"/>
      <c r="X168" s="610"/>
      <c r="Y168" s="610"/>
      <c r="Z168" s="592"/>
      <c r="AA168" s="592"/>
      <c r="AB168" s="592"/>
      <c r="AC168" s="592"/>
      <c r="AD168" s="592"/>
      <c r="AE168" s="592"/>
      <c r="AF168" s="592"/>
      <c r="AG168" s="592"/>
      <c r="AH168" s="592"/>
      <c r="AI168" s="592"/>
    </row>
    <row r="169" spans="1:35" ht="15" customHeight="1" x14ac:dyDescent="0.2">
      <c r="A169" s="592"/>
      <c r="B169" s="592"/>
      <c r="C169" s="592"/>
      <c r="D169" s="592"/>
      <c r="E169" s="592"/>
      <c r="F169" s="590"/>
      <c r="G169" s="590"/>
      <c r="H169" s="590"/>
      <c r="I169" s="590"/>
      <c r="J169" s="590"/>
      <c r="K169" s="590"/>
      <c r="L169" s="590"/>
      <c r="M169" s="590"/>
      <c r="N169" s="590"/>
      <c r="O169" s="590"/>
      <c r="P169" s="590"/>
      <c r="Q169" s="590"/>
      <c r="W169" s="592"/>
      <c r="X169" s="610"/>
      <c r="Y169" s="610"/>
      <c r="Z169" s="592"/>
      <c r="AA169" s="592"/>
      <c r="AB169" s="592"/>
      <c r="AC169" s="592"/>
      <c r="AD169" s="592"/>
      <c r="AE169" s="592"/>
      <c r="AF169" s="592"/>
      <c r="AG169" s="592"/>
      <c r="AH169" s="592"/>
      <c r="AI169" s="592"/>
    </row>
    <row r="170" spans="1:35" ht="15" customHeight="1" x14ac:dyDescent="0.2">
      <c r="A170" s="592"/>
      <c r="B170" s="615"/>
      <c r="C170" s="607"/>
      <c r="D170" s="592"/>
      <c r="E170" s="607"/>
      <c r="F170" s="590"/>
      <c r="G170" s="590"/>
      <c r="H170" s="590"/>
      <c r="I170" s="590"/>
      <c r="J170" s="590"/>
      <c r="K170" s="590"/>
      <c r="L170" s="590"/>
      <c r="M170" s="590"/>
      <c r="N170" s="590"/>
      <c r="O170" s="590"/>
      <c r="P170" s="590"/>
      <c r="Q170" s="590"/>
      <c r="W170" s="592"/>
      <c r="X170" s="610"/>
      <c r="Y170" s="610"/>
      <c r="Z170" s="592"/>
      <c r="AA170" s="592"/>
      <c r="AB170" s="592"/>
      <c r="AC170" s="592"/>
      <c r="AD170" s="592"/>
      <c r="AE170" s="592"/>
      <c r="AF170" s="592"/>
      <c r="AG170" s="592"/>
      <c r="AH170" s="592"/>
      <c r="AI170" s="592"/>
    </row>
    <row r="171" spans="1:35" ht="15" customHeight="1" x14ac:dyDescent="0.2">
      <c r="B171" s="624"/>
      <c r="C171" s="614"/>
      <c r="D171" s="614"/>
      <c r="E171" s="614"/>
      <c r="F171" s="590"/>
      <c r="G171" s="590"/>
      <c r="H171" s="590"/>
      <c r="I171" s="590"/>
      <c r="J171" s="590"/>
      <c r="K171" s="590"/>
      <c r="L171" s="590"/>
      <c r="M171" s="590"/>
      <c r="N171" s="590"/>
      <c r="O171" s="590"/>
      <c r="P171" s="590"/>
      <c r="Q171" s="590"/>
    </row>
    <row r="172" spans="1:35" ht="15" customHeight="1" x14ac:dyDescent="0.2">
      <c r="B172" s="624"/>
      <c r="C172" s="614"/>
      <c r="D172" s="614"/>
      <c r="E172" s="614"/>
      <c r="F172" s="590"/>
      <c r="G172" s="590"/>
      <c r="H172" s="590"/>
      <c r="I172" s="590"/>
      <c r="J172" s="590"/>
      <c r="K172" s="590"/>
      <c r="L172" s="590"/>
      <c r="M172" s="590"/>
      <c r="N172" s="590"/>
      <c r="O172" s="590"/>
      <c r="P172" s="590"/>
      <c r="Q172" s="590"/>
    </row>
    <row r="173" spans="1:35" ht="15" customHeight="1" x14ac:dyDescent="0.2">
      <c r="B173" s="624"/>
      <c r="C173" s="614"/>
      <c r="D173" s="614"/>
      <c r="E173" s="614"/>
      <c r="F173" s="590"/>
      <c r="G173" s="590"/>
      <c r="H173" s="590"/>
      <c r="I173" s="590"/>
      <c r="J173" s="590"/>
      <c r="K173" s="590"/>
      <c r="L173" s="590"/>
      <c r="M173" s="590"/>
      <c r="N173" s="590"/>
      <c r="O173" s="590"/>
      <c r="P173" s="590"/>
      <c r="Q173" s="590"/>
    </row>
    <row r="174" spans="1:35" ht="15" customHeight="1" x14ac:dyDescent="0.2">
      <c r="B174" s="624"/>
      <c r="C174" s="614"/>
      <c r="D174" s="614"/>
      <c r="E174" s="614"/>
      <c r="F174" s="590"/>
      <c r="G174" s="590"/>
      <c r="H174" s="590"/>
      <c r="I174" s="590"/>
      <c r="J174" s="590"/>
      <c r="K174" s="590"/>
      <c r="L174" s="590"/>
      <c r="M174" s="590"/>
      <c r="N174" s="590"/>
      <c r="O174" s="590"/>
      <c r="P174" s="590"/>
      <c r="Q174" s="590"/>
    </row>
    <row r="175" spans="1:35" ht="15" customHeight="1" x14ac:dyDescent="0.2">
      <c r="B175" s="625"/>
      <c r="C175" s="614"/>
      <c r="D175" s="614"/>
      <c r="E175" s="614"/>
      <c r="F175" s="590"/>
      <c r="G175" s="590"/>
      <c r="H175" s="590"/>
      <c r="I175" s="590"/>
      <c r="J175" s="590"/>
      <c r="K175" s="590"/>
      <c r="L175" s="590"/>
      <c r="M175" s="590"/>
      <c r="N175" s="590"/>
      <c r="O175" s="590"/>
      <c r="P175" s="590"/>
      <c r="Q175" s="590"/>
    </row>
    <row r="176" spans="1:35" ht="15" customHeight="1" x14ac:dyDescent="0.2">
      <c r="B176" s="626"/>
      <c r="C176" s="627"/>
      <c r="D176" s="628"/>
      <c r="E176" s="607"/>
      <c r="F176" s="590"/>
      <c r="G176" s="590"/>
      <c r="H176" s="590"/>
      <c r="I176" s="590"/>
      <c r="J176" s="590"/>
      <c r="K176" s="590"/>
      <c r="L176" s="590"/>
      <c r="M176" s="590"/>
      <c r="N176" s="590"/>
      <c r="O176" s="590"/>
      <c r="P176" s="590"/>
      <c r="Q176" s="590"/>
    </row>
    <row r="177" spans="2:17" ht="15" customHeight="1" x14ac:dyDescent="0.2">
      <c r="B177" s="616"/>
      <c r="C177" s="629"/>
      <c r="D177" s="617"/>
      <c r="E177" s="629"/>
      <c r="F177" s="590"/>
      <c r="G177" s="590"/>
      <c r="H177" s="590"/>
      <c r="I177" s="590"/>
      <c r="J177" s="590"/>
      <c r="K177" s="590"/>
      <c r="L177" s="590"/>
      <c r="M177" s="590"/>
      <c r="N177" s="590"/>
      <c r="O177" s="590"/>
      <c r="P177" s="590"/>
      <c r="Q177" s="590"/>
    </row>
    <row r="178" spans="2:17" ht="15" customHeight="1" x14ac:dyDescent="0.2">
      <c r="B178" s="607"/>
      <c r="C178" s="630"/>
      <c r="D178" s="617"/>
      <c r="E178" s="629"/>
      <c r="F178" s="590"/>
      <c r="G178" s="590"/>
      <c r="H178" s="590"/>
      <c r="I178" s="590"/>
      <c r="J178" s="590"/>
      <c r="K178" s="590"/>
      <c r="L178" s="590"/>
      <c r="M178" s="590"/>
      <c r="N178" s="590"/>
      <c r="O178" s="590"/>
      <c r="P178" s="590"/>
      <c r="Q178" s="590"/>
    </row>
    <row r="179" spans="2:17" ht="15" customHeight="1" x14ac:dyDescent="0.2">
      <c r="B179" s="607"/>
      <c r="C179" s="607"/>
      <c r="D179" s="592"/>
      <c r="E179" s="631"/>
      <c r="F179" s="590"/>
      <c r="G179" s="590"/>
      <c r="H179" s="590"/>
      <c r="I179" s="590"/>
      <c r="J179" s="590"/>
      <c r="K179" s="590"/>
      <c r="L179" s="590"/>
      <c r="M179" s="590"/>
      <c r="N179" s="590"/>
      <c r="O179" s="590"/>
      <c r="P179" s="590"/>
      <c r="Q179" s="590"/>
    </row>
    <row r="180" spans="2:17" ht="15" customHeight="1" x14ac:dyDescent="0.2">
      <c r="B180" s="607"/>
      <c r="C180" s="607"/>
      <c r="D180" s="592"/>
      <c r="E180" s="592"/>
      <c r="F180" s="590"/>
      <c r="G180" s="590"/>
      <c r="H180" s="590"/>
      <c r="I180" s="590"/>
      <c r="J180" s="590"/>
      <c r="K180" s="590"/>
      <c r="L180" s="590"/>
      <c r="M180" s="590"/>
      <c r="N180" s="590"/>
      <c r="O180" s="590"/>
      <c r="P180" s="590"/>
      <c r="Q180" s="590"/>
    </row>
    <row r="181" spans="2:17" ht="15" customHeight="1" x14ac:dyDescent="0.2">
      <c r="B181" s="607"/>
      <c r="C181" s="607"/>
      <c r="D181" s="592"/>
      <c r="E181" s="592"/>
      <c r="F181" s="590"/>
      <c r="G181" s="590"/>
      <c r="H181" s="590"/>
      <c r="I181" s="590"/>
      <c r="J181" s="590"/>
      <c r="K181" s="590"/>
      <c r="L181" s="590"/>
      <c r="M181" s="590"/>
      <c r="N181" s="590"/>
      <c r="O181" s="590"/>
      <c r="P181" s="590"/>
      <c r="Q181" s="590"/>
    </row>
    <row r="182" spans="2:17" ht="15" customHeight="1" x14ac:dyDescent="0.2">
      <c r="B182" s="607"/>
      <c r="C182" s="607"/>
      <c r="D182" s="592"/>
      <c r="E182" s="592"/>
      <c r="F182" s="590"/>
      <c r="G182" s="590"/>
      <c r="H182" s="590"/>
      <c r="I182" s="590"/>
      <c r="J182" s="590"/>
      <c r="K182" s="590"/>
      <c r="L182" s="590"/>
      <c r="M182" s="590"/>
      <c r="N182" s="590"/>
      <c r="O182" s="590"/>
      <c r="P182" s="590"/>
      <c r="Q182" s="590"/>
    </row>
    <row r="183" spans="2:17" ht="15" customHeight="1" x14ac:dyDescent="0.2">
      <c r="B183" s="607"/>
      <c r="C183" s="607"/>
      <c r="D183" s="592"/>
      <c r="E183" s="592"/>
      <c r="F183" s="590"/>
      <c r="G183" s="590"/>
      <c r="H183" s="590"/>
      <c r="I183" s="590"/>
      <c r="J183" s="590"/>
      <c r="K183" s="590"/>
      <c r="L183" s="590"/>
      <c r="M183" s="590"/>
      <c r="N183" s="590"/>
      <c r="O183" s="590"/>
      <c r="P183" s="590"/>
      <c r="Q183" s="590"/>
    </row>
    <row r="184" spans="2:17" ht="15" customHeight="1" x14ac:dyDescent="0.2">
      <c r="B184" s="607"/>
      <c r="C184" s="607"/>
      <c r="D184" s="592"/>
      <c r="E184" s="631"/>
      <c r="F184" s="590"/>
      <c r="G184" s="590"/>
      <c r="H184" s="590"/>
      <c r="I184" s="590"/>
      <c r="J184" s="590"/>
      <c r="K184" s="590"/>
      <c r="L184" s="590"/>
      <c r="M184" s="590"/>
      <c r="N184" s="590"/>
      <c r="O184" s="590"/>
      <c r="P184" s="590"/>
      <c r="Q184" s="590"/>
    </row>
    <row r="185" spans="2:17" ht="15" customHeight="1" x14ac:dyDescent="0.2">
      <c r="B185" s="607"/>
      <c r="C185" s="607"/>
      <c r="D185" s="592"/>
      <c r="E185" s="592"/>
      <c r="F185" s="590"/>
      <c r="G185" s="590"/>
      <c r="H185" s="590"/>
      <c r="I185" s="590"/>
      <c r="J185" s="590"/>
      <c r="K185" s="590"/>
      <c r="L185" s="590"/>
      <c r="M185" s="590"/>
      <c r="N185" s="590"/>
      <c r="O185" s="590"/>
      <c r="P185" s="590"/>
      <c r="Q185" s="590"/>
    </row>
    <row r="186" spans="2:17" ht="15" customHeight="1" x14ac:dyDescent="0.2">
      <c r="B186" s="607"/>
      <c r="C186" s="607"/>
      <c r="D186" s="592"/>
      <c r="E186" s="592"/>
      <c r="F186" s="590"/>
      <c r="G186" s="590"/>
      <c r="H186" s="590"/>
      <c r="I186" s="590"/>
      <c r="J186" s="590"/>
      <c r="K186" s="590"/>
      <c r="L186" s="590"/>
      <c r="M186" s="590"/>
      <c r="N186" s="590"/>
      <c r="O186" s="590"/>
      <c r="P186" s="590"/>
      <c r="Q186" s="590"/>
    </row>
    <row r="187" spans="2:17" ht="15" customHeight="1" x14ac:dyDescent="0.2">
      <c r="B187" s="607"/>
      <c r="C187" s="607"/>
      <c r="D187" s="592"/>
      <c r="E187" s="607"/>
      <c r="F187" s="590"/>
      <c r="G187" s="590"/>
      <c r="H187" s="590"/>
      <c r="I187" s="590"/>
      <c r="J187" s="590"/>
      <c r="K187" s="590"/>
      <c r="L187" s="590"/>
      <c r="M187" s="590"/>
      <c r="N187" s="590"/>
      <c r="O187" s="590"/>
      <c r="P187" s="590"/>
      <c r="Q187" s="590"/>
    </row>
    <row r="188" spans="2:17" ht="15" customHeight="1" x14ac:dyDescent="0.2">
      <c r="B188" s="607"/>
      <c r="C188" s="607"/>
      <c r="D188" s="592"/>
      <c r="E188" s="607"/>
      <c r="F188" s="590"/>
      <c r="G188" s="590"/>
      <c r="H188" s="590"/>
      <c r="I188" s="590"/>
      <c r="J188" s="590"/>
      <c r="K188" s="590"/>
      <c r="L188" s="590"/>
      <c r="M188" s="590"/>
      <c r="N188" s="590"/>
      <c r="O188" s="590"/>
      <c r="P188" s="590"/>
      <c r="Q188" s="590"/>
    </row>
    <row r="189" spans="2:17" ht="15" customHeight="1" x14ac:dyDescent="0.2">
      <c r="B189" s="592"/>
      <c r="C189" s="607"/>
      <c r="D189" s="592"/>
      <c r="E189" s="607"/>
      <c r="F189" s="590"/>
      <c r="G189" s="590"/>
      <c r="H189" s="590"/>
      <c r="I189" s="590"/>
      <c r="J189" s="590"/>
      <c r="K189" s="590"/>
      <c r="L189" s="590"/>
      <c r="M189" s="590"/>
      <c r="N189" s="590"/>
      <c r="O189" s="590"/>
      <c r="P189" s="590"/>
      <c r="Q189" s="590"/>
    </row>
    <row r="190" spans="2:17" ht="15" customHeight="1" x14ac:dyDescent="0.2">
      <c r="B190" s="607"/>
      <c r="C190" s="607"/>
      <c r="D190" s="592"/>
      <c r="E190" s="607"/>
      <c r="F190" s="590"/>
      <c r="G190" s="590"/>
      <c r="H190" s="590"/>
      <c r="I190" s="590"/>
      <c r="J190" s="590"/>
      <c r="K190" s="590"/>
      <c r="L190" s="590"/>
      <c r="M190" s="590"/>
      <c r="N190" s="590"/>
      <c r="O190" s="590"/>
      <c r="P190" s="590"/>
      <c r="Q190" s="590"/>
    </row>
    <row r="191" spans="2:17" ht="15" customHeight="1" x14ac:dyDescent="0.2">
      <c r="B191" s="607"/>
      <c r="C191" s="607"/>
      <c r="D191" s="592"/>
      <c r="E191" s="631"/>
      <c r="F191" s="590"/>
      <c r="G191" s="590"/>
      <c r="H191" s="590"/>
      <c r="I191" s="590"/>
      <c r="J191" s="590"/>
      <c r="K191" s="590"/>
      <c r="L191" s="590"/>
      <c r="M191" s="590"/>
      <c r="N191" s="590"/>
      <c r="O191" s="590"/>
      <c r="P191" s="590"/>
      <c r="Q191" s="590"/>
    </row>
    <row r="192" spans="2:17" ht="15" customHeight="1" x14ac:dyDescent="0.2">
      <c r="B192" s="607"/>
      <c r="C192" s="607"/>
      <c r="D192" s="592"/>
      <c r="E192" s="592"/>
      <c r="F192" s="590"/>
      <c r="G192" s="590"/>
      <c r="H192" s="590"/>
      <c r="I192" s="590"/>
      <c r="J192" s="590"/>
      <c r="K192" s="590"/>
      <c r="L192" s="590"/>
      <c r="M192" s="590"/>
      <c r="N192" s="590"/>
      <c r="O192" s="590"/>
      <c r="P192" s="590"/>
      <c r="Q192" s="590"/>
    </row>
    <row r="193" spans="2:17" ht="15" customHeight="1" x14ac:dyDescent="0.2">
      <c r="B193" s="607"/>
      <c r="C193" s="607"/>
      <c r="D193" s="592"/>
      <c r="E193" s="607"/>
      <c r="F193" s="590"/>
      <c r="G193" s="590"/>
      <c r="H193" s="590"/>
      <c r="I193" s="590"/>
      <c r="J193" s="590"/>
      <c r="K193" s="590"/>
      <c r="L193" s="590"/>
      <c r="M193" s="590"/>
      <c r="N193" s="590"/>
      <c r="O193" s="590"/>
      <c r="P193" s="590"/>
      <c r="Q193" s="590"/>
    </row>
    <row r="194" spans="2:17" ht="15" customHeight="1" x14ac:dyDescent="0.2">
      <c r="B194" s="607"/>
      <c r="C194" s="607"/>
      <c r="D194" s="592"/>
      <c r="E194" s="607"/>
      <c r="F194" s="590"/>
      <c r="G194" s="590"/>
      <c r="H194" s="590"/>
      <c r="I194" s="590"/>
      <c r="J194" s="590"/>
      <c r="K194" s="590"/>
      <c r="L194" s="590"/>
      <c r="M194" s="590"/>
      <c r="N194" s="590"/>
      <c r="O194" s="590"/>
      <c r="P194" s="590"/>
      <c r="Q194" s="590"/>
    </row>
    <row r="195" spans="2:17" ht="15" customHeight="1" x14ac:dyDescent="0.2">
      <c r="B195" s="607"/>
      <c r="C195" s="607"/>
      <c r="D195" s="592"/>
      <c r="E195" s="607"/>
      <c r="F195" s="590"/>
      <c r="G195" s="590"/>
      <c r="H195" s="590"/>
      <c r="I195" s="590"/>
      <c r="J195" s="590"/>
      <c r="K195" s="590"/>
      <c r="L195" s="590"/>
      <c r="M195" s="590"/>
      <c r="N195" s="590"/>
      <c r="O195" s="590"/>
      <c r="P195" s="590"/>
      <c r="Q195" s="590"/>
    </row>
    <row r="196" spans="2:17" ht="15" customHeight="1" x14ac:dyDescent="0.2">
      <c r="B196" s="607"/>
      <c r="C196" s="607"/>
      <c r="D196" s="592"/>
      <c r="E196" s="607"/>
      <c r="F196" s="590"/>
      <c r="G196" s="590"/>
      <c r="H196" s="590"/>
      <c r="I196" s="590"/>
      <c r="J196" s="590"/>
      <c r="K196" s="590"/>
      <c r="L196" s="590"/>
      <c r="M196" s="590"/>
      <c r="N196" s="590"/>
      <c r="O196" s="590"/>
      <c r="P196" s="590"/>
      <c r="Q196" s="590"/>
    </row>
    <row r="197" spans="2:17" ht="15" customHeight="1" x14ac:dyDescent="0.2">
      <c r="B197" s="607"/>
      <c r="C197" s="607"/>
      <c r="D197" s="592"/>
      <c r="E197" s="607"/>
      <c r="F197" s="590"/>
      <c r="G197" s="590"/>
      <c r="H197" s="590"/>
      <c r="I197" s="590"/>
      <c r="J197" s="590"/>
      <c r="K197" s="590"/>
      <c r="L197" s="590"/>
      <c r="M197" s="590"/>
      <c r="N197" s="590"/>
      <c r="O197" s="590"/>
      <c r="P197" s="590"/>
      <c r="Q197" s="590"/>
    </row>
    <row r="198" spans="2:17" ht="15" customHeight="1" x14ac:dyDescent="0.2">
      <c r="B198" s="607"/>
      <c r="C198" s="607"/>
      <c r="D198" s="592"/>
      <c r="E198" s="607"/>
      <c r="F198" s="590"/>
      <c r="G198" s="590"/>
      <c r="H198" s="590"/>
      <c r="I198" s="590"/>
      <c r="J198" s="590"/>
      <c r="K198" s="590"/>
      <c r="L198" s="590"/>
      <c r="M198" s="590"/>
      <c r="N198" s="590"/>
      <c r="O198" s="590"/>
      <c r="P198" s="590"/>
      <c r="Q198" s="590"/>
    </row>
    <row r="199" spans="2:17" ht="15" customHeight="1" x14ac:dyDescent="0.2">
      <c r="B199" s="607"/>
      <c r="C199" s="607"/>
      <c r="D199" s="592"/>
      <c r="E199" s="607"/>
      <c r="F199" s="590"/>
      <c r="G199" s="590"/>
      <c r="H199" s="590"/>
      <c r="I199" s="590"/>
      <c r="J199" s="590"/>
      <c r="K199" s="590"/>
      <c r="L199" s="590"/>
      <c r="M199" s="590"/>
      <c r="N199" s="590"/>
      <c r="O199" s="590"/>
      <c r="P199" s="590"/>
      <c r="Q199" s="590"/>
    </row>
    <row r="200" spans="2:17" ht="15" customHeight="1" x14ac:dyDescent="0.2">
      <c r="B200" s="607"/>
      <c r="C200" s="607"/>
      <c r="D200" s="592"/>
      <c r="E200" s="607"/>
      <c r="F200" s="590"/>
      <c r="G200" s="590"/>
      <c r="H200" s="590"/>
      <c r="I200" s="590"/>
      <c r="J200" s="590"/>
      <c r="K200" s="590"/>
      <c r="L200" s="590"/>
      <c r="M200" s="590"/>
      <c r="N200" s="590"/>
      <c r="O200" s="590"/>
      <c r="P200" s="590"/>
      <c r="Q200" s="590"/>
    </row>
    <row r="201" spans="2:17" ht="15" customHeight="1" x14ac:dyDescent="0.2">
      <c r="B201" s="607"/>
      <c r="C201" s="607"/>
      <c r="D201" s="592"/>
      <c r="E201" s="607"/>
      <c r="F201" s="590"/>
      <c r="G201" s="590"/>
      <c r="H201" s="590"/>
      <c r="I201" s="590"/>
      <c r="J201" s="590"/>
      <c r="K201" s="590"/>
      <c r="L201" s="590"/>
      <c r="M201" s="590"/>
      <c r="N201" s="590"/>
      <c r="O201" s="590"/>
      <c r="P201" s="590"/>
      <c r="Q201" s="590"/>
    </row>
    <row r="202" spans="2:17" ht="15" customHeight="1" x14ac:dyDescent="0.2">
      <c r="B202" s="607"/>
      <c r="C202" s="607"/>
      <c r="D202" s="592"/>
      <c r="E202" s="607"/>
      <c r="F202" s="590"/>
      <c r="G202" s="590"/>
      <c r="H202" s="590"/>
      <c r="I202" s="590"/>
      <c r="J202" s="590"/>
      <c r="K202" s="590"/>
      <c r="L202" s="590"/>
      <c r="M202" s="590"/>
      <c r="N202" s="590"/>
      <c r="O202" s="590"/>
      <c r="P202" s="590"/>
      <c r="Q202" s="590"/>
    </row>
    <row r="203" spans="2:17" ht="15" customHeight="1" x14ac:dyDescent="0.2">
      <c r="B203" s="607"/>
      <c r="C203" s="607"/>
      <c r="D203" s="592"/>
      <c r="E203" s="631"/>
      <c r="F203" s="590"/>
      <c r="G203" s="590"/>
      <c r="H203" s="590"/>
      <c r="I203" s="590"/>
      <c r="J203" s="590"/>
      <c r="K203" s="590"/>
      <c r="L203" s="590"/>
      <c r="M203" s="590"/>
      <c r="N203" s="590"/>
      <c r="O203" s="590"/>
      <c r="P203" s="590"/>
      <c r="Q203" s="590"/>
    </row>
    <row r="204" spans="2:17" ht="15" customHeight="1" x14ac:dyDescent="0.2">
      <c r="B204" s="607"/>
      <c r="C204" s="607"/>
      <c r="D204" s="592"/>
      <c r="E204" s="631"/>
      <c r="F204" s="590"/>
      <c r="G204" s="590"/>
      <c r="H204" s="590"/>
      <c r="I204" s="590"/>
      <c r="J204" s="590"/>
      <c r="K204" s="590"/>
      <c r="L204" s="590"/>
      <c r="M204" s="590"/>
      <c r="N204" s="590"/>
      <c r="O204" s="590"/>
      <c r="P204" s="590"/>
      <c r="Q204" s="590"/>
    </row>
    <row r="205" spans="2:17" ht="15" customHeight="1" x14ac:dyDescent="0.2">
      <c r="B205" s="607"/>
      <c r="C205" s="607"/>
      <c r="D205" s="592"/>
      <c r="E205" s="631"/>
      <c r="F205" s="590"/>
      <c r="G205" s="590"/>
      <c r="H205" s="590"/>
      <c r="I205" s="590"/>
      <c r="J205" s="590"/>
      <c r="K205" s="590"/>
      <c r="L205" s="590"/>
      <c r="M205" s="590"/>
      <c r="N205" s="590"/>
      <c r="O205" s="590"/>
      <c r="P205" s="590"/>
      <c r="Q205" s="590"/>
    </row>
    <row r="206" spans="2:17" ht="15" customHeight="1" x14ac:dyDescent="0.2">
      <c r="B206" s="607"/>
      <c r="C206" s="607"/>
      <c r="D206" s="592"/>
      <c r="E206" s="592"/>
      <c r="F206" s="590"/>
      <c r="G206" s="590"/>
      <c r="H206" s="590"/>
      <c r="I206" s="590"/>
      <c r="J206" s="590"/>
      <c r="K206" s="590"/>
      <c r="L206" s="590"/>
      <c r="M206" s="590"/>
      <c r="N206" s="590"/>
      <c r="O206" s="590"/>
      <c r="P206" s="590"/>
      <c r="Q206" s="590"/>
    </row>
    <row r="207" spans="2:17" ht="15" customHeight="1" x14ac:dyDescent="0.2">
      <c r="B207" s="592"/>
      <c r="C207" s="607"/>
      <c r="D207" s="592"/>
      <c r="E207" s="607"/>
      <c r="F207" s="590"/>
      <c r="G207" s="590"/>
      <c r="H207" s="590"/>
      <c r="I207" s="590"/>
      <c r="J207" s="590"/>
      <c r="K207" s="590"/>
      <c r="L207" s="590"/>
      <c r="M207" s="590"/>
      <c r="N207" s="590"/>
      <c r="O207" s="590"/>
      <c r="P207" s="590"/>
      <c r="Q207" s="590"/>
    </row>
    <row r="208" spans="2:17" ht="15" customHeight="1" x14ac:dyDescent="0.2">
      <c r="B208" s="607"/>
      <c r="C208" s="607"/>
      <c r="D208" s="592"/>
      <c r="E208" s="592"/>
      <c r="F208" s="590"/>
      <c r="G208" s="590"/>
      <c r="H208" s="590"/>
      <c r="I208" s="590"/>
      <c r="J208" s="590"/>
      <c r="K208" s="590"/>
      <c r="L208" s="590"/>
      <c r="M208" s="590"/>
      <c r="N208" s="590"/>
      <c r="O208" s="590"/>
      <c r="P208" s="590"/>
      <c r="Q208" s="590"/>
    </row>
    <row r="209" spans="2:17" ht="15" customHeight="1" x14ac:dyDescent="0.2">
      <c r="B209" s="607"/>
      <c r="C209" s="607"/>
      <c r="D209" s="592"/>
      <c r="E209" s="607"/>
      <c r="F209" s="590"/>
      <c r="G209" s="590"/>
      <c r="H209" s="590"/>
      <c r="I209" s="590"/>
      <c r="J209" s="590"/>
      <c r="K209" s="590"/>
      <c r="L209" s="590"/>
      <c r="M209" s="590"/>
      <c r="N209" s="590"/>
      <c r="O209" s="590"/>
      <c r="P209" s="590"/>
      <c r="Q209" s="590"/>
    </row>
    <row r="210" spans="2:17" ht="15" customHeight="1" x14ac:dyDescent="0.2">
      <c r="B210" s="607"/>
      <c r="C210" s="607"/>
      <c r="D210" s="592"/>
      <c r="E210" s="631"/>
      <c r="F210" s="590"/>
      <c r="G210" s="590"/>
      <c r="H210" s="590"/>
      <c r="I210" s="590"/>
      <c r="J210" s="590"/>
      <c r="K210" s="590"/>
      <c r="L210" s="590"/>
      <c r="M210" s="590"/>
      <c r="N210" s="590"/>
      <c r="O210" s="590"/>
      <c r="P210" s="590"/>
      <c r="Q210" s="590"/>
    </row>
    <row r="211" spans="2:17" ht="15" customHeight="1" x14ac:dyDescent="0.2">
      <c r="B211" s="607"/>
      <c r="C211" s="607"/>
      <c r="D211" s="592"/>
      <c r="E211" s="607"/>
      <c r="F211" s="590"/>
      <c r="G211" s="590"/>
      <c r="H211" s="590"/>
      <c r="I211" s="590"/>
      <c r="J211" s="590"/>
      <c r="K211" s="590"/>
      <c r="L211" s="590"/>
      <c r="M211" s="590"/>
      <c r="N211" s="590"/>
      <c r="O211" s="590"/>
      <c r="P211" s="590"/>
      <c r="Q211" s="590"/>
    </row>
    <row r="212" spans="2:17" ht="15" customHeight="1" x14ac:dyDescent="0.2">
      <c r="B212" s="607"/>
      <c r="C212" s="607"/>
      <c r="D212" s="592"/>
      <c r="E212" s="607"/>
      <c r="F212" s="590"/>
      <c r="G212" s="590"/>
      <c r="H212" s="590"/>
      <c r="I212" s="590"/>
      <c r="J212" s="590"/>
      <c r="K212" s="590"/>
      <c r="L212" s="590"/>
      <c r="M212" s="590"/>
      <c r="N212" s="590"/>
      <c r="O212" s="590"/>
      <c r="P212" s="590"/>
      <c r="Q212" s="590"/>
    </row>
    <row r="213" spans="2:17" ht="15" customHeight="1" x14ac:dyDescent="0.2">
      <c r="B213" s="607"/>
      <c r="C213" s="607"/>
      <c r="D213" s="592"/>
      <c r="E213" s="607"/>
      <c r="F213" s="590"/>
      <c r="G213" s="590"/>
      <c r="H213" s="590"/>
      <c r="I213" s="590"/>
      <c r="J213" s="590"/>
      <c r="K213" s="590"/>
      <c r="L213" s="590"/>
      <c r="M213" s="590"/>
      <c r="N213" s="590"/>
      <c r="O213" s="590"/>
      <c r="P213" s="590"/>
      <c r="Q213" s="590"/>
    </row>
    <row r="214" spans="2:17" ht="15" customHeight="1" x14ac:dyDescent="0.2">
      <c r="B214" s="607"/>
      <c r="C214" s="607"/>
      <c r="D214" s="592"/>
      <c r="E214" s="607"/>
      <c r="F214" s="590"/>
      <c r="G214" s="590"/>
      <c r="H214" s="590"/>
      <c r="I214" s="590"/>
      <c r="J214" s="590"/>
      <c r="K214" s="590"/>
      <c r="L214" s="590"/>
      <c r="M214" s="590"/>
      <c r="N214" s="590"/>
      <c r="O214" s="590"/>
      <c r="P214" s="590"/>
      <c r="Q214" s="590"/>
    </row>
    <row r="215" spans="2:17" ht="15" customHeight="1" x14ac:dyDescent="0.2">
      <c r="B215" s="607"/>
      <c r="C215" s="607"/>
      <c r="D215" s="592"/>
      <c r="E215" s="631"/>
      <c r="F215" s="590"/>
      <c r="G215" s="590"/>
      <c r="H215" s="590"/>
      <c r="I215" s="590"/>
      <c r="J215" s="590"/>
      <c r="K215" s="590"/>
      <c r="L215" s="590"/>
      <c r="M215" s="590"/>
      <c r="N215" s="590"/>
      <c r="O215" s="590"/>
      <c r="P215" s="590"/>
      <c r="Q215" s="590"/>
    </row>
    <row r="216" spans="2:17" ht="15" customHeight="1" x14ac:dyDescent="0.2">
      <c r="B216" s="607"/>
      <c r="C216" s="607"/>
      <c r="D216" s="592"/>
      <c r="E216" s="607"/>
      <c r="F216" s="590"/>
      <c r="G216" s="590"/>
      <c r="H216" s="590"/>
      <c r="I216" s="590"/>
      <c r="J216" s="590"/>
      <c r="K216" s="590"/>
      <c r="L216" s="590"/>
      <c r="M216" s="590"/>
      <c r="N216" s="590"/>
      <c r="O216" s="590"/>
      <c r="P216" s="590"/>
      <c r="Q216" s="590"/>
    </row>
    <row r="217" spans="2:17" ht="15" customHeight="1" x14ac:dyDescent="0.2">
      <c r="B217" s="607"/>
      <c r="C217" s="607"/>
      <c r="D217" s="592"/>
      <c r="E217" s="607"/>
      <c r="F217" s="590"/>
      <c r="G217" s="590"/>
      <c r="H217" s="590"/>
      <c r="I217" s="590"/>
      <c r="J217" s="590"/>
      <c r="K217" s="590"/>
      <c r="L217" s="590"/>
      <c r="M217" s="590"/>
      <c r="N217" s="590"/>
      <c r="O217" s="590"/>
      <c r="P217" s="590"/>
      <c r="Q217" s="590"/>
    </row>
    <row r="218" spans="2:17" ht="15" customHeight="1" x14ac:dyDescent="0.2">
      <c r="B218" s="607"/>
      <c r="C218" s="607"/>
      <c r="D218" s="592"/>
      <c r="E218" s="607"/>
      <c r="F218" s="590"/>
      <c r="G218" s="590"/>
      <c r="H218" s="590"/>
      <c r="I218" s="590"/>
      <c r="J218" s="590"/>
      <c r="K218" s="590"/>
      <c r="L218" s="590"/>
      <c r="M218" s="590"/>
      <c r="N218" s="590"/>
      <c r="O218" s="590"/>
      <c r="P218" s="590"/>
      <c r="Q218" s="590"/>
    </row>
    <row r="219" spans="2:17" ht="15" customHeight="1" x14ac:dyDescent="0.2">
      <c r="B219" s="607"/>
      <c r="C219" s="607"/>
      <c r="D219" s="592"/>
      <c r="E219" s="607"/>
      <c r="F219" s="590"/>
      <c r="G219" s="590"/>
      <c r="H219" s="590"/>
      <c r="I219" s="590"/>
      <c r="J219" s="590"/>
      <c r="K219" s="590"/>
      <c r="L219" s="590"/>
      <c r="M219" s="590"/>
      <c r="N219" s="590"/>
      <c r="O219" s="590"/>
      <c r="P219" s="590"/>
      <c r="Q219" s="590"/>
    </row>
    <row r="220" spans="2:17" ht="15" customHeight="1" x14ac:dyDescent="0.2">
      <c r="B220" s="607"/>
      <c r="C220" s="607"/>
      <c r="D220" s="592"/>
      <c r="E220" s="607"/>
      <c r="F220" s="590"/>
      <c r="G220" s="590"/>
      <c r="H220" s="590"/>
      <c r="I220" s="590"/>
      <c r="J220" s="590"/>
      <c r="K220" s="590"/>
      <c r="L220" s="590"/>
      <c r="M220" s="590"/>
      <c r="N220" s="590"/>
      <c r="O220" s="590"/>
      <c r="P220" s="590"/>
      <c r="Q220" s="590"/>
    </row>
    <row r="221" spans="2:17" ht="15" customHeight="1" x14ac:dyDescent="0.2">
      <c r="F221" s="590"/>
      <c r="G221" s="590"/>
      <c r="H221" s="590"/>
      <c r="I221" s="590"/>
      <c r="J221" s="590"/>
      <c r="K221" s="590"/>
      <c r="L221" s="590"/>
      <c r="M221" s="590"/>
      <c r="N221" s="590"/>
      <c r="O221" s="590"/>
      <c r="P221" s="590"/>
      <c r="Q221" s="590"/>
    </row>
  </sheetData>
  <sheetProtection formatCells="0" formatColumns="0" insertColumns="0"/>
  <mergeCells count="99">
    <mergeCell ref="S13:S15"/>
    <mergeCell ref="Y14:Y15"/>
    <mergeCell ref="AB14:AB15"/>
    <mergeCell ref="AC14:AC15"/>
    <mergeCell ref="T14:T15"/>
    <mergeCell ref="U14:U15"/>
    <mergeCell ref="V14:V15"/>
    <mergeCell ref="W14:W15"/>
    <mergeCell ref="X14:X15"/>
    <mergeCell ref="E22:O22"/>
    <mergeCell ref="C17:P17"/>
    <mergeCell ref="C18:P18"/>
    <mergeCell ref="C19:P19"/>
    <mergeCell ref="C20:P20"/>
    <mergeCell ref="C21:P21"/>
    <mergeCell ref="M23:P23"/>
    <mergeCell ref="N31:P31"/>
    <mergeCell ref="N32:P32"/>
    <mergeCell ref="C31:M31"/>
    <mergeCell ref="C32:M32"/>
    <mergeCell ref="C39:P39"/>
    <mergeCell ref="C30:P30"/>
    <mergeCell ref="C33:P33"/>
    <mergeCell ref="C34:P34"/>
    <mergeCell ref="C26:P26"/>
    <mergeCell ref="C27:P27"/>
    <mergeCell ref="C28:P28"/>
    <mergeCell ref="C29:P29"/>
    <mergeCell ref="C35:P35"/>
    <mergeCell ref="C36:P36"/>
    <mergeCell ref="C37:P37"/>
    <mergeCell ref="C38:P38"/>
    <mergeCell ref="C40:P40"/>
    <mergeCell ref="C45:P45"/>
    <mergeCell ref="C46:P46"/>
    <mergeCell ref="C47:P47"/>
    <mergeCell ref="M42:P42"/>
    <mergeCell ref="E41:O41"/>
    <mergeCell ref="C54:P54"/>
    <mergeCell ref="C55:P55"/>
    <mergeCell ref="C61:P61"/>
    <mergeCell ref="M58:P58"/>
    <mergeCell ref="E57:O57"/>
    <mergeCell ref="C49:P49"/>
    <mergeCell ref="C50:P50"/>
    <mergeCell ref="C51:P51"/>
    <mergeCell ref="C52:P52"/>
    <mergeCell ref="C53:P53"/>
    <mergeCell ref="C106:P106"/>
    <mergeCell ref="C107:P107"/>
    <mergeCell ref="M102:P102"/>
    <mergeCell ref="C85:P85"/>
    <mergeCell ref="C70:P70"/>
    <mergeCell ref="C74:P74"/>
    <mergeCell ref="C75:P75"/>
    <mergeCell ref="C76:P76"/>
    <mergeCell ref="C77:P77"/>
    <mergeCell ref="C78:P78"/>
    <mergeCell ref="C79:P79"/>
    <mergeCell ref="M71:P71"/>
    <mergeCell ref="M82:P82"/>
    <mergeCell ref="C80:P80"/>
    <mergeCell ref="C93:P93"/>
    <mergeCell ref="C99:P99"/>
    <mergeCell ref="M88:P88"/>
    <mergeCell ref="C100:P100"/>
    <mergeCell ref="C101:P101"/>
    <mergeCell ref="C86:P86"/>
    <mergeCell ref="C91:P91"/>
    <mergeCell ref="C92:P92"/>
    <mergeCell ref="C94:P94"/>
    <mergeCell ref="C95:P95"/>
    <mergeCell ref="C96:P96"/>
    <mergeCell ref="C97:P97"/>
    <mergeCell ref="C98:P98"/>
    <mergeCell ref="B115:P115"/>
    <mergeCell ref="B116:P116"/>
    <mergeCell ref="M113:P113"/>
    <mergeCell ref="C108:P108"/>
    <mergeCell ref="C109:P109"/>
    <mergeCell ref="C110:P110"/>
    <mergeCell ref="C111:P111"/>
    <mergeCell ref="C112:P112"/>
    <mergeCell ref="E81:O81"/>
    <mergeCell ref="E87:O87"/>
    <mergeCell ref="H10:T10"/>
    <mergeCell ref="AA12:AC12"/>
    <mergeCell ref="R12:Y12"/>
    <mergeCell ref="Q12:Q15"/>
    <mergeCell ref="R13:R15"/>
    <mergeCell ref="AA13:AA15"/>
    <mergeCell ref="H12:K12"/>
    <mergeCell ref="C69:P69"/>
    <mergeCell ref="M63:P63"/>
    <mergeCell ref="C62:P62"/>
    <mergeCell ref="C66:P66"/>
    <mergeCell ref="C67:P67"/>
    <mergeCell ref="C68:P68"/>
    <mergeCell ref="C48:P48"/>
  </mergeCells>
  <conditionalFormatting sqref="T53:W54 Y53:Y54 AB53:AB54">
    <cfRule type="expression" dxfId="59" priority="10">
      <formula>#REF!&gt;(0.1*$T$116)</formula>
    </cfRule>
  </conditionalFormatting>
  <conditionalFormatting sqref="AC53:AC54">
    <cfRule type="expression" dxfId="58" priority="3">
      <formula>#REF!&gt;(0.1*$T$116)</formula>
    </cfRule>
  </conditionalFormatting>
  <dataValidations count="3">
    <dataValidation allowBlank="1" showInputMessage="1" showErrorMessage="1" promptTitle="Rehab Contingency %" prompt="Defined as Rehab Contingency divided by the sum of Rehab, Contractor Profit, Contractor Overhead, and Bond Premium amounts_x000a__x000a_% = F34 / (F30+F31+F32+F41)" sqref="N32"/>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N31"/>
    <dataValidation operator="lessThanOrEqual" allowBlank="1" showInputMessage="1" showErrorMessage="1" sqref="T53:T54 AB53:AB54"/>
  </dataValidations>
  <printOptions horizontalCentered="1"/>
  <pageMargins left="0.25" right="0.25" top="0.75" bottom="0.75" header="0.3" footer="0.3"/>
  <pageSetup scale="63" fitToHeight="2" orientation="landscape" r:id="rId1"/>
  <headerFooter alignWithMargins="0">
    <oddHeader>&amp;C&amp;"Arial,Bold"&amp;14Form 6A 
Development Budgets</oddHeader>
    <oddFooter>&amp;LForm 6A Development Budgets&amp;RCFA Forms 2014, v1.0
June 2014</oddFooter>
  </headerFooter>
  <rowBreaks count="2" manualBreakCount="2">
    <brk id="59" max="28" man="1"/>
    <brk id="103" max="28" man="1"/>
  </rowBreaks>
  <drawing r:id="rId2"/>
  <extLst>
    <ext xmlns:x14="http://schemas.microsoft.com/office/spreadsheetml/2009/9/main" uri="{78C0D931-6437-407d-A8EE-F0AAD7539E65}">
      <x14:conditionalFormattings>
        <x14:conditionalFormatting xmlns:xm="http://schemas.microsoft.com/office/excel/2006/main">
          <x14:cfRule type="cellIs" priority="147" operator="notEqual" id="{7055EED0-E562-4F49-B60A-CDEBC8010BF7}">
            <xm:f>'Form 7A'!$S$36:$T$36+'Form 7A'!$S$47:$T$47</xm:f>
            <x14:dxf>
              <font>
                <color theme="5" tint="-0.499984740745262"/>
              </font>
              <fill>
                <patternFill>
                  <bgColor theme="5" tint="0.79998168889431442"/>
                </patternFill>
              </fill>
            </x14:dxf>
          </x14:cfRule>
          <xm:sqref>Q116</xm:sqref>
        </x14:conditionalFormatting>
        <x14:conditionalFormatting xmlns:xm="http://schemas.microsoft.com/office/excel/2006/main">
          <x14:cfRule type="cellIs" priority="1" operator="notEqual" id="{905065D8-A68D-4F3B-ACDD-D156BF0174FC}">
            <xm:f>'Form 7A'!$Q$36+'Form 7A'!$Q$47</xm:f>
            <x14:dxf>
              <font>
                <color theme="5" tint="-0.499984740745262"/>
              </font>
              <fill>
                <patternFill>
                  <bgColor theme="5" tint="0.79998168889431442"/>
                </patternFill>
              </fill>
            </x14:dxf>
          </x14:cfRule>
          <xm:sqref>Q115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5"/>
  <sheetViews>
    <sheetView showGridLines="0" zoomScaleNormal="100" zoomScaleSheetLayoutView="100" workbookViewId="0">
      <pane xSplit="18" ySplit="11" topLeftCell="S12" activePane="bottomRight" state="frozen"/>
      <selection pane="topRight" activeCell="S1" sqref="S1"/>
      <selection pane="bottomLeft" activeCell="A12" sqref="A12"/>
      <selection pane="bottomRight" activeCell="F9" sqref="F9"/>
    </sheetView>
  </sheetViews>
  <sheetFormatPr defaultColWidth="2.88671875" defaultRowHeight="12.75" customHeight="1" x14ac:dyDescent="0.25"/>
  <cols>
    <col min="1" max="17" width="2.88671875" style="1046"/>
    <col min="18" max="19" width="11.44140625" style="1046" customWidth="1"/>
    <col min="20" max="20" width="11.44140625" style="1047" customWidth="1"/>
    <col min="21" max="21" width="13.44140625" style="1047" bestFit="1" customWidth="1"/>
    <col min="22" max="22" width="12.6640625" style="1047" customWidth="1"/>
    <col min="23" max="23" width="11.44140625" style="1047" customWidth="1"/>
    <col min="24" max="24" width="13.44140625" style="1047" bestFit="1" customWidth="1"/>
    <col min="25" max="25" width="2.88671875" style="1046" customWidth="1"/>
    <col min="26" max="26" width="1.44140625" style="1046" customWidth="1"/>
    <col min="27" max="27" width="2.88671875" style="1046"/>
    <col min="28" max="28" width="2.88671875" style="1142"/>
    <col min="29" max="16384" width="2.88671875" style="1046"/>
  </cols>
  <sheetData>
    <row r="1" spans="2:28" ht="15" customHeight="1" x14ac:dyDescent="0.25"/>
    <row r="2" spans="2:28" ht="15" customHeight="1" x14ac:dyDescent="0.25"/>
    <row r="3" spans="2:28" ht="15" customHeight="1" x14ac:dyDescent="0.25"/>
    <row r="4" spans="2:28" ht="15" customHeight="1" x14ac:dyDescent="0.25">
      <c r="AB4" s="1579"/>
    </row>
    <row r="5" spans="2:28" ht="15" customHeight="1" thickBot="1" x14ac:dyDescent="0.3"/>
    <row r="6" spans="2:28" ht="7.5" customHeight="1" x14ac:dyDescent="0.25">
      <c r="B6" s="2271"/>
      <c r="C6" s="2272"/>
      <c r="D6" s="2272"/>
      <c r="E6" s="2272"/>
      <c r="F6" s="2272"/>
      <c r="G6" s="2272"/>
      <c r="H6" s="2272"/>
      <c r="I6" s="2272"/>
      <c r="J6" s="2272"/>
      <c r="K6" s="2272"/>
      <c r="L6" s="2272"/>
      <c r="M6" s="2272"/>
      <c r="N6" s="2272"/>
      <c r="O6" s="2272"/>
      <c r="P6" s="2272"/>
      <c r="Q6" s="2272"/>
      <c r="R6" s="2272"/>
      <c r="S6" s="2272"/>
      <c r="T6" s="2273"/>
      <c r="U6" s="2273"/>
      <c r="V6" s="2273"/>
      <c r="W6" s="2273"/>
      <c r="X6" s="2273"/>
      <c r="Y6" s="2274"/>
    </row>
    <row r="7" spans="2:28" ht="15" customHeight="1" x14ac:dyDescent="0.3">
      <c r="B7" s="2275"/>
      <c r="C7" s="582" t="s">
        <v>950</v>
      </c>
      <c r="D7" s="582"/>
      <c r="E7" s="582"/>
      <c r="F7" s="582"/>
      <c r="G7" s="582"/>
      <c r="H7" s="3121" t="str">
        <f>IF('Form 1A'!G7="","Enter Project Name on Form 1A",'Form 1A'!G7)</f>
        <v>24th and Union</v>
      </c>
      <c r="I7" s="3122"/>
      <c r="J7" s="3122"/>
      <c r="K7" s="3122"/>
      <c r="L7" s="3122"/>
      <c r="M7" s="3122"/>
      <c r="N7" s="3122"/>
      <c r="O7" s="3122"/>
      <c r="P7" s="3122"/>
      <c r="Q7" s="3122"/>
      <c r="R7" s="3122"/>
      <c r="S7" s="3122"/>
      <c r="T7" s="3122"/>
      <c r="U7" s="3123"/>
      <c r="V7" s="595"/>
      <c r="W7" s="582"/>
      <c r="X7" s="582"/>
      <c r="Y7" s="2276"/>
    </row>
    <row r="8" spans="2:28" ht="7.5" customHeight="1" thickBot="1" x14ac:dyDescent="0.3">
      <c r="B8" s="2275"/>
      <c r="C8" s="1049"/>
      <c r="D8" s="1050"/>
      <c r="E8" s="1050"/>
      <c r="F8" s="2277"/>
      <c r="G8" s="2277"/>
      <c r="H8" s="2277"/>
      <c r="I8" s="2277"/>
      <c r="J8" s="2277"/>
      <c r="K8" s="2277"/>
      <c r="L8" s="2277"/>
      <c r="M8" s="2277"/>
      <c r="N8" s="2277"/>
      <c r="O8" s="2277"/>
      <c r="P8" s="2277"/>
      <c r="Q8" s="2277"/>
      <c r="R8" s="1583"/>
      <c r="S8" s="1583"/>
      <c r="T8" s="1051"/>
      <c r="U8" s="1051"/>
      <c r="V8" s="1051"/>
      <c r="W8" s="1051"/>
      <c r="X8" s="1052"/>
      <c r="Y8" s="2276"/>
    </row>
    <row r="9" spans="2:28" ht="15" customHeight="1" x14ac:dyDescent="0.25">
      <c r="B9" s="2275"/>
      <c r="C9" s="1049"/>
      <c r="D9" s="1050"/>
      <c r="E9" s="1050"/>
      <c r="F9" s="2492" t="s">
        <v>1462</v>
      </c>
      <c r="G9" s="2277"/>
      <c r="I9" s="2277"/>
      <c r="J9" s="2277"/>
      <c r="K9" s="2277"/>
      <c r="L9" s="2277"/>
      <c r="M9" s="2277"/>
      <c r="N9" s="2277"/>
      <c r="O9" s="2277"/>
      <c r="P9" s="2277"/>
      <c r="Q9" s="2277"/>
      <c r="R9" s="1583"/>
      <c r="S9" s="3176" t="s">
        <v>1025</v>
      </c>
      <c r="T9" s="3177"/>
      <c r="U9" s="3178"/>
      <c r="V9" s="3176" t="s">
        <v>1032</v>
      </c>
      <c r="W9" s="3177"/>
      <c r="X9" s="3178"/>
      <c r="Y9" s="2276"/>
    </row>
    <row r="10" spans="2:28" ht="15" customHeight="1" thickBot="1" x14ac:dyDescent="0.3">
      <c r="B10" s="2275"/>
      <c r="C10" s="1049"/>
      <c r="D10" s="1050"/>
      <c r="E10" s="1050"/>
      <c r="F10" s="2277"/>
      <c r="G10" s="2277"/>
      <c r="H10" s="2277"/>
      <c r="I10" s="2277"/>
      <c r="J10" s="2277"/>
      <c r="K10" s="2277"/>
      <c r="L10" s="2277"/>
      <c r="M10" s="2277"/>
      <c r="N10" s="2277"/>
      <c r="O10" s="2277"/>
      <c r="P10" s="2277"/>
      <c r="Q10" s="2277"/>
      <c r="R10" s="1583"/>
      <c r="S10" s="3173" t="str">
        <f>IF('Form 1A'!G11="","Enter Site name on Form 1A",'Form 1A'!G11)</f>
        <v>24th and Union</v>
      </c>
      <c r="T10" s="3174"/>
      <c r="U10" s="3175"/>
      <c r="V10" s="3173" t="str">
        <f>IF('Form 1A'!G26="","Enter Site name on Form 1A",'Form 1A'!G26)</f>
        <v>Enter Site name on Form 1A</v>
      </c>
      <c r="W10" s="3174"/>
      <c r="X10" s="3175"/>
      <c r="Y10" s="2276"/>
    </row>
    <row r="11" spans="2:28" ht="15" customHeight="1" thickBot="1" x14ac:dyDescent="0.3">
      <c r="B11" s="2278"/>
      <c r="C11" s="595"/>
      <c r="D11" s="1165"/>
      <c r="E11" s="1165"/>
      <c r="F11" s="1166"/>
      <c r="G11" s="1166"/>
      <c r="H11" s="1166"/>
      <c r="I11" s="1166"/>
      <c r="J11" s="1166"/>
      <c r="K11" s="1166"/>
      <c r="L11" s="1166"/>
      <c r="M11" s="1166"/>
      <c r="N11" s="1166"/>
      <c r="O11" s="1166"/>
      <c r="P11" s="1166"/>
      <c r="Q11" s="1166"/>
      <c r="R11" s="1182" t="s">
        <v>1034</v>
      </c>
      <c r="S11" s="1235" t="s">
        <v>1060</v>
      </c>
      <c r="T11" s="1236" t="s">
        <v>1033</v>
      </c>
      <c r="U11" s="1237" t="s">
        <v>1440</v>
      </c>
      <c r="V11" s="1235" t="s">
        <v>1060</v>
      </c>
      <c r="W11" s="1236" t="s">
        <v>1059</v>
      </c>
      <c r="X11" s="1237" t="s">
        <v>1440</v>
      </c>
      <c r="Y11" s="2279"/>
    </row>
    <row r="12" spans="2:28" ht="15" customHeight="1" thickBot="1" x14ac:dyDescent="0.3">
      <c r="B12" s="2278"/>
      <c r="C12" s="2280" t="s">
        <v>45</v>
      </c>
      <c r="D12" s="2281"/>
      <c r="E12" s="2281"/>
      <c r="F12" s="2282"/>
      <c r="G12" s="2282"/>
      <c r="H12" s="2282"/>
      <c r="I12" s="2282"/>
      <c r="J12" s="2282"/>
      <c r="K12" s="2282"/>
      <c r="L12" s="2282"/>
      <c r="M12" s="2282"/>
      <c r="N12" s="2282"/>
      <c r="O12" s="2282"/>
      <c r="P12" s="2282"/>
      <c r="Q12" s="2282"/>
      <c r="R12" s="598"/>
      <c r="S12" s="598"/>
      <c r="T12" s="599"/>
      <c r="U12" s="599"/>
      <c r="V12" s="599"/>
      <c r="W12" s="599"/>
      <c r="X12" s="1200"/>
      <c r="Y12" s="2283"/>
    </row>
    <row r="13" spans="2:28" ht="15" customHeight="1" x14ac:dyDescent="0.25">
      <c r="B13" s="2278"/>
      <c r="C13" s="1048"/>
      <c r="D13" s="2284" t="s">
        <v>5</v>
      </c>
      <c r="E13" s="600"/>
      <c r="F13" s="595"/>
      <c r="G13" s="595"/>
      <c r="H13" s="595"/>
      <c r="I13" s="595"/>
      <c r="J13" s="595"/>
      <c r="K13" s="595"/>
      <c r="L13" s="595"/>
      <c r="M13" s="595"/>
      <c r="N13" s="595"/>
      <c r="O13" s="595"/>
      <c r="P13" s="595"/>
      <c r="Q13" s="595"/>
      <c r="R13" s="1626">
        <f>'Form 6A'!Q17</f>
        <v>560000</v>
      </c>
      <c r="S13" s="1232">
        <f>T13+U13</f>
        <v>0</v>
      </c>
      <c r="T13" s="1183"/>
      <c r="U13" s="1184"/>
      <c r="V13" s="1232">
        <f>W13+X13</f>
        <v>0</v>
      </c>
      <c r="W13" s="1184"/>
      <c r="X13" s="1184"/>
      <c r="Y13" s="2285"/>
    </row>
    <row r="14" spans="2:28" ht="15" customHeight="1" x14ac:dyDescent="0.25">
      <c r="B14" s="2278"/>
      <c r="C14" s="1048"/>
      <c r="D14" s="2284" t="s">
        <v>431</v>
      </c>
      <c r="E14" s="600"/>
      <c r="F14" s="595"/>
      <c r="G14" s="595"/>
      <c r="H14" s="595"/>
      <c r="I14" s="595"/>
      <c r="J14" s="595"/>
      <c r="K14" s="595"/>
      <c r="L14" s="595"/>
      <c r="M14" s="595"/>
      <c r="N14" s="595"/>
      <c r="O14" s="595"/>
      <c r="P14" s="595"/>
      <c r="Q14" s="595"/>
      <c r="R14" s="1627">
        <f>'Form 6A'!Q18</f>
        <v>0</v>
      </c>
      <c r="S14" s="1233">
        <f t="shared" ref="S14:S18" si="0">T14+U14</f>
        <v>0</v>
      </c>
      <c r="T14" s="1185"/>
      <c r="U14" s="1186"/>
      <c r="V14" s="1233">
        <f t="shared" ref="V14:V18" si="1">W14+X14</f>
        <v>0</v>
      </c>
      <c r="W14" s="1186"/>
      <c r="X14" s="1186"/>
      <c r="Y14" s="2285"/>
    </row>
    <row r="15" spans="2:28" ht="15" customHeight="1" x14ac:dyDescent="0.25">
      <c r="B15" s="2278"/>
      <c r="C15" s="1048"/>
      <c r="D15" s="1923" t="s">
        <v>99</v>
      </c>
      <c r="E15" s="600"/>
      <c r="F15" s="601"/>
      <c r="G15" s="601"/>
      <c r="H15" s="601"/>
      <c r="I15" s="601"/>
      <c r="J15" s="601"/>
      <c r="K15" s="601"/>
      <c r="L15" s="601"/>
      <c r="M15" s="601"/>
      <c r="N15" s="601"/>
      <c r="O15" s="601"/>
      <c r="P15" s="601"/>
      <c r="Q15" s="601"/>
      <c r="R15" s="1627">
        <f>'Form 6A'!Q19</f>
        <v>0</v>
      </c>
      <c r="S15" s="1233">
        <f t="shared" si="0"/>
        <v>0</v>
      </c>
      <c r="T15" s="1185"/>
      <c r="U15" s="1186"/>
      <c r="V15" s="1233">
        <f t="shared" si="1"/>
        <v>0</v>
      </c>
      <c r="W15" s="1186"/>
      <c r="X15" s="1186"/>
      <c r="Y15" s="2285"/>
    </row>
    <row r="16" spans="2:28" ht="15" customHeight="1" x14ac:dyDescent="0.25">
      <c r="B16" s="2278"/>
      <c r="C16" s="1048"/>
      <c r="D16" s="1923" t="s">
        <v>100</v>
      </c>
      <c r="E16" s="600"/>
      <c r="F16" s="601"/>
      <c r="G16" s="601"/>
      <c r="H16" s="601"/>
      <c r="I16" s="601"/>
      <c r="J16" s="601"/>
      <c r="K16" s="601"/>
      <c r="L16" s="601"/>
      <c r="M16" s="601"/>
      <c r="N16" s="601"/>
      <c r="O16" s="601"/>
      <c r="P16" s="601"/>
      <c r="Q16" s="601"/>
      <c r="R16" s="1627">
        <f>'Form 6A'!Q20</f>
        <v>10000</v>
      </c>
      <c r="S16" s="1233">
        <f t="shared" si="0"/>
        <v>0</v>
      </c>
      <c r="T16" s="1185"/>
      <c r="U16" s="1186"/>
      <c r="V16" s="1233">
        <f t="shared" si="1"/>
        <v>0</v>
      </c>
      <c r="W16" s="1186"/>
      <c r="X16" s="1186"/>
      <c r="Y16" s="2285"/>
    </row>
    <row r="17" spans="2:25" ht="15" customHeight="1" x14ac:dyDescent="0.25">
      <c r="B17" s="2278"/>
      <c r="C17" s="1048"/>
      <c r="D17" s="1924" t="s">
        <v>101</v>
      </c>
      <c r="E17" s="600"/>
      <c r="F17" s="601"/>
      <c r="G17" s="601"/>
      <c r="H17" s="601"/>
      <c r="I17" s="601"/>
      <c r="J17" s="601"/>
      <c r="K17" s="601"/>
      <c r="L17" s="601"/>
      <c r="M17" s="601"/>
      <c r="N17" s="601"/>
      <c r="O17" s="601"/>
      <c r="P17" s="601"/>
      <c r="Q17" s="601"/>
      <c r="R17" s="1627">
        <f>'Form 6A'!Q21</f>
        <v>0</v>
      </c>
      <c r="S17" s="1233">
        <f t="shared" si="0"/>
        <v>0</v>
      </c>
      <c r="T17" s="1185"/>
      <c r="U17" s="1186"/>
      <c r="V17" s="1233">
        <f t="shared" si="1"/>
        <v>0</v>
      </c>
      <c r="W17" s="1186"/>
      <c r="X17" s="1186"/>
      <c r="Y17" s="2285"/>
    </row>
    <row r="18" spans="2:25" ht="15" customHeight="1" x14ac:dyDescent="0.25">
      <c r="B18" s="2278"/>
      <c r="C18" s="1048"/>
      <c r="D18" s="1925" t="s">
        <v>940</v>
      </c>
      <c r="E18" s="595"/>
      <c r="F18" s="1167"/>
      <c r="G18" s="1167"/>
      <c r="H18" s="1167"/>
      <c r="I18" s="1167"/>
      <c r="J18" s="1167"/>
      <c r="K18" s="1167"/>
      <c r="L18" s="1167"/>
      <c r="M18" s="1167"/>
      <c r="N18" s="1167"/>
      <c r="O18" s="1167"/>
      <c r="P18" s="1167"/>
      <c r="Q18" s="1167"/>
      <c r="R18" s="1627">
        <f>'Form 6A'!Q22</f>
        <v>20000</v>
      </c>
      <c r="S18" s="1234">
        <f t="shared" si="0"/>
        <v>0</v>
      </c>
      <c r="T18" s="1187"/>
      <c r="U18" s="1188"/>
      <c r="V18" s="1234">
        <f t="shared" si="1"/>
        <v>0</v>
      </c>
      <c r="W18" s="1188"/>
      <c r="X18" s="1188"/>
      <c r="Y18" s="2286"/>
    </row>
    <row r="19" spans="2:25" ht="15" customHeight="1" thickBot="1" x14ac:dyDescent="0.3">
      <c r="B19" s="2278"/>
      <c r="C19" s="590"/>
      <c r="D19" s="600"/>
      <c r="E19" s="600"/>
      <c r="F19" s="1048"/>
      <c r="G19" s="1922"/>
      <c r="H19" s="1922"/>
      <c r="I19" s="1922"/>
      <c r="J19" s="1922"/>
      <c r="K19" s="1922"/>
      <c r="L19" s="1922"/>
      <c r="M19" s="1922"/>
      <c r="N19" s="3141" t="s">
        <v>98</v>
      </c>
      <c r="O19" s="3141"/>
      <c r="P19" s="3141"/>
      <c r="Q19" s="3142"/>
      <c r="R19" s="1628">
        <f>S19+V19</f>
        <v>0</v>
      </c>
      <c r="S19" s="1231">
        <f t="shared" ref="S19:X19" si="2">SUM(S13:S18)</f>
        <v>0</v>
      </c>
      <c r="T19" s="1189">
        <f t="shared" si="2"/>
        <v>0</v>
      </c>
      <c r="U19" s="1190">
        <f t="shared" si="2"/>
        <v>0</v>
      </c>
      <c r="V19" s="1231">
        <f t="shared" si="2"/>
        <v>0</v>
      </c>
      <c r="W19" s="1190">
        <f t="shared" si="2"/>
        <v>0</v>
      </c>
      <c r="X19" s="1190">
        <f t="shared" si="2"/>
        <v>0</v>
      </c>
      <c r="Y19" s="2287"/>
    </row>
    <row r="20" spans="2:25" ht="3.75" customHeight="1" x14ac:dyDescent="0.25">
      <c r="B20" s="2278"/>
      <c r="C20" s="600"/>
      <c r="D20" s="600"/>
      <c r="E20" s="600"/>
      <c r="F20" s="601"/>
      <c r="G20" s="601"/>
      <c r="H20" s="601"/>
      <c r="I20" s="601"/>
      <c r="J20" s="601"/>
      <c r="K20" s="601"/>
      <c r="L20" s="601"/>
      <c r="M20" s="601"/>
      <c r="N20" s="601"/>
      <c r="O20" s="601"/>
      <c r="P20" s="601"/>
      <c r="Q20" s="601"/>
      <c r="R20" s="1168"/>
      <c r="S20" s="1168"/>
      <c r="T20" s="1169"/>
      <c r="U20" s="1169"/>
      <c r="V20" s="1168"/>
      <c r="W20" s="1169"/>
      <c r="X20" s="1197"/>
      <c r="Y20" s="2283"/>
    </row>
    <row r="21" spans="2:25" ht="15" customHeight="1" thickBot="1" x14ac:dyDescent="0.3">
      <c r="B21" s="2278"/>
      <c r="C21" s="632" t="s">
        <v>84</v>
      </c>
      <c r="D21" s="2288"/>
      <c r="E21" s="2288"/>
      <c r="F21" s="2289"/>
      <c r="G21" s="2289"/>
      <c r="H21" s="2289"/>
      <c r="I21" s="2289"/>
      <c r="J21" s="2289"/>
      <c r="K21" s="2289"/>
      <c r="L21" s="2289"/>
      <c r="M21" s="2289"/>
      <c r="N21" s="2289"/>
      <c r="O21" s="2289"/>
      <c r="P21" s="2289"/>
      <c r="Q21" s="2289"/>
      <c r="R21" s="1170"/>
      <c r="S21" s="1170"/>
      <c r="T21" s="1169"/>
      <c r="U21" s="1169"/>
      <c r="V21" s="1170"/>
      <c r="W21" s="1169"/>
      <c r="X21" s="2290"/>
      <c r="Y21" s="2283"/>
    </row>
    <row r="22" spans="2:25" ht="15" customHeight="1" x14ac:dyDescent="0.25">
      <c r="B22" s="2278"/>
      <c r="C22" s="1048"/>
      <c r="D22" s="1923" t="s">
        <v>102</v>
      </c>
      <c r="E22" s="600"/>
      <c r="F22" s="601"/>
      <c r="G22" s="601"/>
      <c r="H22" s="601"/>
      <c r="I22" s="601"/>
      <c r="J22" s="601"/>
      <c r="K22" s="601"/>
      <c r="L22" s="601"/>
      <c r="M22" s="601"/>
      <c r="N22" s="601"/>
      <c r="O22" s="601"/>
      <c r="P22" s="601"/>
      <c r="Q22" s="601"/>
      <c r="R22" s="1626">
        <f>'Form 6A'!Q26</f>
        <v>0</v>
      </c>
      <c r="S22" s="1229">
        <f t="shared" ref="S22:S37" si="3">T22+U22</f>
        <v>0</v>
      </c>
      <c r="T22" s="1183"/>
      <c r="U22" s="1184"/>
      <c r="V22" s="1229">
        <f t="shared" ref="V22:V37" si="4">W22+X22</f>
        <v>0</v>
      </c>
      <c r="W22" s="1184"/>
      <c r="X22" s="1184"/>
      <c r="Y22" s="2285"/>
    </row>
    <row r="23" spans="2:25" ht="15" customHeight="1" x14ac:dyDescent="0.25">
      <c r="B23" s="2278"/>
      <c r="C23" s="1048"/>
      <c r="D23" s="1923" t="s">
        <v>103</v>
      </c>
      <c r="E23" s="600"/>
      <c r="F23" s="2291"/>
      <c r="G23" s="2291"/>
      <c r="H23" s="2291"/>
      <c r="I23" s="2291"/>
      <c r="J23" s="2291"/>
      <c r="K23" s="2291"/>
      <c r="L23" s="2291"/>
      <c r="M23" s="2291"/>
      <c r="N23" s="2291"/>
      <c r="O23" s="2291"/>
      <c r="P23" s="2291"/>
      <c r="Q23" s="2291"/>
      <c r="R23" s="1627">
        <f>'Form 6A'!Q27</f>
        <v>13598068</v>
      </c>
      <c r="S23" s="1233">
        <f t="shared" si="3"/>
        <v>0</v>
      </c>
      <c r="T23" s="1185"/>
      <c r="U23" s="1186"/>
      <c r="V23" s="1233">
        <f t="shared" si="4"/>
        <v>0</v>
      </c>
      <c r="W23" s="1186"/>
      <c r="X23" s="1186"/>
      <c r="Y23" s="2285"/>
    </row>
    <row r="24" spans="2:25" ht="15" customHeight="1" x14ac:dyDescent="0.25">
      <c r="B24" s="2278"/>
      <c r="C24" s="1048"/>
      <c r="D24" s="1923" t="s">
        <v>432</v>
      </c>
      <c r="E24" s="600"/>
      <c r="F24" s="2291"/>
      <c r="G24" s="2291"/>
      <c r="H24" s="2291"/>
      <c r="I24" s="2291"/>
      <c r="J24" s="2291"/>
      <c r="K24" s="2291"/>
      <c r="L24" s="2291"/>
      <c r="M24" s="2291"/>
      <c r="N24" s="2291"/>
      <c r="O24" s="2291"/>
      <c r="P24" s="2291"/>
      <c r="Q24" s="2291"/>
      <c r="R24" s="1627">
        <f>'Form 6A'!Q28</f>
        <v>0</v>
      </c>
      <c r="S24" s="1233">
        <f t="shared" si="3"/>
        <v>0</v>
      </c>
      <c r="T24" s="1185"/>
      <c r="U24" s="1186"/>
      <c r="V24" s="1233">
        <f t="shared" si="4"/>
        <v>0</v>
      </c>
      <c r="W24" s="1186"/>
      <c r="X24" s="1186"/>
      <c r="Y24" s="2285"/>
    </row>
    <row r="25" spans="2:25" ht="15" customHeight="1" x14ac:dyDescent="0.25">
      <c r="B25" s="2278"/>
      <c r="C25" s="1048"/>
      <c r="D25" s="1923" t="s">
        <v>104</v>
      </c>
      <c r="E25" s="600"/>
      <c r="F25" s="2291"/>
      <c r="G25" s="2291"/>
      <c r="H25" s="2291"/>
      <c r="I25" s="2291"/>
      <c r="J25" s="2291"/>
      <c r="K25" s="2291"/>
      <c r="L25" s="2291"/>
      <c r="M25" s="2291"/>
      <c r="N25" s="2291"/>
      <c r="O25" s="2291"/>
      <c r="P25" s="2291"/>
      <c r="Q25" s="2291"/>
      <c r="R25" s="1627">
        <f>'Form 6A'!Q29</f>
        <v>0</v>
      </c>
      <c r="S25" s="1233">
        <f t="shared" si="3"/>
        <v>0</v>
      </c>
      <c r="T25" s="1185"/>
      <c r="U25" s="1186"/>
      <c r="V25" s="1233">
        <f>W25+X25</f>
        <v>0</v>
      </c>
      <c r="W25" s="1186"/>
      <c r="X25" s="1186"/>
      <c r="Y25" s="2285"/>
    </row>
    <row r="26" spans="2:25" ht="15" customHeight="1" x14ac:dyDescent="0.25">
      <c r="B26" s="2278"/>
      <c r="C26" s="1048"/>
      <c r="D26" s="1923" t="s">
        <v>105</v>
      </c>
      <c r="E26" s="600"/>
      <c r="F26" s="2291"/>
      <c r="G26" s="2291"/>
      <c r="H26" s="2291"/>
      <c r="I26" s="2291"/>
      <c r="J26" s="2291"/>
      <c r="K26" s="2291"/>
      <c r="L26" s="2291"/>
      <c r="M26" s="2291"/>
      <c r="N26" s="2291"/>
      <c r="O26" s="2291"/>
      <c r="P26" s="2291"/>
      <c r="Q26" s="2291"/>
      <c r="R26" s="1627">
        <f>'Form 6A'!Q30</f>
        <v>0</v>
      </c>
      <c r="S26" s="1233">
        <f t="shared" si="3"/>
        <v>0</v>
      </c>
      <c r="T26" s="1185"/>
      <c r="U26" s="1186"/>
      <c r="V26" s="1233">
        <f t="shared" si="4"/>
        <v>0</v>
      </c>
      <c r="W26" s="1186"/>
      <c r="X26" s="1186"/>
      <c r="Y26" s="2285"/>
    </row>
    <row r="27" spans="2:25" ht="15" customHeight="1" x14ac:dyDescent="0.25">
      <c r="B27" s="2278"/>
      <c r="C27" s="1048"/>
      <c r="D27" s="1171" t="s">
        <v>0</v>
      </c>
      <c r="E27" s="1172"/>
      <c r="F27" s="605"/>
      <c r="G27" s="605"/>
      <c r="H27" s="605"/>
      <c r="I27" s="605"/>
      <c r="J27" s="605"/>
      <c r="K27" s="605"/>
      <c r="L27" s="605"/>
      <c r="M27" s="605"/>
      <c r="N27" s="605"/>
      <c r="O27" s="605"/>
      <c r="P27" s="605"/>
      <c r="Q27" s="605"/>
      <c r="R27" s="1627">
        <f>'Form 6A'!Q31</f>
        <v>1359807</v>
      </c>
      <c r="S27" s="1233">
        <f t="shared" si="3"/>
        <v>0</v>
      </c>
      <c r="T27" s="1185"/>
      <c r="U27" s="1186"/>
      <c r="V27" s="1233">
        <f t="shared" si="4"/>
        <v>0</v>
      </c>
      <c r="W27" s="1186"/>
      <c r="X27" s="1186"/>
      <c r="Y27" s="2285"/>
    </row>
    <row r="28" spans="2:25" ht="15" customHeight="1" x14ac:dyDescent="0.25">
      <c r="B28" s="2278"/>
      <c r="C28" s="1048"/>
      <c r="D28" s="1171" t="s">
        <v>106</v>
      </c>
      <c r="E28" s="1172"/>
      <c r="F28" s="605"/>
      <c r="G28" s="605"/>
      <c r="H28" s="605"/>
      <c r="I28" s="605"/>
      <c r="J28" s="605"/>
      <c r="K28" s="605"/>
      <c r="L28" s="605"/>
      <c r="M28" s="605"/>
      <c r="N28" s="605"/>
      <c r="O28" s="605"/>
      <c r="P28" s="605"/>
      <c r="Q28" s="605"/>
      <c r="R28" s="1627">
        <f>'Form 6A'!Q32</f>
        <v>0</v>
      </c>
      <c r="S28" s="1233">
        <f t="shared" si="3"/>
        <v>0</v>
      </c>
      <c r="T28" s="1185"/>
      <c r="U28" s="1186"/>
      <c r="V28" s="1233">
        <f t="shared" si="4"/>
        <v>0</v>
      </c>
      <c r="W28" s="1186"/>
      <c r="X28" s="1186"/>
      <c r="Y28" s="2285"/>
    </row>
    <row r="29" spans="2:25" ht="15" customHeight="1" x14ac:dyDescent="0.25">
      <c r="B29" s="2278"/>
      <c r="C29" s="1048"/>
      <c r="D29" s="1923" t="s">
        <v>107</v>
      </c>
      <c r="E29" s="600"/>
      <c r="F29" s="1173"/>
      <c r="G29" s="1173"/>
      <c r="H29" s="1173"/>
      <c r="I29" s="1173"/>
      <c r="J29" s="1173"/>
      <c r="K29" s="1173"/>
      <c r="L29" s="1173"/>
      <c r="M29" s="1173"/>
      <c r="N29" s="1173"/>
      <c r="O29" s="1173"/>
      <c r="P29" s="1173"/>
      <c r="Q29" s="1173"/>
      <c r="R29" s="1627">
        <f>'Form 6A'!Q33</f>
        <v>0</v>
      </c>
      <c r="S29" s="1233">
        <f t="shared" si="3"/>
        <v>0</v>
      </c>
      <c r="T29" s="1185"/>
      <c r="U29" s="1186"/>
      <c r="V29" s="1233">
        <f t="shared" si="4"/>
        <v>0</v>
      </c>
      <c r="W29" s="1186"/>
      <c r="X29" s="1186"/>
      <c r="Y29" s="2285"/>
    </row>
    <row r="30" spans="2:25" ht="15" customHeight="1" x14ac:dyDescent="0.25">
      <c r="B30" s="2278"/>
      <c r="C30" s="1048"/>
      <c r="D30" s="1923" t="s">
        <v>108</v>
      </c>
      <c r="E30" s="600"/>
      <c r="F30" s="1173"/>
      <c r="G30" s="1173"/>
      <c r="H30" s="1173"/>
      <c r="I30" s="1173"/>
      <c r="J30" s="1173"/>
      <c r="K30" s="1173"/>
      <c r="L30" s="1173"/>
      <c r="M30" s="1173"/>
      <c r="N30" s="1173"/>
      <c r="O30" s="1173"/>
      <c r="P30" s="1173"/>
      <c r="Q30" s="1173"/>
      <c r="R30" s="1627">
        <f>'Form 6A'!Q34</f>
        <v>0</v>
      </c>
      <c r="S30" s="1233">
        <f t="shared" si="3"/>
        <v>0</v>
      </c>
      <c r="T30" s="1185"/>
      <c r="U30" s="1186"/>
      <c r="V30" s="1233">
        <f t="shared" si="4"/>
        <v>0</v>
      </c>
      <c r="W30" s="1186"/>
      <c r="X30" s="1186"/>
      <c r="Y30" s="2285"/>
    </row>
    <row r="31" spans="2:25" ht="15" customHeight="1" x14ac:dyDescent="0.25">
      <c r="B31" s="2278"/>
      <c r="C31" s="1048"/>
      <c r="D31" s="1923" t="s">
        <v>109</v>
      </c>
      <c r="E31" s="600"/>
      <c r="F31" s="604"/>
      <c r="G31" s="604"/>
      <c r="H31" s="604"/>
      <c r="I31" s="604"/>
      <c r="J31" s="604"/>
      <c r="K31" s="604"/>
      <c r="L31" s="604"/>
      <c r="M31" s="604"/>
      <c r="N31" s="604"/>
      <c r="O31" s="604"/>
      <c r="P31" s="604"/>
      <c r="Q31" s="604"/>
      <c r="R31" s="1627">
        <f>'Form 6A'!Q35</f>
        <v>0</v>
      </c>
      <c r="S31" s="1233">
        <f t="shared" si="3"/>
        <v>0</v>
      </c>
      <c r="T31" s="1185"/>
      <c r="U31" s="1186"/>
      <c r="V31" s="1233">
        <f t="shared" si="4"/>
        <v>0</v>
      </c>
      <c r="W31" s="1186"/>
      <c r="X31" s="1186"/>
      <c r="Y31" s="2285"/>
    </row>
    <row r="32" spans="2:25" ht="15" customHeight="1" x14ac:dyDescent="0.25">
      <c r="B32" s="2278"/>
      <c r="C32" s="1048"/>
      <c r="D32" s="1923" t="s">
        <v>977</v>
      </c>
      <c r="E32" s="600"/>
      <c r="F32" s="604"/>
      <c r="G32" s="604"/>
      <c r="H32" s="604"/>
      <c r="I32" s="604"/>
      <c r="J32" s="604"/>
      <c r="K32" s="604"/>
      <c r="L32" s="604"/>
      <c r="M32" s="604"/>
      <c r="N32" s="604"/>
      <c r="O32" s="604"/>
      <c r="P32" s="604"/>
      <c r="Q32" s="604"/>
      <c r="R32" s="1627">
        <f>'Form 6A'!Q36</f>
        <v>0</v>
      </c>
      <c r="S32" s="1233">
        <f t="shared" si="3"/>
        <v>0</v>
      </c>
      <c r="T32" s="1185"/>
      <c r="U32" s="1186"/>
      <c r="V32" s="1233">
        <f t="shared" si="4"/>
        <v>0</v>
      </c>
      <c r="W32" s="1186"/>
      <c r="X32" s="1186"/>
      <c r="Y32" s="2285"/>
    </row>
    <row r="33" spans="2:25" ht="15" customHeight="1" x14ac:dyDescent="0.25">
      <c r="B33" s="2278"/>
      <c r="C33" s="1048"/>
      <c r="D33" s="1923" t="s">
        <v>978</v>
      </c>
      <c r="E33" s="600"/>
      <c r="F33" s="604"/>
      <c r="G33" s="604"/>
      <c r="H33" s="604"/>
      <c r="I33" s="604"/>
      <c r="J33" s="604"/>
      <c r="K33" s="604"/>
      <c r="L33" s="604"/>
      <c r="M33" s="604"/>
      <c r="N33" s="604"/>
      <c r="O33" s="604"/>
      <c r="P33" s="604"/>
      <c r="Q33" s="604"/>
      <c r="R33" s="1627">
        <f>'Form 6A'!Q37</f>
        <v>445000</v>
      </c>
      <c r="S33" s="1233">
        <f t="shared" si="3"/>
        <v>0</v>
      </c>
      <c r="T33" s="1185"/>
      <c r="U33" s="1186"/>
      <c r="V33" s="1233">
        <f t="shared" si="4"/>
        <v>0</v>
      </c>
      <c r="W33" s="1186"/>
      <c r="X33" s="1186"/>
      <c r="Y33" s="2285"/>
    </row>
    <row r="34" spans="2:25" ht="15" customHeight="1" x14ac:dyDescent="0.25">
      <c r="B34" s="2278"/>
      <c r="C34" s="1048"/>
      <c r="D34" s="1923" t="s">
        <v>112</v>
      </c>
      <c r="E34" s="604"/>
      <c r="F34" s="2292"/>
      <c r="G34" s="2292"/>
      <c r="H34" s="2292"/>
      <c r="I34" s="2292"/>
      <c r="J34" s="2292"/>
      <c r="K34" s="2292"/>
      <c r="L34" s="2292"/>
      <c r="M34" s="2292"/>
      <c r="N34" s="2292"/>
      <c r="O34" s="2292"/>
      <c r="P34" s="2292"/>
      <c r="Q34" s="2292"/>
      <c r="R34" s="1627">
        <f>'Form 6A'!Q38</f>
        <v>1291816</v>
      </c>
      <c r="S34" s="1233">
        <f t="shared" si="3"/>
        <v>0</v>
      </c>
      <c r="T34" s="1185"/>
      <c r="U34" s="1186"/>
      <c r="V34" s="1233">
        <f t="shared" si="4"/>
        <v>0</v>
      </c>
      <c r="W34" s="1186"/>
      <c r="X34" s="1186"/>
      <c r="Y34" s="2285"/>
    </row>
    <row r="35" spans="2:25" ht="15" customHeight="1" x14ac:dyDescent="0.25">
      <c r="B35" s="2278"/>
      <c r="C35" s="1048"/>
      <c r="D35" s="1923" t="s">
        <v>113</v>
      </c>
      <c r="E35" s="600"/>
      <c r="F35" s="1173"/>
      <c r="G35" s="1173"/>
      <c r="H35" s="1173"/>
      <c r="I35" s="1173"/>
      <c r="J35" s="1173"/>
      <c r="K35" s="1173"/>
      <c r="L35" s="1173"/>
      <c r="M35" s="1173"/>
      <c r="N35" s="1173"/>
      <c r="O35" s="1173"/>
      <c r="P35" s="1173"/>
      <c r="Q35" s="1173"/>
      <c r="R35" s="1627">
        <f>'Form 6A'!Q39</f>
        <v>0</v>
      </c>
      <c r="S35" s="1233">
        <f t="shared" si="3"/>
        <v>0</v>
      </c>
      <c r="T35" s="1185"/>
      <c r="U35" s="1186"/>
      <c r="V35" s="1233">
        <f t="shared" si="4"/>
        <v>0</v>
      </c>
      <c r="W35" s="1186"/>
      <c r="X35" s="1186"/>
      <c r="Y35" s="2285"/>
    </row>
    <row r="36" spans="2:25" ht="15" customHeight="1" x14ac:dyDescent="0.25">
      <c r="B36" s="2278"/>
      <c r="C36" s="1048"/>
      <c r="D36" s="1923" t="s">
        <v>114</v>
      </c>
      <c r="E36" s="600"/>
      <c r="F36" s="604"/>
      <c r="G36" s="604"/>
      <c r="H36" s="604"/>
      <c r="I36" s="604"/>
      <c r="J36" s="604"/>
      <c r="K36" s="604"/>
      <c r="L36" s="604"/>
      <c r="M36" s="604"/>
      <c r="N36" s="604"/>
      <c r="O36" s="604"/>
      <c r="P36" s="604"/>
      <c r="Q36" s="604"/>
      <c r="R36" s="1627">
        <f>'Form 6A'!Q40</f>
        <v>25000</v>
      </c>
      <c r="S36" s="1233">
        <f t="shared" si="3"/>
        <v>0</v>
      </c>
      <c r="T36" s="1185"/>
      <c r="U36" s="1186"/>
      <c r="V36" s="1233">
        <f t="shared" si="4"/>
        <v>0</v>
      </c>
      <c r="W36" s="1186"/>
      <c r="X36" s="1186"/>
      <c r="Y36" s="2285"/>
    </row>
    <row r="37" spans="2:25" ht="15" customHeight="1" x14ac:dyDescent="0.25">
      <c r="B37" s="2278"/>
      <c r="C37" s="1048"/>
      <c r="D37" s="1925" t="s">
        <v>941</v>
      </c>
      <c r="E37" s="1167"/>
      <c r="F37" s="1167"/>
      <c r="G37" s="1167"/>
      <c r="H37" s="1167"/>
      <c r="I37" s="1167"/>
      <c r="J37" s="1167"/>
      <c r="K37" s="1167"/>
      <c r="L37" s="1167"/>
      <c r="M37" s="1167"/>
      <c r="N37" s="1167"/>
      <c r="O37" s="1167"/>
      <c r="P37" s="1167"/>
      <c r="Q37" s="1167"/>
      <c r="R37" s="1627">
        <f>'Form 6A'!Q41</f>
        <v>951865</v>
      </c>
      <c r="S37" s="1230">
        <f t="shared" si="3"/>
        <v>0</v>
      </c>
      <c r="T37" s="1191"/>
      <c r="U37" s="1192"/>
      <c r="V37" s="1230">
        <f t="shared" si="4"/>
        <v>0</v>
      </c>
      <c r="W37" s="1192"/>
      <c r="X37" s="1192"/>
      <c r="Y37" s="2286"/>
    </row>
    <row r="38" spans="2:25" ht="15" customHeight="1" thickBot="1" x14ac:dyDescent="0.3">
      <c r="B38" s="2278"/>
      <c r="C38" s="590"/>
      <c r="D38" s="600"/>
      <c r="E38" s="600"/>
      <c r="F38" s="1048"/>
      <c r="G38" s="1922"/>
      <c r="H38" s="1922"/>
      <c r="I38" s="1922"/>
      <c r="J38" s="1922"/>
      <c r="K38" s="1922"/>
      <c r="L38" s="1922"/>
      <c r="M38" s="1922"/>
      <c r="N38" s="3141" t="s">
        <v>98</v>
      </c>
      <c r="O38" s="3141"/>
      <c r="P38" s="3141"/>
      <c r="Q38" s="3142"/>
      <c r="R38" s="1628">
        <f>S38+V38</f>
        <v>0</v>
      </c>
      <c r="S38" s="1231">
        <f t="shared" ref="S38:X38" si="5">SUM(S22:S37)</f>
        <v>0</v>
      </c>
      <c r="T38" s="1189">
        <f t="shared" si="5"/>
        <v>0</v>
      </c>
      <c r="U38" s="1190">
        <f t="shared" si="5"/>
        <v>0</v>
      </c>
      <c r="V38" s="1231">
        <f t="shared" si="5"/>
        <v>0</v>
      </c>
      <c r="W38" s="1190">
        <f t="shared" si="5"/>
        <v>0</v>
      </c>
      <c r="X38" s="1190">
        <f t="shared" si="5"/>
        <v>0</v>
      </c>
      <c r="Y38" s="2287"/>
    </row>
    <row r="39" spans="2:25" ht="3.75" customHeight="1" x14ac:dyDescent="0.25">
      <c r="B39" s="2278"/>
      <c r="C39" s="600"/>
      <c r="D39" s="600"/>
      <c r="E39" s="600"/>
      <c r="F39" s="600"/>
      <c r="G39" s="600"/>
      <c r="H39" s="600"/>
      <c r="I39" s="600"/>
      <c r="J39" s="600"/>
      <c r="K39" s="600"/>
      <c r="L39" s="600"/>
      <c r="M39" s="600"/>
      <c r="N39" s="600"/>
      <c r="O39" s="600"/>
      <c r="P39" s="600"/>
      <c r="Q39" s="600"/>
      <c r="R39" s="1168"/>
      <c r="S39" s="1168"/>
      <c r="T39" s="1169"/>
      <c r="U39" s="1169"/>
      <c r="V39" s="1168"/>
      <c r="W39" s="1169"/>
      <c r="X39" s="1197"/>
      <c r="Y39" s="2283"/>
    </row>
    <row r="40" spans="2:25" ht="15" customHeight="1" thickBot="1" x14ac:dyDescent="0.3">
      <c r="B40" s="2278"/>
      <c r="C40" s="632" t="s">
        <v>115</v>
      </c>
      <c r="D40" s="2288"/>
      <c r="E40" s="2288"/>
      <c r="F40" s="2289"/>
      <c r="G40" s="2289"/>
      <c r="H40" s="2289"/>
      <c r="I40" s="2289"/>
      <c r="J40" s="2289"/>
      <c r="K40" s="2289"/>
      <c r="L40" s="2289"/>
      <c r="M40" s="2289"/>
      <c r="N40" s="2289"/>
      <c r="O40" s="2289"/>
      <c r="P40" s="2289"/>
      <c r="Q40" s="2289"/>
      <c r="R40" s="1168"/>
      <c r="S40" s="1168"/>
      <c r="T40" s="1174"/>
      <c r="U40" s="1174"/>
      <c r="V40" s="1168"/>
      <c r="W40" s="1174"/>
      <c r="X40" s="2293"/>
      <c r="Y40" s="2283"/>
    </row>
    <row r="41" spans="2:25" ht="15" customHeight="1" x14ac:dyDescent="0.25">
      <c r="B41" s="2278"/>
      <c r="C41" s="1048"/>
      <c r="D41" s="1923" t="s">
        <v>433</v>
      </c>
      <c r="E41" s="600"/>
      <c r="F41" s="601"/>
      <c r="G41" s="601"/>
      <c r="H41" s="601"/>
      <c r="I41" s="601"/>
      <c r="J41" s="601"/>
      <c r="K41" s="601"/>
      <c r="L41" s="601"/>
      <c r="M41" s="601"/>
      <c r="N41" s="601"/>
      <c r="O41" s="601"/>
      <c r="P41" s="601"/>
      <c r="Q41" s="601"/>
      <c r="R41" s="1626">
        <f>'Form 6A'!Q45</f>
        <v>10000</v>
      </c>
      <c r="S41" s="1229">
        <f t="shared" ref="S41:S53" si="6">T41+U41</f>
        <v>0</v>
      </c>
      <c r="T41" s="1183"/>
      <c r="U41" s="1184"/>
      <c r="V41" s="1229">
        <f t="shared" ref="V41:V53" si="7">W41+X41</f>
        <v>0</v>
      </c>
      <c r="W41" s="1184"/>
      <c r="X41" s="1184"/>
      <c r="Y41" s="2285"/>
    </row>
    <row r="42" spans="2:25" ht="15" customHeight="1" x14ac:dyDescent="0.25">
      <c r="B42" s="2278"/>
      <c r="C42" s="1048"/>
      <c r="D42" s="1923" t="s">
        <v>116</v>
      </c>
      <c r="E42" s="600"/>
      <c r="F42" s="601"/>
      <c r="G42" s="601"/>
      <c r="H42" s="601"/>
      <c r="I42" s="601"/>
      <c r="J42" s="601"/>
      <c r="K42" s="601"/>
      <c r="L42" s="601"/>
      <c r="M42" s="601"/>
      <c r="N42" s="601"/>
      <c r="O42" s="601"/>
      <c r="P42" s="601"/>
      <c r="Q42" s="601"/>
      <c r="R42" s="1627">
        <f>'Form 6A'!Q46</f>
        <v>5000</v>
      </c>
      <c r="S42" s="1233">
        <f t="shared" si="6"/>
        <v>0</v>
      </c>
      <c r="T42" s="1185"/>
      <c r="U42" s="1186"/>
      <c r="V42" s="1233">
        <f t="shared" si="7"/>
        <v>0</v>
      </c>
      <c r="W42" s="1186"/>
      <c r="X42" s="1186"/>
      <c r="Y42" s="2285"/>
    </row>
    <row r="43" spans="2:25" ht="15" customHeight="1" x14ac:dyDescent="0.25">
      <c r="B43" s="2278"/>
      <c r="C43" s="1048"/>
      <c r="D43" s="1923" t="s">
        <v>117</v>
      </c>
      <c r="E43" s="600"/>
      <c r="F43" s="601"/>
      <c r="G43" s="601"/>
      <c r="H43" s="601"/>
      <c r="I43" s="601"/>
      <c r="J43" s="601"/>
      <c r="K43" s="601"/>
      <c r="L43" s="601"/>
      <c r="M43" s="601"/>
      <c r="N43" s="601"/>
      <c r="O43" s="601"/>
      <c r="P43" s="601"/>
      <c r="Q43" s="601"/>
      <c r="R43" s="1627">
        <f>'Form 6A'!Q47</f>
        <v>1126949</v>
      </c>
      <c r="S43" s="1233">
        <f t="shared" si="6"/>
        <v>0</v>
      </c>
      <c r="T43" s="1185"/>
      <c r="U43" s="1186"/>
      <c r="V43" s="1233">
        <f t="shared" si="7"/>
        <v>0</v>
      </c>
      <c r="W43" s="1186"/>
      <c r="X43" s="1186"/>
      <c r="Y43" s="2285"/>
    </row>
    <row r="44" spans="2:25" ht="15" customHeight="1" x14ac:dyDescent="0.25">
      <c r="B44" s="2278"/>
      <c r="C44" s="1048"/>
      <c r="D44" s="1923" t="s">
        <v>118</v>
      </c>
      <c r="E44" s="600"/>
      <c r="F44" s="601"/>
      <c r="G44" s="601"/>
      <c r="H44" s="601"/>
      <c r="I44" s="601"/>
      <c r="J44" s="601"/>
      <c r="K44" s="601"/>
      <c r="L44" s="601"/>
      <c r="M44" s="601"/>
      <c r="N44" s="601"/>
      <c r="O44" s="601"/>
      <c r="P44" s="601"/>
      <c r="Q44" s="601"/>
      <c r="R44" s="1627">
        <f>'Form 6A'!Q48</f>
        <v>10000</v>
      </c>
      <c r="S44" s="1233">
        <f t="shared" si="6"/>
        <v>0</v>
      </c>
      <c r="T44" s="1185"/>
      <c r="U44" s="1186"/>
      <c r="V44" s="1233">
        <f t="shared" si="7"/>
        <v>0</v>
      </c>
      <c r="W44" s="1186"/>
      <c r="X44" s="1186"/>
      <c r="Y44" s="2285"/>
    </row>
    <row r="45" spans="2:25" ht="15" customHeight="1" x14ac:dyDescent="0.25">
      <c r="B45" s="2278"/>
      <c r="C45" s="1048"/>
      <c r="D45" s="1924" t="s">
        <v>119</v>
      </c>
      <c r="E45" s="1175"/>
      <c r="F45" s="601"/>
      <c r="G45" s="601"/>
      <c r="H45" s="601"/>
      <c r="I45" s="601"/>
      <c r="J45" s="601"/>
      <c r="K45" s="601"/>
      <c r="L45" s="601"/>
      <c r="M45" s="601"/>
      <c r="N45" s="601"/>
      <c r="O45" s="601"/>
      <c r="P45" s="601"/>
      <c r="Q45" s="601"/>
      <c r="R45" s="1627">
        <f>'Form 6A'!Q49</f>
        <v>20000</v>
      </c>
      <c r="S45" s="1233">
        <f t="shared" si="6"/>
        <v>0</v>
      </c>
      <c r="T45" s="1185"/>
      <c r="U45" s="1186"/>
      <c r="V45" s="1233">
        <f t="shared" si="7"/>
        <v>0</v>
      </c>
      <c r="W45" s="1186"/>
      <c r="X45" s="1186"/>
      <c r="Y45" s="2285"/>
    </row>
    <row r="46" spans="2:25" ht="15" customHeight="1" x14ac:dyDescent="0.25">
      <c r="B46" s="2278"/>
      <c r="C46" s="1048"/>
      <c r="D46" s="1923" t="s">
        <v>120</v>
      </c>
      <c r="E46" s="1176"/>
      <c r="F46" s="601"/>
      <c r="G46" s="601"/>
      <c r="H46" s="601"/>
      <c r="I46" s="601"/>
      <c r="J46" s="601"/>
      <c r="K46" s="601"/>
      <c r="L46" s="601"/>
      <c r="M46" s="601"/>
      <c r="N46" s="601"/>
      <c r="O46" s="601"/>
      <c r="P46" s="601"/>
      <c r="Q46" s="601"/>
      <c r="R46" s="1627">
        <f>'Form 6A'!Q50</f>
        <v>20000</v>
      </c>
      <c r="S46" s="1233">
        <f t="shared" si="6"/>
        <v>0</v>
      </c>
      <c r="T46" s="1185"/>
      <c r="U46" s="1186"/>
      <c r="V46" s="1233">
        <f t="shared" si="7"/>
        <v>0</v>
      </c>
      <c r="W46" s="1186"/>
      <c r="X46" s="1186"/>
      <c r="Y46" s="2285"/>
    </row>
    <row r="47" spans="2:25" ht="15" customHeight="1" x14ac:dyDescent="0.25">
      <c r="B47" s="2278"/>
      <c r="C47" s="1048"/>
      <c r="D47" s="1923" t="s">
        <v>121</v>
      </c>
      <c r="E47" s="1177"/>
      <c r="F47" s="601"/>
      <c r="G47" s="601"/>
      <c r="H47" s="601"/>
      <c r="I47" s="601"/>
      <c r="J47" s="601"/>
      <c r="K47" s="601"/>
      <c r="L47" s="601"/>
      <c r="M47" s="601"/>
      <c r="N47" s="601"/>
      <c r="O47" s="601"/>
      <c r="P47" s="601"/>
      <c r="Q47" s="601"/>
      <c r="R47" s="1627">
        <f>'Form 6A'!Q51</f>
        <v>20000</v>
      </c>
      <c r="S47" s="1233">
        <f t="shared" si="6"/>
        <v>0</v>
      </c>
      <c r="T47" s="1185"/>
      <c r="U47" s="1186"/>
      <c r="V47" s="1233">
        <f t="shared" si="7"/>
        <v>0</v>
      </c>
      <c r="W47" s="1186"/>
      <c r="X47" s="1186"/>
      <c r="Y47" s="2285"/>
    </row>
    <row r="48" spans="2:25" ht="15" customHeight="1" x14ac:dyDescent="0.25">
      <c r="B48" s="2278"/>
      <c r="C48" s="1048"/>
      <c r="D48" s="1923" t="s">
        <v>434</v>
      </c>
      <c r="E48" s="600"/>
      <c r="F48" s="605"/>
      <c r="G48" s="605"/>
      <c r="H48" s="605"/>
      <c r="I48" s="605"/>
      <c r="J48" s="605"/>
      <c r="K48" s="605"/>
      <c r="L48" s="605"/>
      <c r="M48" s="605"/>
      <c r="N48" s="605"/>
      <c r="O48" s="605"/>
      <c r="P48" s="605"/>
      <c r="Q48" s="605"/>
      <c r="R48" s="1627">
        <f>'Form 6A'!Q52</f>
        <v>40000</v>
      </c>
      <c r="S48" s="1233">
        <f t="shared" si="6"/>
        <v>0</v>
      </c>
      <c r="T48" s="1185"/>
      <c r="U48" s="1186"/>
      <c r="V48" s="1233">
        <f t="shared" si="7"/>
        <v>0</v>
      </c>
      <c r="W48" s="1186"/>
      <c r="X48" s="1186"/>
      <c r="Y48" s="2285"/>
    </row>
    <row r="49" spans="2:28" ht="15" customHeight="1" x14ac:dyDescent="0.25">
      <c r="B49" s="2278"/>
      <c r="C49" s="1048"/>
      <c r="D49" s="1924" t="s">
        <v>122</v>
      </c>
      <c r="E49" s="600"/>
      <c r="F49" s="601"/>
      <c r="G49" s="601"/>
      <c r="H49" s="601"/>
      <c r="I49" s="601"/>
      <c r="J49" s="601"/>
      <c r="K49" s="601"/>
      <c r="L49" s="601"/>
      <c r="M49" s="601"/>
      <c r="N49" s="601"/>
      <c r="O49" s="601"/>
      <c r="P49" s="601"/>
      <c r="Q49" s="601"/>
      <c r="R49" s="1627">
        <f>'Form 6A'!Q53</f>
        <v>2233508</v>
      </c>
      <c r="S49" s="1233">
        <f t="shared" si="6"/>
        <v>0</v>
      </c>
      <c r="T49" s="1185"/>
      <c r="U49" s="1186"/>
      <c r="V49" s="1233">
        <f t="shared" si="7"/>
        <v>0</v>
      </c>
      <c r="W49" s="1186"/>
      <c r="X49" s="1186"/>
      <c r="Y49" s="2285"/>
    </row>
    <row r="50" spans="2:28" ht="15" customHeight="1" x14ac:dyDescent="0.25">
      <c r="B50" s="2278"/>
      <c r="C50" s="1048"/>
      <c r="D50" s="1924" t="s">
        <v>979</v>
      </c>
      <c r="E50" s="600"/>
      <c r="F50" s="601"/>
      <c r="G50" s="601"/>
      <c r="H50" s="601"/>
      <c r="I50" s="601"/>
      <c r="J50" s="601"/>
      <c r="K50" s="601"/>
      <c r="L50" s="601"/>
      <c r="M50" s="601"/>
      <c r="N50" s="601"/>
      <c r="O50" s="601"/>
      <c r="P50" s="601"/>
      <c r="Q50" s="601"/>
      <c r="R50" s="1627">
        <f>'Form 6A'!Q54</f>
        <v>0</v>
      </c>
      <c r="S50" s="1233">
        <f t="shared" si="6"/>
        <v>0</v>
      </c>
      <c r="T50" s="1185"/>
      <c r="U50" s="1186"/>
      <c r="V50" s="1233">
        <f t="shared" si="7"/>
        <v>0</v>
      </c>
      <c r="W50" s="1186"/>
      <c r="X50" s="1186"/>
      <c r="Y50" s="2285"/>
    </row>
    <row r="51" spans="2:28" ht="15" customHeight="1" x14ac:dyDescent="0.25">
      <c r="B51" s="2278"/>
      <c r="C51" s="1048"/>
      <c r="D51" s="1924" t="s">
        <v>943</v>
      </c>
      <c r="E51" s="605"/>
      <c r="F51" s="1167"/>
      <c r="G51" s="1167"/>
      <c r="H51" s="1167"/>
      <c r="I51" s="1167"/>
      <c r="J51" s="1167"/>
      <c r="K51" s="1167"/>
      <c r="L51" s="1167"/>
      <c r="M51" s="1167"/>
      <c r="N51" s="1167"/>
      <c r="O51" s="1167"/>
      <c r="P51" s="1167"/>
      <c r="Q51" s="1167"/>
      <c r="R51" s="1627">
        <f>'Form 6A'!Q55</f>
        <v>105001</v>
      </c>
      <c r="S51" s="1233">
        <f t="shared" si="6"/>
        <v>0</v>
      </c>
      <c r="T51" s="1193"/>
      <c r="U51" s="1194"/>
      <c r="V51" s="1233">
        <f t="shared" si="7"/>
        <v>0</v>
      </c>
      <c r="W51" s="1194"/>
      <c r="X51" s="1194"/>
      <c r="Y51" s="2286"/>
    </row>
    <row r="52" spans="2:28" ht="15" customHeight="1" x14ac:dyDescent="0.25">
      <c r="B52" s="2278"/>
      <c r="C52" s="1048"/>
      <c r="D52" s="2446" t="s">
        <v>1021</v>
      </c>
      <c r="E52" s="605"/>
      <c r="F52" s="1167"/>
      <c r="G52" s="1167"/>
      <c r="H52" s="1167"/>
      <c r="I52" s="1167"/>
      <c r="J52" s="1167"/>
      <c r="K52" s="1167"/>
      <c r="L52" s="1167"/>
      <c r="M52" s="1167"/>
      <c r="N52" s="1167"/>
      <c r="O52" s="1167"/>
      <c r="P52" s="1167"/>
      <c r="Q52" s="1167"/>
      <c r="R52" s="1627">
        <f>'Form 6A'!Q56</f>
        <v>243897</v>
      </c>
      <c r="S52" s="1233">
        <f t="shared" si="6"/>
        <v>0</v>
      </c>
      <c r="T52" s="2467"/>
      <c r="U52" s="2468"/>
      <c r="V52" s="1233">
        <f t="shared" si="7"/>
        <v>0</v>
      </c>
      <c r="W52" s="2468"/>
      <c r="X52" s="2468"/>
      <c r="Y52" s="2286"/>
      <c r="AB52" s="1579"/>
    </row>
    <row r="53" spans="2:28" ht="15" customHeight="1" x14ac:dyDescent="0.25">
      <c r="B53" s="2278"/>
      <c r="C53" s="1048"/>
      <c r="D53" s="1924" t="s">
        <v>74</v>
      </c>
      <c r="E53" s="605"/>
      <c r="F53" s="1167"/>
      <c r="G53" s="1167"/>
      <c r="H53" s="1167"/>
      <c r="I53" s="1167"/>
      <c r="J53" s="1167"/>
      <c r="K53" s="1167"/>
      <c r="L53" s="1167"/>
      <c r="M53" s="1167"/>
      <c r="N53" s="1167"/>
      <c r="O53" s="1167"/>
      <c r="P53" s="1167"/>
      <c r="Q53" s="1167"/>
      <c r="R53" s="1627">
        <f>'Form 6A'!Q57</f>
        <v>0</v>
      </c>
      <c r="S53" s="1233">
        <f t="shared" si="6"/>
        <v>0</v>
      </c>
      <c r="T53" s="1187"/>
      <c r="U53" s="1188"/>
      <c r="V53" s="1233">
        <f t="shared" si="7"/>
        <v>0</v>
      </c>
      <c r="W53" s="1188"/>
      <c r="X53" s="1188"/>
      <c r="Y53" s="2286"/>
    </row>
    <row r="54" spans="2:28" ht="15" customHeight="1" thickBot="1" x14ac:dyDescent="0.3">
      <c r="B54" s="2278"/>
      <c r="C54" s="590"/>
      <c r="D54" s="600"/>
      <c r="E54" s="600"/>
      <c r="F54" s="1048"/>
      <c r="G54" s="1922"/>
      <c r="H54" s="1922"/>
      <c r="I54" s="1922"/>
      <c r="J54" s="1922"/>
      <c r="K54" s="1922"/>
      <c r="L54" s="1922"/>
      <c r="M54" s="1922"/>
      <c r="N54" s="3141" t="s">
        <v>98</v>
      </c>
      <c r="O54" s="3141"/>
      <c r="P54" s="3141"/>
      <c r="Q54" s="3142"/>
      <c r="R54" s="1628">
        <f>S54+V54</f>
        <v>0</v>
      </c>
      <c r="S54" s="1231">
        <f t="shared" ref="S54:X54" si="8">SUM(S41:S53)</f>
        <v>0</v>
      </c>
      <c r="T54" s="1189">
        <f t="shared" si="8"/>
        <v>0</v>
      </c>
      <c r="U54" s="1190">
        <f t="shared" si="8"/>
        <v>0</v>
      </c>
      <c r="V54" s="1231">
        <f t="shared" si="8"/>
        <v>0</v>
      </c>
      <c r="W54" s="1190">
        <f t="shared" si="8"/>
        <v>0</v>
      </c>
      <c r="X54" s="1190">
        <f t="shared" si="8"/>
        <v>0</v>
      </c>
      <c r="Y54" s="2287"/>
      <c r="Z54" s="1048"/>
      <c r="AA54" s="1048"/>
      <c r="AB54" s="1141"/>
    </row>
    <row r="55" spans="2:28" ht="3.75" customHeight="1" thickBot="1" x14ac:dyDescent="0.3">
      <c r="B55" s="2301"/>
      <c r="C55" s="2256"/>
      <c r="D55" s="2256"/>
      <c r="E55" s="2256"/>
      <c r="F55" s="2257"/>
      <c r="G55" s="2257"/>
      <c r="H55" s="2257"/>
      <c r="I55" s="2257"/>
      <c r="J55" s="2257"/>
      <c r="K55" s="2257"/>
      <c r="L55" s="2257"/>
      <c r="M55" s="2257"/>
      <c r="N55" s="2257"/>
      <c r="O55" s="2257"/>
      <c r="P55" s="2257"/>
      <c r="Q55" s="2257"/>
      <c r="R55" s="2306"/>
      <c r="S55" s="2306"/>
      <c r="T55" s="2307" t="str">
        <f>IF(W50&gt;W51,"WARNING: HTF Caps Developer/Consultant/Project Managment Fees at 10% of Request.","")</f>
        <v/>
      </c>
      <c r="U55" s="2308"/>
      <c r="V55" s="2306"/>
      <c r="W55" s="2308"/>
      <c r="X55" s="2309"/>
      <c r="Y55" s="2310"/>
      <c r="Z55" s="1048"/>
      <c r="AA55" s="1048"/>
      <c r="AB55" s="1141"/>
    </row>
    <row r="56" spans="2:28" ht="15" customHeight="1" thickBot="1" x14ac:dyDescent="0.3">
      <c r="B56" s="2278"/>
      <c r="C56" s="632" t="s">
        <v>435</v>
      </c>
      <c r="D56" s="2288"/>
      <c r="E56" s="2288"/>
      <c r="F56" s="2289"/>
      <c r="G56" s="2289"/>
      <c r="H56" s="2289"/>
      <c r="I56" s="2289"/>
      <c r="J56" s="2289"/>
      <c r="K56" s="2289"/>
      <c r="L56" s="2289"/>
      <c r="M56" s="2289"/>
      <c r="N56" s="2289"/>
      <c r="O56" s="2289"/>
      <c r="P56" s="2289"/>
      <c r="Q56" s="2289"/>
      <c r="R56" s="1168"/>
      <c r="S56" s="1168"/>
      <c r="T56" s="1169"/>
      <c r="U56" s="1169"/>
      <c r="V56" s="1168"/>
      <c r="W56" s="1169"/>
      <c r="X56" s="2290"/>
      <c r="Y56" s="2294"/>
      <c r="Z56" s="1048"/>
      <c r="AA56" s="1048"/>
      <c r="AB56" s="1141"/>
    </row>
    <row r="57" spans="2:28" ht="15" customHeight="1" x14ac:dyDescent="0.25">
      <c r="B57" s="2278"/>
      <c r="C57" s="1048"/>
      <c r="D57" s="1923" t="s">
        <v>130</v>
      </c>
      <c r="E57" s="603"/>
      <c r="F57" s="600"/>
      <c r="G57" s="600"/>
      <c r="H57" s="600"/>
      <c r="I57" s="600"/>
      <c r="J57" s="600"/>
      <c r="K57" s="600"/>
      <c r="L57" s="600"/>
      <c r="M57" s="600"/>
      <c r="N57" s="600"/>
      <c r="O57" s="600"/>
      <c r="P57" s="600"/>
      <c r="Q57" s="600"/>
      <c r="R57" s="1626">
        <f>'Form 6A'!Q61</f>
        <v>37144</v>
      </c>
      <c r="S57" s="1229">
        <f t="shared" ref="S57:S58" si="9">T57+U57</f>
        <v>0</v>
      </c>
      <c r="T57" s="1183"/>
      <c r="U57" s="1184"/>
      <c r="V57" s="1229">
        <f t="shared" ref="V57:V58" si="10">W57+X57</f>
        <v>0</v>
      </c>
      <c r="W57" s="1184"/>
      <c r="X57" s="1184"/>
      <c r="Y57" s="2285"/>
      <c r="Z57" s="1048"/>
      <c r="AA57" s="1048"/>
      <c r="AB57" s="1141"/>
    </row>
    <row r="58" spans="2:28" ht="15" customHeight="1" x14ac:dyDescent="0.25">
      <c r="B58" s="2278"/>
      <c r="C58" s="1048"/>
      <c r="D58" s="1923" t="s">
        <v>131</v>
      </c>
      <c r="E58" s="603"/>
      <c r="F58" s="600"/>
      <c r="G58" s="600"/>
      <c r="H58" s="600"/>
      <c r="I58" s="600"/>
      <c r="J58" s="600"/>
      <c r="K58" s="600"/>
      <c r="L58" s="600"/>
      <c r="M58" s="600"/>
      <c r="N58" s="600"/>
      <c r="O58" s="600"/>
      <c r="P58" s="600"/>
      <c r="Q58" s="600"/>
      <c r="R58" s="1627">
        <f>'Form 6A'!Q62</f>
        <v>135033</v>
      </c>
      <c r="S58" s="1233">
        <f t="shared" si="9"/>
        <v>0</v>
      </c>
      <c r="T58" s="1195"/>
      <c r="U58" s="1196"/>
      <c r="V58" s="1233">
        <f t="shared" si="10"/>
        <v>0</v>
      </c>
      <c r="W58" s="1196"/>
      <c r="X58" s="1196"/>
      <c r="Y58" s="2285"/>
      <c r="Z58" s="1048"/>
      <c r="AA58" s="1048"/>
      <c r="AB58" s="1141"/>
    </row>
    <row r="59" spans="2:28" ht="15" customHeight="1" thickBot="1" x14ac:dyDescent="0.25">
      <c r="B59" s="2278"/>
      <c r="C59" s="590"/>
      <c r="D59" s="600"/>
      <c r="E59" s="600"/>
      <c r="F59" s="1048"/>
      <c r="G59" s="1922"/>
      <c r="H59" s="1922"/>
      <c r="I59" s="1922"/>
      <c r="J59" s="1922"/>
      <c r="K59" s="1922"/>
      <c r="L59" s="1922"/>
      <c r="M59" s="1922"/>
      <c r="N59" s="3141" t="s">
        <v>98</v>
      </c>
      <c r="O59" s="3141"/>
      <c r="P59" s="3141"/>
      <c r="Q59" s="3142"/>
      <c r="R59" s="1628">
        <f>S59+V59</f>
        <v>0</v>
      </c>
      <c r="S59" s="1231">
        <f t="shared" ref="S59:X59" si="11">SUM(S57:S58)</f>
        <v>0</v>
      </c>
      <c r="T59" s="1189">
        <f t="shared" si="11"/>
        <v>0</v>
      </c>
      <c r="U59" s="1190">
        <f t="shared" si="11"/>
        <v>0</v>
      </c>
      <c r="V59" s="1231">
        <f t="shared" si="11"/>
        <v>0</v>
      </c>
      <c r="W59" s="1190">
        <f t="shared" si="11"/>
        <v>0</v>
      </c>
      <c r="X59" s="1190">
        <f t="shared" si="11"/>
        <v>0</v>
      </c>
      <c r="Y59" s="2287"/>
      <c r="Z59" s="1048"/>
      <c r="AA59" s="1048"/>
      <c r="AB59" s="1169"/>
    </row>
    <row r="60" spans="2:28" ht="3.75" customHeight="1" x14ac:dyDescent="0.2">
      <c r="B60" s="2278"/>
      <c r="C60" s="600"/>
      <c r="D60" s="603"/>
      <c r="E60" s="603"/>
      <c r="F60" s="600"/>
      <c r="G60" s="600"/>
      <c r="H60" s="600"/>
      <c r="I60" s="600"/>
      <c r="J60" s="600"/>
      <c r="K60" s="600"/>
      <c r="L60" s="600"/>
      <c r="M60" s="600"/>
      <c r="N60" s="600"/>
      <c r="O60" s="600"/>
      <c r="P60" s="600"/>
      <c r="Q60" s="600"/>
      <c r="R60" s="1168"/>
      <c r="S60" s="1168"/>
      <c r="T60" s="1169"/>
      <c r="U60" s="1169"/>
      <c r="V60" s="1168"/>
      <c r="W60" s="1169"/>
      <c r="X60" s="1197"/>
      <c r="Y60" s="2294"/>
      <c r="Z60" s="1048"/>
      <c r="AA60" s="1048"/>
      <c r="AB60" s="1169"/>
    </row>
    <row r="61" spans="2:28" ht="15" customHeight="1" thickBot="1" x14ac:dyDescent="0.3">
      <c r="B61" s="2278"/>
      <c r="C61" s="632" t="s">
        <v>436</v>
      </c>
      <c r="D61" s="2288"/>
      <c r="E61" s="2288"/>
      <c r="F61" s="2289"/>
      <c r="G61" s="2289"/>
      <c r="H61" s="2289"/>
      <c r="I61" s="2289"/>
      <c r="J61" s="2289"/>
      <c r="K61" s="2289"/>
      <c r="L61" s="2289"/>
      <c r="M61" s="2289"/>
      <c r="N61" s="2289"/>
      <c r="O61" s="2289"/>
      <c r="P61" s="2289"/>
      <c r="Q61" s="2289"/>
      <c r="R61" s="1168"/>
      <c r="S61" s="1168"/>
      <c r="T61" s="1169"/>
      <c r="U61" s="1169"/>
      <c r="V61" s="1168"/>
      <c r="W61" s="1169"/>
      <c r="X61" s="2290"/>
      <c r="Y61" s="2294"/>
      <c r="Z61" s="1048"/>
      <c r="AA61" s="1048"/>
      <c r="AB61" s="1141"/>
    </row>
    <row r="62" spans="2:28" ht="15" customHeight="1" x14ac:dyDescent="0.25">
      <c r="B62" s="2278"/>
      <c r="C62" s="1048"/>
      <c r="D62" s="1923" t="s">
        <v>132</v>
      </c>
      <c r="E62" s="603"/>
      <c r="F62" s="600"/>
      <c r="G62" s="600"/>
      <c r="H62" s="600"/>
      <c r="I62" s="600"/>
      <c r="J62" s="600"/>
      <c r="K62" s="600"/>
      <c r="L62" s="600"/>
      <c r="M62" s="600"/>
      <c r="N62" s="600"/>
      <c r="O62" s="600"/>
      <c r="P62" s="600"/>
      <c r="Q62" s="600"/>
      <c r="R62" s="1626">
        <f>'Form 6A'!Q66</f>
        <v>187616</v>
      </c>
      <c r="S62" s="1229">
        <f t="shared" ref="S62:S66" si="12">T62+U62</f>
        <v>0</v>
      </c>
      <c r="T62" s="1183"/>
      <c r="U62" s="1184"/>
      <c r="V62" s="1229">
        <f t="shared" ref="V62:V66" si="13">W62+X62</f>
        <v>0</v>
      </c>
      <c r="W62" s="1184"/>
      <c r="X62" s="1184"/>
      <c r="Y62" s="2285"/>
      <c r="Z62" s="1048"/>
      <c r="AA62" s="1048"/>
      <c r="AB62" s="1141"/>
    </row>
    <row r="63" spans="2:28" ht="15" customHeight="1" x14ac:dyDescent="0.25">
      <c r="B63" s="2278"/>
      <c r="C63" s="1048"/>
      <c r="D63" s="1923" t="s">
        <v>975</v>
      </c>
      <c r="E63" s="603"/>
      <c r="F63" s="600"/>
      <c r="G63" s="600"/>
      <c r="H63" s="600"/>
      <c r="I63" s="600"/>
      <c r="J63" s="600"/>
      <c r="K63" s="600"/>
      <c r="L63" s="600"/>
      <c r="M63" s="600"/>
      <c r="N63" s="600"/>
      <c r="O63" s="600"/>
      <c r="P63" s="600"/>
      <c r="Q63" s="600"/>
      <c r="R63" s="1627">
        <f>'Form 6A'!Q67</f>
        <v>35500</v>
      </c>
      <c r="S63" s="1233">
        <f t="shared" si="12"/>
        <v>0</v>
      </c>
      <c r="T63" s="1185"/>
      <c r="U63" s="1186"/>
      <c r="V63" s="1233">
        <f t="shared" si="13"/>
        <v>0</v>
      </c>
      <c r="W63" s="1186"/>
      <c r="X63" s="1186"/>
      <c r="Y63" s="2285"/>
      <c r="Z63" s="1048"/>
      <c r="AA63" s="1048"/>
      <c r="AB63" s="1141"/>
    </row>
    <row r="64" spans="2:28" ht="15" customHeight="1" x14ac:dyDescent="0.25">
      <c r="B64" s="2278"/>
      <c r="C64" s="1048"/>
      <c r="D64" s="1923" t="s">
        <v>437</v>
      </c>
      <c r="E64" s="603"/>
      <c r="F64" s="600"/>
      <c r="G64" s="600"/>
      <c r="H64" s="600"/>
      <c r="I64" s="600"/>
      <c r="J64" s="600"/>
      <c r="K64" s="600"/>
      <c r="L64" s="600"/>
      <c r="M64" s="600"/>
      <c r="N64" s="600"/>
      <c r="O64" s="600"/>
      <c r="P64" s="600"/>
      <c r="Q64" s="600"/>
      <c r="R64" s="1627">
        <f>'Form 6A'!Q68</f>
        <v>40000</v>
      </c>
      <c r="S64" s="1233">
        <f t="shared" si="12"/>
        <v>0</v>
      </c>
      <c r="T64" s="1185"/>
      <c r="U64" s="1186"/>
      <c r="V64" s="1233">
        <f t="shared" si="13"/>
        <v>0</v>
      </c>
      <c r="W64" s="1186"/>
      <c r="X64" s="1186"/>
      <c r="Y64" s="2285"/>
    </row>
    <row r="65" spans="2:25" ht="15" customHeight="1" x14ac:dyDescent="0.25">
      <c r="B65" s="2278"/>
      <c r="C65" s="1048"/>
      <c r="D65" s="1923" t="s">
        <v>438</v>
      </c>
      <c r="E65" s="603"/>
      <c r="F65" s="600"/>
      <c r="G65" s="600"/>
      <c r="H65" s="600"/>
      <c r="I65" s="600"/>
      <c r="J65" s="600"/>
      <c r="K65" s="600"/>
      <c r="L65" s="600"/>
      <c r="M65" s="600"/>
      <c r="N65" s="600"/>
      <c r="O65" s="600"/>
      <c r="P65" s="600"/>
      <c r="Q65" s="600"/>
      <c r="R65" s="1627">
        <f>'Form 6A'!Q69</f>
        <v>327334</v>
      </c>
      <c r="S65" s="1233">
        <f t="shared" si="12"/>
        <v>0</v>
      </c>
      <c r="T65" s="1185"/>
      <c r="U65" s="1186"/>
      <c r="V65" s="1233">
        <f t="shared" si="13"/>
        <v>0</v>
      </c>
      <c r="W65" s="1186"/>
      <c r="X65" s="1186"/>
      <c r="Y65" s="2285"/>
    </row>
    <row r="66" spans="2:25" ht="15" customHeight="1" x14ac:dyDescent="0.25">
      <c r="B66" s="2278"/>
      <c r="C66" s="1048"/>
      <c r="D66" s="1923" t="s">
        <v>439</v>
      </c>
      <c r="E66" s="603"/>
      <c r="F66" s="600"/>
      <c r="G66" s="600"/>
      <c r="H66" s="600"/>
      <c r="I66" s="600"/>
      <c r="J66" s="600"/>
      <c r="K66" s="600"/>
      <c r="L66" s="600"/>
      <c r="M66" s="600"/>
      <c r="N66" s="600"/>
      <c r="O66" s="600"/>
      <c r="P66" s="600"/>
      <c r="Q66" s="600"/>
      <c r="R66" s="1627">
        <f>'Form 6A'!Q70</f>
        <v>343915</v>
      </c>
      <c r="S66" s="1230">
        <f t="shared" si="12"/>
        <v>0</v>
      </c>
      <c r="T66" s="1195"/>
      <c r="U66" s="1196"/>
      <c r="V66" s="1230">
        <f t="shared" si="13"/>
        <v>0</v>
      </c>
      <c r="W66" s="1196"/>
      <c r="X66" s="1196"/>
      <c r="Y66" s="2285"/>
    </row>
    <row r="67" spans="2:25" ht="15" customHeight="1" thickBot="1" x14ac:dyDescent="0.3">
      <c r="B67" s="2278"/>
      <c r="C67" s="590"/>
      <c r="D67" s="600"/>
      <c r="E67" s="600"/>
      <c r="F67" s="1048"/>
      <c r="G67" s="1922"/>
      <c r="H67" s="1922"/>
      <c r="I67" s="1922"/>
      <c r="J67" s="1922"/>
      <c r="K67" s="1922"/>
      <c r="L67" s="1922"/>
      <c r="M67" s="1922"/>
      <c r="N67" s="3141" t="s">
        <v>98</v>
      </c>
      <c r="O67" s="3141"/>
      <c r="P67" s="3141"/>
      <c r="Q67" s="3142"/>
      <c r="R67" s="1628">
        <f>S67+V67</f>
        <v>0</v>
      </c>
      <c r="S67" s="1231">
        <f t="shared" ref="S67:X67" si="14">SUM(S62:S66)</f>
        <v>0</v>
      </c>
      <c r="T67" s="1189">
        <f t="shared" si="14"/>
        <v>0</v>
      </c>
      <c r="U67" s="1190">
        <f t="shared" si="14"/>
        <v>0</v>
      </c>
      <c r="V67" s="1231">
        <f t="shared" si="14"/>
        <v>0</v>
      </c>
      <c r="W67" s="1190">
        <f t="shared" si="14"/>
        <v>0</v>
      </c>
      <c r="X67" s="1190">
        <f t="shared" si="14"/>
        <v>0</v>
      </c>
      <c r="Y67" s="2287"/>
    </row>
    <row r="68" spans="2:25" ht="3.75" customHeight="1" x14ac:dyDescent="0.25">
      <c r="B68" s="2278"/>
      <c r="C68" s="600"/>
      <c r="D68" s="603"/>
      <c r="E68" s="603"/>
      <c r="F68" s="600"/>
      <c r="G68" s="600"/>
      <c r="H68" s="600"/>
      <c r="I68" s="600"/>
      <c r="J68" s="600"/>
      <c r="K68" s="600"/>
      <c r="L68" s="600"/>
      <c r="M68" s="600"/>
      <c r="N68" s="600"/>
      <c r="O68" s="600"/>
      <c r="P68" s="600"/>
      <c r="Q68" s="600"/>
      <c r="R68" s="1168"/>
      <c r="S68" s="1168"/>
      <c r="T68" s="1169"/>
      <c r="U68" s="1169"/>
      <c r="V68" s="1168"/>
      <c r="W68" s="1169"/>
      <c r="X68" s="1197"/>
      <c r="Y68" s="2283"/>
    </row>
    <row r="69" spans="2:25" ht="15" customHeight="1" thickBot="1" x14ac:dyDescent="0.3">
      <c r="B69" s="2278"/>
      <c r="C69" s="632" t="s">
        <v>440</v>
      </c>
      <c r="D69" s="2288"/>
      <c r="E69" s="2288"/>
      <c r="F69" s="2289"/>
      <c r="G69" s="2289"/>
      <c r="H69" s="2289"/>
      <c r="I69" s="2289"/>
      <c r="J69" s="2289"/>
      <c r="K69" s="2289"/>
      <c r="L69" s="2289"/>
      <c r="M69" s="2289"/>
      <c r="N69" s="2289"/>
      <c r="O69" s="2289"/>
      <c r="P69" s="2289"/>
      <c r="Q69" s="2289"/>
      <c r="R69" s="1168"/>
      <c r="S69" s="1168"/>
      <c r="T69" s="1169"/>
      <c r="U69" s="1169"/>
      <c r="V69" s="1168"/>
      <c r="W69" s="1169"/>
      <c r="X69" s="2290"/>
      <c r="Y69" s="2283"/>
    </row>
    <row r="70" spans="2:25" ht="15" customHeight="1" x14ac:dyDescent="0.25">
      <c r="B70" s="2278"/>
      <c r="C70" s="1048"/>
      <c r="D70" s="1923" t="s">
        <v>133</v>
      </c>
      <c r="E70" s="603"/>
      <c r="F70" s="600"/>
      <c r="G70" s="600"/>
      <c r="H70" s="600"/>
      <c r="I70" s="600"/>
      <c r="J70" s="600"/>
      <c r="K70" s="600"/>
      <c r="L70" s="600"/>
      <c r="M70" s="600"/>
      <c r="N70" s="600"/>
      <c r="O70" s="600"/>
      <c r="P70" s="600"/>
      <c r="Q70" s="600"/>
      <c r="R70" s="1626">
        <f>'Form 6A'!Q74</f>
        <v>0</v>
      </c>
      <c r="S70" s="1229">
        <f t="shared" ref="S70:S77" si="15">T70+U70</f>
        <v>0</v>
      </c>
      <c r="T70" s="1183"/>
      <c r="U70" s="1184"/>
      <c r="V70" s="1229">
        <f t="shared" ref="V70:V77" si="16">W70+X70</f>
        <v>0</v>
      </c>
      <c r="W70" s="1184"/>
      <c r="X70" s="1184"/>
      <c r="Y70" s="2285"/>
    </row>
    <row r="71" spans="2:25" ht="15" customHeight="1" x14ac:dyDescent="0.25">
      <c r="B71" s="2278"/>
      <c r="C71" s="1048"/>
      <c r="D71" s="1923" t="s">
        <v>974</v>
      </c>
      <c r="E71" s="603"/>
      <c r="F71" s="600"/>
      <c r="G71" s="600"/>
      <c r="H71" s="600"/>
      <c r="I71" s="600"/>
      <c r="J71" s="600"/>
      <c r="K71" s="600"/>
      <c r="L71" s="600"/>
      <c r="M71" s="600"/>
      <c r="N71" s="600"/>
      <c r="O71" s="600"/>
      <c r="P71" s="600"/>
      <c r="Q71" s="600"/>
      <c r="R71" s="1627">
        <f>'Form 6A'!Q75</f>
        <v>15000</v>
      </c>
      <c r="S71" s="1233">
        <f t="shared" si="15"/>
        <v>0</v>
      </c>
      <c r="T71" s="1185"/>
      <c r="U71" s="1186"/>
      <c r="V71" s="1233">
        <f t="shared" si="16"/>
        <v>0</v>
      </c>
      <c r="W71" s="1186"/>
      <c r="X71" s="1186"/>
      <c r="Y71" s="2285"/>
    </row>
    <row r="72" spans="2:25" ht="15" customHeight="1" x14ac:dyDescent="0.25">
      <c r="B72" s="2278"/>
      <c r="C72" s="1048"/>
      <c r="D72" s="1923" t="s">
        <v>441</v>
      </c>
      <c r="E72" s="603"/>
      <c r="F72" s="600"/>
      <c r="G72" s="600"/>
      <c r="H72" s="600"/>
      <c r="I72" s="600"/>
      <c r="J72" s="600"/>
      <c r="K72" s="600"/>
      <c r="L72" s="600"/>
      <c r="M72" s="600"/>
      <c r="N72" s="600"/>
      <c r="O72" s="600"/>
      <c r="P72" s="600"/>
      <c r="Q72" s="600"/>
      <c r="R72" s="1627">
        <f>'Form 6A'!Q76</f>
        <v>40000</v>
      </c>
      <c r="S72" s="1233">
        <f t="shared" si="15"/>
        <v>0</v>
      </c>
      <c r="T72" s="1185"/>
      <c r="U72" s="1186"/>
      <c r="V72" s="1233">
        <f t="shared" si="16"/>
        <v>0</v>
      </c>
      <c r="W72" s="1186"/>
      <c r="X72" s="1186"/>
      <c r="Y72" s="2285"/>
    </row>
    <row r="73" spans="2:25" ht="15" customHeight="1" x14ac:dyDescent="0.25">
      <c r="B73" s="2278"/>
      <c r="C73" s="1048"/>
      <c r="D73" s="1925" t="s">
        <v>135</v>
      </c>
      <c r="E73" s="600"/>
      <c r="F73" s="600"/>
      <c r="G73" s="600"/>
      <c r="H73" s="600"/>
      <c r="I73" s="600"/>
      <c r="J73" s="600"/>
      <c r="K73" s="600"/>
      <c r="L73" s="600"/>
      <c r="M73" s="600"/>
      <c r="N73" s="600"/>
      <c r="O73" s="600"/>
      <c r="P73" s="600"/>
      <c r="Q73" s="600"/>
      <c r="R73" s="1627">
        <f>'Form 6A'!Q77</f>
        <v>145027</v>
      </c>
      <c r="S73" s="1233">
        <f t="shared" si="15"/>
        <v>0</v>
      </c>
      <c r="T73" s="1185"/>
      <c r="U73" s="1186"/>
      <c r="V73" s="1233">
        <f t="shared" si="16"/>
        <v>0</v>
      </c>
      <c r="W73" s="1186"/>
      <c r="X73" s="1186"/>
      <c r="Y73" s="2285"/>
    </row>
    <row r="74" spans="2:25" ht="15" customHeight="1" x14ac:dyDescent="0.25">
      <c r="B74" s="2278"/>
      <c r="C74" s="1048"/>
      <c r="D74" s="1925" t="s">
        <v>976</v>
      </c>
      <c r="E74" s="600"/>
      <c r="F74" s="600"/>
      <c r="G74" s="600"/>
      <c r="H74" s="600"/>
      <c r="I74" s="600"/>
      <c r="J74" s="600"/>
      <c r="K74" s="600"/>
      <c r="L74" s="600"/>
      <c r="M74" s="600"/>
      <c r="N74" s="600"/>
      <c r="O74" s="600"/>
      <c r="P74" s="600"/>
      <c r="Q74" s="600"/>
      <c r="R74" s="1627">
        <f>'Form 6A'!Q78</f>
        <v>20000</v>
      </c>
      <c r="S74" s="1233">
        <f t="shared" si="15"/>
        <v>0</v>
      </c>
      <c r="T74" s="1185"/>
      <c r="U74" s="1186"/>
      <c r="V74" s="1233">
        <f t="shared" si="16"/>
        <v>0</v>
      </c>
      <c r="W74" s="1186"/>
      <c r="X74" s="1186"/>
      <c r="Y74" s="2285"/>
    </row>
    <row r="75" spans="2:25" ht="15" customHeight="1" x14ac:dyDescent="0.25">
      <c r="B75" s="2278"/>
      <c r="C75" s="1048"/>
      <c r="D75" s="1925" t="s">
        <v>442</v>
      </c>
      <c r="E75" s="600"/>
      <c r="F75" s="600"/>
      <c r="G75" s="600"/>
      <c r="H75" s="600"/>
      <c r="I75" s="600"/>
      <c r="J75" s="600"/>
      <c r="K75" s="600"/>
      <c r="L75" s="600"/>
      <c r="M75" s="600"/>
      <c r="N75" s="600"/>
      <c r="O75" s="600"/>
      <c r="P75" s="600"/>
      <c r="Q75" s="600"/>
      <c r="R75" s="1627">
        <f>'Form 6A'!Q79</f>
        <v>0</v>
      </c>
      <c r="S75" s="1233">
        <f t="shared" si="15"/>
        <v>0</v>
      </c>
      <c r="T75" s="1185"/>
      <c r="U75" s="1186"/>
      <c r="V75" s="1233">
        <f t="shared" si="16"/>
        <v>0</v>
      </c>
      <c r="W75" s="1186"/>
      <c r="X75" s="1186"/>
      <c r="Y75" s="2285"/>
    </row>
    <row r="76" spans="2:25" ht="15" customHeight="1" x14ac:dyDescent="0.25">
      <c r="B76" s="2278"/>
      <c r="C76" s="1048"/>
      <c r="D76" s="1924" t="s">
        <v>134</v>
      </c>
      <c r="E76" s="603"/>
      <c r="F76" s="600"/>
      <c r="G76" s="600"/>
      <c r="H76" s="600"/>
      <c r="I76" s="600"/>
      <c r="J76" s="600"/>
      <c r="K76" s="600"/>
      <c r="L76" s="600"/>
      <c r="M76" s="600"/>
      <c r="N76" s="600"/>
      <c r="O76" s="600"/>
      <c r="P76" s="600"/>
      <c r="Q76" s="600"/>
      <c r="R76" s="1627">
        <f>'Form 6A'!Q80</f>
        <v>0</v>
      </c>
      <c r="S76" s="1233">
        <f t="shared" si="15"/>
        <v>0</v>
      </c>
      <c r="T76" s="1185"/>
      <c r="U76" s="1186"/>
      <c r="V76" s="1233">
        <f t="shared" si="16"/>
        <v>0</v>
      </c>
      <c r="W76" s="1186"/>
      <c r="X76" s="1186"/>
      <c r="Y76" s="2285"/>
    </row>
    <row r="77" spans="2:25" ht="15" customHeight="1" x14ac:dyDescent="0.25">
      <c r="B77" s="2278"/>
      <c r="C77" s="1048"/>
      <c r="D77" s="1924" t="s">
        <v>74</v>
      </c>
      <c r="E77" s="603"/>
      <c r="F77" s="1167"/>
      <c r="G77" s="1167"/>
      <c r="H77" s="1167"/>
      <c r="I77" s="1167"/>
      <c r="J77" s="1167"/>
      <c r="K77" s="1167"/>
      <c r="L77" s="1167"/>
      <c r="M77" s="1167"/>
      <c r="N77" s="1167"/>
      <c r="O77" s="1167"/>
      <c r="P77" s="1167"/>
      <c r="Q77" s="1167"/>
      <c r="R77" s="1627">
        <f>'Form 6A'!Q81</f>
        <v>5000</v>
      </c>
      <c r="S77" s="1230">
        <f t="shared" si="15"/>
        <v>0</v>
      </c>
      <c r="T77" s="1195"/>
      <c r="U77" s="1196"/>
      <c r="V77" s="1230">
        <f t="shared" si="16"/>
        <v>0</v>
      </c>
      <c r="W77" s="1196"/>
      <c r="X77" s="1196"/>
      <c r="Y77" s="2285"/>
    </row>
    <row r="78" spans="2:25" ht="15" customHeight="1" thickBot="1" x14ac:dyDescent="0.3">
      <c r="B78" s="2278"/>
      <c r="C78" s="590"/>
      <c r="D78" s="600"/>
      <c r="E78" s="600"/>
      <c r="F78" s="1048"/>
      <c r="G78" s="1922"/>
      <c r="H78" s="1922"/>
      <c r="I78" s="1922"/>
      <c r="J78" s="1922"/>
      <c r="K78" s="1922"/>
      <c r="L78" s="1922"/>
      <c r="M78" s="1922"/>
      <c r="N78" s="3141" t="s">
        <v>98</v>
      </c>
      <c r="O78" s="3141"/>
      <c r="P78" s="3141"/>
      <c r="Q78" s="3142"/>
      <c r="R78" s="1628">
        <f>S78+V78</f>
        <v>0</v>
      </c>
      <c r="S78" s="1231">
        <f t="shared" ref="S78:X78" si="17">SUM(S70:S77)</f>
        <v>0</v>
      </c>
      <c r="T78" s="1189">
        <f t="shared" si="17"/>
        <v>0</v>
      </c>
      <c r="U78" s="1190">
        <f t="shared" si="17"/>
        <v>0</v>
      </c>
      <c r="V78" s="1231">
        <f t="shared" si="17"/>
        <v>0</v>
      </c>
      <c r="W78" s="1190">
        <f t="shared" si="17"/>
        <v>0</v>
      </c>
      <c r="X78" s="1190">
        <f t="shared" si="17"/>
        <v>0</v>
      </c>
      <c r="Y78" s="2287"/>
    </row>
    <row r="79" spans="2:25" ht="3.75" customHeight="1" x14ac:dyDescent="0.25">
      <c r="B79" s="2278"/>
      <c r="C79" s="600"/>
      <c r="D79" s="600"/>
      <c r="E79" s="600"/>
      <c r="F79" s="600"/>
      <c r="G79" s="600"/>
      <c r="H79" s="600"/>
      <c r="I79" s="600"/>
      <c r="J79" s="600"/>
      <c r="K79" s="600"/>
      <c r="L79" s="600"/>
      <c r="M79" s="600"/>
      <c r="N79" s="600"/>
      <c r="O79" s="600"/>
      <c r="P79" s="600"/>
      <c r="Q79" s="600"/>
      <c r="R79" s="1168"/>
      <c r="S79" s="1168"/>
      <c r="T79" s="1169"/>
      <c r="U79" s="1169"/>
      <c r="V79" s="1168"/>
      <c r="W79" s="1169"/>
      <c r="X79" s="1197"/>
      <c r="Y79" s="2283"/>
    </row>
    <row r="80" spans="2:25" ht="15" customHeight="1" thickBot="1" x14ac:dyDescent="0.35">
      <c r="B80" s="2278"/>
      <c r="C80" s="632" t="s">
        <v>443</v>
      </c>
      <c r="D80" s="2288"/>
      <c r="E80" s="2288"/>
      <c r="F80" s="2289"/>
      <c r="G80" s="2289"/>
      <c r="H80" s="2289"/>
      <c r="I80" s="2289"/>
      <c r="J80" s="2289"/>
      <c r="K80" s="2289"/>
      <c r="L80" s="2289"/>
      <c r="M80" s="2289"/>
      <c r="N80" s="2289"/>
      <c r="O80" s="2289"/>
      <c r="P80" s="2289"/>
      <c r="Q80" s="2289"/>
      <c r="R80" s="2295"/>
      <c r="S80" s="2295"/>
      <c r="T80" s="2296"/>
      <c r="U80" s="2296"/>
      <c r="V80" s="2295"/>
      <c r="W80" s="2296"/>
      <c r="X80" s="2297"/>
      <c r="Y80" s="2283"/>
    </row>
    <row r="81" spans="2:25" ht="15" customHeight="1" x14ac:dyDescent="0.25">
      <c r="B81" s="2278"/>
      <c r="C81" s="1048"/>
      <c r="D81" s="1924" t="s">
        <v>138</v>
      </c>
      <c r="E81" s="600"/>
      <c r="F81" s="1173"/>
      <c r="G81" s="1173"/>
      <c r="H81" s="1173"/>
      <c r="I81" s="1173"/>
      <c r="J81" s="1173"/>
      <c r="K81" s="1173"/>
      <c r="L81" s="1173"/>
      <c r="M81" s="1173"/>
      <c r="N81" s="1173"/>
      <c r="O81" s="1173"/>
      <c r="P81" s="1173"/>
      <c r="Q81" s="1173"/>
      <c r="R81" s="1626">
        <f>'Form 6A'!Q85</f>
        <v>333497</v>
      </c>
      <c r="S81" s="1229">
        <f t="shared" ref="S81:S83" si="18">T81+U81</f>
        <v>0</v>
      </c>
      <c r="T81" s="1183"/>
      <c r="U81" s="1184"/>
      <c r="V81" s="1229">
        <f t="shared" ref="V81:V83" si="19">W81+X81</f>
        <v>0</v>
      </c>
      <c r="W81" s="1184"/>
      <c r="X81" s="1184"/>
      <c r="Y81" s="2285"/>
    </row>
    <row r="82" spans="2:25" ht="15" customHeight="1" x14ac:dyDescent="0.25">
      <c r="B82" s="2278"/>
      <c r="C82" s="1048"/>
      <c r="D82" s="1924" t="s">
        <v>139</v>
      </c>
      <c r="E82" s="600"/>
      <c r="F82" s="604"/>
      <c r="G82" s="604"/>
      <c r="H82" s="604"/>
      <c r="I82" s="604"/>
      <c r="J82" s="604"/>
      <c r="K82" s="604"/>
      <c r="L82" s="604"/>
      <c r="M82" s="604"/>
      <c r="N82" s="604"/>
      <c r="O82" s="604"/>
      <c r="P82" s="604"/>
      <c r="Q82" s="604"/>
      <c r="R82" s="1627">
        <f>'Form 6A'!Q86</f>
        <v>27300</v>
      </c>
      <c r="S82" s="1233">
        <f t="shared" si="18"/>
        <v>0</v>
      </c>
      <c r="T82" s="1185"/>
      <c r="U82" s="1186"/>
      <c r="V82" s="1233">
        <f t="shared" si="19"/>
        <v>0</v>
      </c>
      <c r="W82" s="1186"/>
      <c r="X82" s="1186"/>
      <c r="Y82" s="2285"/>
    </row>
    <row r="83" spans="2:25" ht="15" customHeight="1" x14ac:dyDescent="0.25">
      <c r="B83" s="2278"/>
      <c r="C83" s="1048"/>
      <c r="D83" s="1924" t="s">
        <v>942</v>
      </c>
      <c r="E83" s="600"/>
      <c r="F83" s="1167"/>
      <c r="G83" s="1167"/>
      <c r="H83" s="1167"/>
      <c r="I83" s="1167"/>
      <c r="J83" s="1167"/>
      <c r="K83" s="1167"/>
      <c r="L83" s="1167"/>
      <c r="M83" s="1167"/>
      <c r="N83" s="1167"/>
      <c r="O83" s="1167"/>
      <c r="P83" s="1167"/>
      <c r="Q83" s="1167"/>
      <c r="R83" s="1627">
        <f>'Form 6A'!Q87</f>
        <v>0</v>
      </c>
      <c r="S83" s="1230">
        <f t="shared" si="18"/>
        <v>0</v>
      </c>
      <c r="T83" s="1195"/>
      <c r="U83" s="1196"/>
      <c r="V83" s="1230">
        <f t="shared" si="19"/>
        <v>0</v>
      </c>
      <c r="W83" s="1196"/>
      <c r="X83" s="1196"/>
      <c r="Y83" s="2285"/>
    </row>
    <row r="84" spans="2:25" ht="15" customHeight="1" thickBot="1" x14ac:dyDescent="0.3">
      <c r="B84" s="2278"/>
      <c r="C84" s="590"/>
      <c r="D84" s="600"/>
      <c r="E84" s="600"/>
      <c r="F84" s="1048"/>
      <c r="G84" s="1922"/>
      <c r="H84" s="1922"/>
      <c r="I84" s="1922"/>
      <c r="J84" s="1922"/>
      <c r="K84" s="1922"/>
      <c r="L84" s="1922"/>
      <c r="M84" s="1922"/>
      <c r="N84" s="3141" t="s">
        <v>98</v>
      </c>
      <c r="O84" s="3141"/>
      <c r="P84" s="3141"/>
      <c r="Q84" s="3142"/>
      <c r="R84" s="1628">
        <f>S84+V84</f>
        <v>0</v>
      </c>
      <c r="S84" s="1231">
        <f t="shared" ref="S84:X84" si="20">SUM(S81:S83)</f>
        <v>0</v>
      </c>
      <c r="T84" s="1189">
        <f t="shared" si="20"/>
        <v>0</v>
      </c>
      <c r="U84" s="1190">
        <f t="shared" si="20"/>
        <v>0</v>
      </c>
      <c r="V84" s="1231">
        <f t="shared" si="20"/>
        <v>0</v>
      </c>
      <c r="W84" s="1190">
        <f t="shared" si="20"/>
        <v>0</v>
      </c>
      <c r="X84" s="1190">
        <f t="shared" si="20"/>
        <v>0</v>
      </c>
      <c r="Y84" s="2287"/>
    </row>
    <row r="85" spans="2:25" ht="3.75" customHeight="1" x14ac:dyDescent="0.3">
      <c r="B85" s="2278"/>
      <c r="C85" s="600"/>
      <c r="D85" s="600"/>
      <c r="E85" s="600"/>
      <c r="F85" s="600"/>
      <c r="G85" s="600"/>
      <c r="H85" s="600"/>
      <c r="I85" s="600"/>
      <c r="J85" s="600"/>
      <c r="K85" s="600"/>
      <c r="L85" s="600"/>
      <c r="M85" s="600"/>
      <c r="N85" s="600"/>
      <c r="O85" s="600"/>
      <c r="P85" s="600"/>
      <c r="Q85" s="600"/>
      <c r="R85" s="2295"/>
      <c r="S85" s="2295"/>
      <c r="T85" s="2296"/>
      <c r="U85" s="2296"/>
      <c r="V85" s="2295"/>
      <c r="W85" s="2296"/>
      <c r="X85" s="1199"/>
      <c r="Y85" s="2283"/>
    </row>
    <row r="86" spans="2:25" ht="15" customHeight="1" thickBot="1" x14ac:dyDescent="0.35">
      <c r="B86" s="2278"/>
      <c r="C86" s="632" t="s">
        <v>444</v>
      </c>
      <c r="D86" s="2288"/>
      <c r="E86" s="2288"/>
      <c r="F86" s="2289"/>
      <c r="G86" s="2289"/>
      <c r="H86" s="2289"/>
      <c r="I86" s="2289"/>
      <c r="J86" s="2289"/>
      <c r="K86" s="2289"/>
      <c r="L86" s="2289"/>
      <c r="M86" s="2289"/>
      <c r="N86" s="2289"/>
      <c r="O86" s="2289"/>
      <c r="P86" s="2289"/>
      <c r="Q86" s="2289"/>
      <c r="R86" s="2295"/>
      <c r="S86" s="2295"/>
      <c r="T86" s="2296"/>
      <c r="U86" s="2296"/>
      <c r="V86" s="2295"/>
      <c r="W86" s="2296"/>
      <c r="X86" s="2297"/>
      <c r="Y86" s="2283"/>
    </row>
    <row r="87" spans="2:25" ht="15" customHeight="1" x14ac:dyDescent="0.25">
      <c r="B87" s="2278"/>
      <c r="C87" s="1048"/>
      <c r="D87" s="1924" t="s">
        <v>123</v>
      </c>
      <c r="E87" s="600"/>
      <c r="F87" s="1173"/>
      <c r="G87" s="1173"/>
      <c r="H87" s="1173"/>
      <c r="I87" s="1173"/>
      <c r="J87" s="1173"/>
      <c r="K87" s="1173"/>
      <c r="L87" s="1173"/>
      <c r="M87" s="1173"/>
      <c r="N87" s="1173"/>
      <c r="O87" s="1173"/>
      <c r="P87" s="1173"/>
      <c r="Q87" s="1173"/>
      <c r="R87" s="1626">
        <f>'Form 6A'!Q91</f>
        <v>9809</v>
      </c>
      <c r="S87" s="1229">
        <f t="shared" ref="S87:S97" si="21">T87+U87</f>
        <v>0</v>
      </c>
      <c r="T87" s="1183"/>
      <c r="U87" s="1184"/>
      <c r="V87" s="1229">
        <f t="shared" ref="V87:V97" si="22">W87+X87</f>
        <v>0</v>
      </c>
      <c r="W87" s="1184"/>
      <c r="X87" s="1184"/>
      <c r="Y87" s="2285"/>
    </row>
    <row r="88" spans="2:25" ht="15" customHeight="1" x14ac:dyDescent="0.25">
      <c r="B88" s="2278"/>
      <c r="C88" s="1048"/>
      <c r="D88" s="1924" t="s">
        <v>124</v>
      </c>
      <c r="E88" s="600"/>
      <c r="F88" s="604"/>
      <c r="G88" s="604"/>
      <c r="H88" s="604"/>
      <c r="I88" s="604"/>
      <c r="J88" s="604"/>
      <c r="K88" s="604"/>
      <c r="L88" s="604"/>
      <c r="M88" s="604"/>
      <c r="N88" s="604"/>
      <c r="O88" s="604"/>
      <c r="P88" s="604"/>
      <c r="Q88" s="604"/>
      <c r="R88" s="1627">
        <f>'Form 6A'!Q92</f>
        <v>53759</v>
      </c>
      <c r="S88" s="1233">
        <f t="shared" si="21"/>
        <v>0</v>
      </c>
      <c r="T88" s="1185"/>
      <c r="U88" s="1186"/>
      <c r="V88" s="1233">
        <f t="shared" si="22"/>
        <v>0</v>
      </c>
      <c r="W88" s="1186"/>
      <c r="X88" s="1186"/>
      <c r="Y88" s="2285"/>
    </row>
    <row r="89" spans="2:25" ht="15" customHeight="1" x14ac:dyDescent="0.25">
      <c r="B89" s="2278"/>
      <c r="C89" s="1048"/>
      <c r="D89" s="1924" t="s">
        <v>125</v>
      </c>
      <c r="E89" s="600"/>
      <c r="F89" s="600"/>
      <c r="G89" s="600"/>
      <c r="H89" s="600"/>
      <c r="I89" s="600"/>
      <c r="J89" s="600"/>
      <c r="K89" s="600"/>
      <c r="L89" s="600"/>
      <c r="M89" s="600"/>
      <c r="N89" s="600"/>
      <c r="O89" s="600"/>
      <c r="P89" s="600"/>
      <c r="Q89" s="600"/>
      <c r="R89" s="1627">
        <f>'Form 6A'!Q93</f>
        <v>0</v>
      </c>
      <c r="S89" s="1233">
        <f t="shared" si="21"/>
        <v>0</v>
      </c>
      <c r="T89" s="1185"/>
      <c r="U89" s="1186"/>
      <c r="V89" s="1233">
        <f t="shared" si="22"/>
        <v>0</v>
      </c>
      <c r="W89" s="1186"/>
      <c r="X89" s="1186"/>
      <c r="Y89" s="2285"/>
    </row>
    <row r="90" spans="2:25" ht="15" customHeight="1" x14ac:dyDescent="0.25">
      <c r="B90" s="2278"/>
      <c r="C90" s="1048"/>
      <c r="D90" s="1924" t="s">
        <v>126</v>
      </c>
      <c r="E90" s="600"/>
      <c r="F90" s="600"/>
      <c r="G90" s="600"/>
      <c r="H90" s="600"/>
      <c r="I90" s="600"/>
      <c r="J90" s="600"/>
      <c r="K90" s="600"/>
      <c r="L90" s="600"/>
      <c r="M90" s="600"/>
      <c r="N90" s="600"/>
      <c r="O90" s="600"/>
      <c r="P90" s="600"/>
      <c r="Q90" s="600"/>
      <c r="R90" s="1627">
        <f>'Form 6A'!Q94</f>
        <v>5001</v>
      </c>
      <c r="S90" s="1233">
        <f t="shared" si="21"/>
        <v>0</v>
      </c>
      <c r="T90" s="1185"/>
      <c r="U90" s="1186"/>
      <c r="V90" s="1233">
        <f t="shared" si="22"/>
        <v>0</v>
      </c>
      <c r="W90" s="1186"/>
      <c r="X90" s="1186"/>
      <c r="Y90" s="2285"/>
    </row>
    <row r="91" spans="2:25" ht="15" customHeight="1" x14ac:dyDescent="0.25">
      <c r="B91" s="2278"/>
      <c r="C91" s="1048"/>
      <c r="D91" s="1924" t="s">
        <v>127</v>
      </c>
      <c r="E91" s="600"/>
      <c r="F91" s="600"/>
      <c r="G91" s="600"/>
      <c r="H91" s="600"/>
      <c r="I91" s="600"/>
      <c r="J91" s="600"/>
      <c r="K91" s="600"/>
      <c r="L91" s="600"/>
      <c r="M91" s="600"/>
      <c r="N91" s="600"/>
      <c r="O91" s="600"/>
      <c r="P91" s="600"/>
      <c r="Q91" s="600"/>
      <c r="R91" s="1627">
        <f>'Form 6A'!Q95</f>
        <v>746351</v>
      </c>
      <c r="S91" s="1233">
        <f t="shared" si="21"/>
        <v>0</v>
      </c>
      <c r="T91" s="1185"/>
      <c r="U91" s="1186"/>
      <c r="V91" s="1233">
        <f t="shared" si="22"/>
        <v>0</v>
      </c>
      <c r="W91" s="1186"/>
      <c r="X91" s="1186"/>
      <c r="Y91" s="2285"/>
    </row>
    <row r="92" spans="2:25" ht="15" customHeight="1" x14ac:dyDescent="0.25">
      <c r="B92" s="2278"/>
      <c r="C92" s="1048"/>
      <c r="D92" s="1925" t="s">
        <v>128</v>
      </c>
      <c r="E92" s="600"/>
      <c r="F92" s="600"/>
      <c r="G92" s="600"/>
      <c r="H92" s="600"/>
      <c r="I92" s="600"/>
      <c r="J92" s="600"/>
      <c r="K92" s="600"/>
      <c r="L92" s="600"/>
      <c r="M92" s="600"/>
      <c r="N92" s="600"/>
      <c r="O92" s="600"/>
      <c r="P92" s="600"/>
      <c r="Q92" s="600"/>
      <c r="R92" s="1627">
        <f>'Form 6A'!Q96</f>
        <v>0</v>
      </c>
      <c r="S92" s="1233">
        <f t="shared" si="21"/>
        <v>0</v>
      </c>
      <c r="T92" s="1185"/>
      <c r="U92" s="1186"/>
      <c r="V92" s="1233">
        <f t="shared" si="22"/>
        <v>0</v>
      </c>
      <c r="W92" s="1186"/>
      <c r="X92" s="1186"/>
      <c r="Y92" s="2285"/>
    </row>
    <row r="93" spans="2:25" ht="15" customHeight="1" x14ac:dyDescent="0.25">
      <c r="B93" s="2278"/>
      <c r="C93" s="1048"/>
      <c r="D93" s="1925" t="s">
        <v>129</v>
      </c>
      <c r="E93" s="600"/>
      <c r="F93" s="600"/>
      <c r="G93" s="600"/>
      <c r="H93" s="600"/>
      <c r="I93" s="600"/>
      <c r="J93" s="600"/>
      <c r="K93" s="600"/>
      <c r="L93" s="600"/>
      <c r="M93" s="600"/>
      <c r="N93" s="600"/>
      <c r="O93" s="600"/>
      <c r="P93" s="600"/>
      <c r="Q93" s="600"/>
      <c r="R93" s="1627">
        <f>'Form 6A'!Q97</f>
        <v>0</v>
      </c>
      <c r="S93" s="1233">
        <f t="shared" si="21"/>
        <v>0</v>
      </c>
      <c r="T93" s="1185"/>
      <c r="U93" s="1186"/>
      <c r="V93" s="1233">
        <f t="shared" si="22"/>
        <v>0</v>
      </c>
      <c r="W93" s="1186"/>
      <c r="X93" s="1186"/>
      <c r="Y93" s="2285"/>
    </row>
    <row r="94" spans="2:25" ht="15" customHeight="1" x14ac:dyDescent="0.25">
      <c r="B94" s="2278"/>
      <c r="C94" s="1048"/>
      <c r="D94" s="1925" t="s">
        <v>445</v>
      </c>
      <c r="E94" s="600"/>
      <c r="F94" s="600"/>
      <c r="G94" s="600"/>
      <c r="H94" s="600"/>
      <c r="I94" s="600"/>
      <c r="J94" s="600"/>
      <c r="K94" s="600"/>
      <c r="L94" s="600"/>
      <c r="M94" s="600"/>
      <c r="N94" s="600"/>
      <c r="O94" s="600"/>
      <c r="P94" s="600"/>
      <c r="Q94" s="600"/>
      <c r="R94" s="1627">
        <f>'Form 6A'!Q98</f>
        <v>61484</v>
      </c>
      <c r="S94" s="1233">
        <f t="shared" si="21"/>
        <v>0</v>
      </c>
      <c r="T94" s="1185"/>
      <c r="U94" s="1186"/>
      <c r="V94" s="1233">
        <f t="shared" si="22"/>
        <v>0</v>
      </c>
      <c r="W94" s="1186"/>
      <c r="X94" s="1186"/>
      <c r="Y94" s="2285"/>
    </row>
    <row r="95" spans="2:25" ht="15" customHeight="1" x14ac:dyDescent="0.25">
      <c r="B95" s="2278"/>
      <c r="C95" s="1048"/>
      <c r="D95" s="1924" t="s">
        <v>136</v>
      </c>
      <c r="E95" s="600"/>
      <c r="F95" s="600"/>
      <c r="G95" s="600"/>
      <c r="H95" s="600"/>
      <c r="I95" s="600"/>
      <c r="J95" s="600"/>
      <c r="K95" s="600"/>
      <c r="L95" s="600"/>
      <c r="M95" s="600"/>
      <c r="N95" s="600"/>
      <c r="O95" s="600"/>
      <c r="P95" s="600"/>
      <c r="Q95" s="600"/>
      <c r="R95" s="1627">
        <f>'Form 6A'!Q99</f>
        <v>15000</v>
      </c>
      <c r="S95" s="1233">
        <f t="shared" si="21"/>
        <v>0</v>
      </c>
      <c r="T95" s="1185"/>
      <c r="U95" s="1186"/>
      <c r="V95" s="1233">
        <f t="shared" si="22"/>
        <v>0</v>
      </c>
      <c r="W95" s="1186"/>
      <c r="X95" s="1186"/>
      <c r="Y95" s="2285"/>
    </row>
    <row r="96" spans="2:25" ht="15" customHeight="1" x14ac:dyDescent="0.25">
      <c r="B96" s="2278"/>
      <c r="C96" s="1048"/>
      <c r="D96" s="1925" t="s">
        <v>137</v>
      </c>
      <c r="E96" s="600"/>
      <c r="F96" s="600"/>
      <c r="G96" s="600"/>
      <c r="H96" s="600"/>
      <c r="I96" s="600"/>
      <c r="J96" s="600"/>
      <c r="K96" s="600"/>
      <c r="L96" s="600"/>
      <c r="M96" s="600"/>
      <c r="N96" s="600"/>
      <c r="O96" s="600"/>
      <c r="P96" s="600"/>
      <c r="Q96" s="600"/>
      <c r="R96" s="1627">
        <f>'Form 6A'!Q100</f>
        <v>50000</v>
      </c>
      <c r="S96" s="1233">
        <f t="shared" si="21"/>
        <v>0</v>
      </c>
      <c r="T96" s="1185"/>
      <c r="U96" s="1186"/>
      <c r="V96" s="1233">
        <f t="shared" si="22"/>
        <v>0</v>
      </c>
      <c r="W96" s="1186"/>
      <c r="X96" s="1186"/>
      <c r="Y96" s="2285"/>
    </row>
    <row r="97" spans="2:25" ht="15" customHeight="1" x14ac:dyDescent="0.25">
      <c r="B97" s="2278"/>
      <c r="C97" s="1048"/>
      <c r="D97" s="1924" t="s">
        <v>446</v>
      </c>
      <c r="E97" s="1178"/>
      <c r="F97" s="604"/>
      <c r="G97" s="604"/>
      <c r="H97" s="604"/>
      <c r="I97" s="604"/>
      <c r="J97" s="604"/>
      <c r="K97" s="604"/>
      <c r="L97" s="604"/>
      <c r="M97" s="604"/>
      <c r="N97" s="604"/>
      <c r="O97" s="604"/>
      <c r="P97" s="604"/>
      <c r="Q97" s="604"/>
      <c r="R97" s="1627">
        <f>'Form 6A'!Q101</f>
        <v>71428</v>
      </c>
      <c r="S97" s="1230">
        <f t="shared" si="21"/>
        <v>0</v>
      </c>
      <c r="T97" s="1195"/>
      <c r="U97" s="1196"/>
      <c r="V97" s="1230">
        <f t="shared" si="22"/>
        <v>0</v>
      </c>
      <c r="W97" s="1196"/>
      <c r="X97" s="1196"/>
      <c r="Y97" s="2285"/>
    </row>
    <row r="98" spans="2:25" ht="15" customHeight="1" thickBot="1" x14ac:dyDescent="0.3">
      <c r="B98" s="2278"/>
      <c r="C98" s="590"/>
      <c r="D98" s="600"/>
      <c r="E98" s="600"/>
      <c r="F98" s="1048"/>
      <c r="G98" s="1922"/>
      <c r="H98" s="1922"/>
      <c r="I98" s="1922"/>
      <c r="J98" s="1922"/>
      <c r="K98" s="1922"/>
      <c r="L98" s="1922"/>
      <c r="M98" s="1922"/>
      <c r="N98" s="3141" t="s">
        <v>98</v>
      </c>
      <c r="O98" s="3141"/>
      <c r="P98" s="3141"/>
      <c r="Q98" s="3142"/>
      <c r="R98" s="1628">
        <f>S98+V98</f>
        <v>0</v>
      </c>
      <c r="S98" s="1231">
        <f t="shared" ref="S98:X98" si="23">SUM(S87:S97)</f>
        <v>0</v>
      </c>
      <c r="T98" s="1189">
        <f t="shared" si="23"/>
        <v>0</v>
      </c>
      <c r="U98" s="1190">
        <f t="shared" si="23"/>
        <v>0</v>
      </c>
      <c r="V98" s="1231">
        <f t="shared" si="23"/>
        <v>0</v>
      </c>
      <c r="W98" s="1190">
        <f t="shared" si="23"/>
        <v>0</v>
      </c>
      <c r="X98" s="1190">
        <f t="shared" si="23"/>
        <v>0</v>
      </c>
      <c r="Y98" s="2287"/>
    </row>
    <row r="99" spans="2:25" ht="3.75" customHeight="1" thickBot="1" x14ac:dyDescent="0.3">
      <c r="B99" s="2301"/>
      <c r="C99" s="2266"/>
      <c r="D99" s="2267"/>
      <c r="E99" s="2267"/>
      <c r="F99" s="2256"/>
      <c r="G99" s="2256"/>
      <c r="H99" s="2256"/>
      <c r="I99" s="2256"/>
      <c r="J99" s="2256"/>
      <c r="K99" s="2256"/>
      <c r="L99" s="2256"/>
      <c r="M99" s="2256"/>
      <c r="N99" s="2256"/>
      <c r="O99" s="2256"/>
      <c r="P99" s="2256"/>
      <c r="Q99" s="2256"/>
      <c r="R99" s="2306"/>
      <c r="S99" s="2306"/>
      <c r="T99" s="2308"/>
      <c r="U99" s="2308"/>
      <c r="V99" s="2306"/>
      <c r="W99" s="2308"/>
      <c r="X99" s="2309"/>
      <c r="Y99" s="2311"/>
    </row>
    <row r="100" spans="2:25" ht="3.75" customHeight="1" x14ac:dyDescent="0.25">
      <c r="B100" s="2278"/>
      <c r="C100" s="602"/>
      <c r="D100" s="603"/>
      <c r="E100" s="603"/>
      <c r="F100" s="600"/>
      <c r="G100" s="600"/>
      <c r="H100" s="600"/>
      <c r="I100" s="600"/>
      <c r="J100" s="600"/>
      <c r="K100" s="600"/>
      <c r="L100" s="600"/>
      <c r="M100" s="600"/>
      <c r="N100" s="600"/>
      <c r="O100" s="600"/>
      <c r="P100" s="600"/>
      <c r="Q100" s="600"/>
      <c r="R100" s="1168"/>
      <c r="S100" s="1168"/>
      <c r="T100" s="1169"/>
      <c r="U100" s="1169"/>
      <c r="V100" s="1168"/>
      <c r="W100" s="1169"/>
      <c r="X100" s="1169"/>
      <c r="Y100" s="2283"/>
    </row>
    <row r="101" spans="2:25" s="1054" customFormat="1" ht="15" customHeight="1" thickBot="1" x14ac:dyDescent="0.25">
      <c r="B101" s="2278"/>
      <c r="C101" s="632" t="s">
        <v>447</v>
      </c>
      <c r="D101" s="2288"/>
      <c r="E101" s="2288"/>
      <c r="F101" s="2289"/>
      <c r="G101" s="2289"/>
      <c r="H101" s="2289"/>
      <c r="I101" s="2289"/>
      <c r="J101" s="2289"/>
      <c r="K101" s="2289"/>
      <c r="L101" s="2289"/>
      <c r="M101" s="2289"/>
      <c r="N101" s="2289"/>
      <c r="O101" s="2289"/>
      <c r="P101" s="2289"/>
      <c r="Q101" s="2289"/>
      <c r="R101" s="2298"/>
      <c r="S101" s="2298"/>
      <c r="T101" s="2290"/>
      <c r="U101" s="2290"/>
      <c r="V101" s="2298"/>
      <c r="W101" s="2290"/>
      <c r="X101" s="2290"/>
      <c r="Y101" s="2283"/>
    </row>
    <row r="102" spans="2:25" s="1054" customFormat="1" ht="15" customHeight="1" x14ac:dyDescent="0.2">
      <c r="B102" s="2278"/>
      <c r="C102" s="1053"/>
      <c r="D102" s="1923" t="s">
        <v>448</v>
      </c>
      <c r="E102" s="603"/>
      <c r="F102" s="600"/>
      <c r="G102" s="600"/>
      <c r="H102" s="600"/>
      <c r="I102" s="600"/>
      <c r="J102" s="600"/>
      <c r="K102" s="600"/>
      <c r="L102" s="600"/>
      <c r="M102" s="600"/>
      <c r="N102" s="600"/>
      <c r="O102" s="600"/>
      <c r="P102" s="600"/>
      <c r="Q102" s="600"/>
      <c r="R102" s="1626">
        <f>'Form 6A'!Q106</f>
        <v>0</v>
      </c>
      <c r="S102" s="1229">
        <f t="shared" ref="S102:S108" si="24">T102+U102</f>
        <v>0</v>
      </c>
      <c r="T102" s="1183"/>
      <c r="U102" s="1184"/>
      <c r="V102" s="1229">
        <f t="shared" ref="V102:V108" si="25">W102+X102</f>
        <v>0</v>
      </c>
      <c r="W102" s="1184"/>
      <c r="X102" s="1184"/>
      <c r="Y102" s="2285"/>
    </row>
    <row r="103" spans="2:25" s="1054" customFormat="1" ht="15" customHeight="1" x14ac:dyDescent="0.2">
      <c r="B103" s="2278"/>
      <c r="C103" s="1053"/>
      <c r="D103" s="1923" t="s">
        <v>449</v>
      </c>
      <c r="E103" s="603"/>
      <c r="F103" s="600"/>
      <c r="G103" s="600"/>
      <c r="H103" s="600"/>
      <c r="I103" s="600"/>
      <c r="J103" s="600"/>
      <c r="K103" s="600"/>
      <c r="L103" s="600"/>
      <c r="M103" s="600"/>
      <c r="N103" s="600"/>
      <c r="O103" s="600"/>
      <c r="P103" s="600"/>
      <c r="Q103" s="600"/>
      <c r="R103" s="1627">
        <f>'Form 6A'!Q107</f>
        <v>0</v>
      </c>
      <c r="S103" s="1233">
        <f t="shared" si="24"/>
        <v>0</v>
      </c>
      <c r="T103" s="1185"/>
      <c r="U103" s="1186"/>
      <c r="V103" s="1233">
        <f t="shared" si="25"/>
        <v>0</v>
      </c>
      <c r="W103" s="1186"/>
      <c r="X103" s="1186"/>
      <c r="Y103" s="2285"/>
    </row>
    <row r="104" spans="2:25" ht="15" customHeight="1" x14ac:dyDescent="0.25">
      <c r="B104" s="2278"/>
      <c r="C104" s="1048"/>
      <c r="D104" s="1923" t="s">
        <v>450</v>
      </c>
      <c r="E104" s="603"/>
      <c r="F104" s="600"/>
      <c r="G104" s="600"/>
      <c r="H104" s="600"/>
      <c r="I104" s="600"/>
      <c r="J104" s="600"/>
      <c r="K104" s="600"/>
      <c r="L104" s="600"/>
      <c r="M104" s="600"/>
      <c r="N104" s="600"/>
      <c r="O104" s="600"/>
      <c r="P104" s="600"/>
      <c r="Q104" s="600"/>
      <c r="R104" s="1627">
        <f>'Form 6A'!Q108</f>
        <v>0</v>
      </c>
      <c r="S104" s="1233">
        <f t="shared" si="24"/>
        <v>0</v>
      </c>
      <c r="T104" s="1185"/>
      <c r="U104" s="1186"/>
      <c r="V104" s="1233">
        <f t="shared" si="25"/>
        <v>0</v>
      </c>
      <c r="W104" s="1186"/>
      <c r="X104" s="1186"/>
      <c r="Y104" s="2285"/>
    </row>
    <row r="105" spans="2:25" ht="15" customHeight="1" x14ac:dyDescent="0.25">
      <c r="B105" s="2278"/>
      <c r="C105" s="1048"/>
      <c r="D105" s="1923" t="s">
        <v>451</v>
      </c>
      <c r="E105" s="603"/>
      <c r="F105" s="600"/>
      <c r="G105" s="600"/>
      <c r="H105" s="600"/>
      <c r="I105" s="600"/>
      <c r="J105" s="600"/>
      <c r="K105" s="600"/>
      <c r="L105" s="600"/>
      <c r="M105" s="600"/>
      <c r="N105" s="600"/>
      <c r="O105" s="600"/>
      <c r="P105" s="600"/>
      <c r="Q105" s="600"/>
      <c r="R105" s="1627">
        <f>'Form 6A'!Q109</f>
        <v>0</v>
      </c>
      <c r="S105" s="1233">
        <f t="shared" si="24"/>
        <v>0</v>
      </c>
      <c r="T105" s="1185"/>
      <c r="U105" s="1186"/>
      <c r="V105" s="1233">
        <f t="shared" si="25"/>
        <v>0</v>
      </c>
      <c r="W105" s="1186"/>
      <c r="X105" s="1186"/>
      <c r="Y105" s="2285"/>
    </row>
    <row r="106" spans="2:25" ht="15" customHeight="1" x14ac:dyDescent="0.25">
      <c r="B106" s="2278"/>
      <c r="C106" s="1048"/>
      <c r="D106" s="1923" t="s">
        <v>452</v>
      </c>
      <c r="E106" s="603"/>
      <c r="F106" s="600"/>
      <c r="G106" s="600"/>
      <c r="H106" s="600"/>
      <c r="I106" s="600"/>
      <c r="J106" s="600"/>
      <c r="K106" s="600"/>
      <c r="L106" s="600"/>
      <c r="M106" s="600"/>
      <c r="N106" s="600"/>
      <c r="O106" s="600"/>
      <c r="P106" s="600"/>
      <c r="Q106" s="600"/>
      <c r="R106" s="1627">
        <f>'Form 6A'!Q110</f>
        <v>0</v>
      </c>
      <c r="S106" s="1233">
        <f t="shared" si="24"/>
        <v>0</v>
      </c>
      <c r="T106" s="1185"/>
      <c r="U106" s="1186"/>
      <c r="V106" s="1233">
        <f t="shared" si="25"/>
        <v>0</v>
      </c>
      <c r="W106" s="1186"/>
      <c r="X106" s="1186"/>
      <c r="Y106" s="2285"/>
    </row>
    <row r="107" spans="2:25" ht="15" customHeight="1" x14ac:dyDescent="0.25">
      <c r="B107" s="2278"/>
      <c r="C107" s="1048"/>
      <c r="D107" s="1923" t="s">
        <v>453</v>
      </c>
      <c r="E107" s="603"/>
      <c r="F107" s="600"/>
      <c r="G107" s="600"/>
      <c r="H107" s="600"/>
      <c r="I107" s="600"/>
      <c r="J107" s="600"/>
      <c r="K107" s="600"/>
      <c r="L107" s="600"/>
      <c r="M107" s="600"/>
      <c r="N107" s="600"/>
      <c r="O107" s="600"/>
      <c r="P107" s="600"/>
      <c r="Q107" s="600"/>
      <c r="R107" s="1627">
        <f>'Form 6A'!Q111</f>
        <v>0</v>
      </c>
      <c r="S107" s="1233">
        <f t="shared" si="24"/>
        <v>0</v>
      </c>
      <c r="T107" s="1185"/>
      <c r="U107" s="1186"/>
      <c r="V107" s="1233">
        <f t="shared" si="25"/>
        <v>0</v>
      </c>
      <c r="W107" s="1186"/>
      <c r="X107" s="1186"/>
      <c r="Y107" s="2285"/>
    </row>
    <row r="108" spans="2:25" ht="15" customHeight="1" x14ac:dyDescent="0.25">
      <c r="B108" s="2278"/>
      <c r="C108" s="1048"/>
      <c r="D108" s="1923" t="s">
        <v>454</v>
      </c>
      <c r="E108" s="603"/>
      <c r="F108" s="600"/>
      <c r="G108" s="600"/>
      <c r="H108" s="600"/>
      <c r="I108" s="600"/>
      <c r="J108" s="600"/>
      <c r="K108" s="600"/>
      <c r="L108" s="600"/>
      <c r="M108" s="600"/>
      <c r="N108" s="600"/>
      <c r="O108" s="600"/>
      <c r="P108" s="600"/>
      <c r="Q108" s="600"/>
      <c r="R108" s="1627">
        <f>'Form 6A'!Q112</f>
        <v>0</v>
      </c>
      <c r="S108" s="1230">
        <f t="shared" si="24"/>
        <v>0</v>
      </c>
      <c r="T108" s="1195"/>
      <c r="U108" s="1196"/>
      <c r="V108" s="1230">
        <f t="shared" si="25"/>
        <v>0</v>
      </c>
      <c r="W108" s="1196"/>
      <c r="X108" s="1196"/>
      <c r="Y108" s="2285"/>
    </row>
    <row r="109" spans="2:25" ht="15" customHeight="1" thickBot="1" x14ac:dyDescent="0.3">
      <c r="B109" s="2278"/>
      <c r="C109" s="590"/>
      <c r="D109" s="600"/>
      <c r="E109" s="600"/>
      <c r="F109" s="1048"/>
      <c r="G109" s="1922"/>
      <c r="H109" s="1922"/>
      <c r="I109" s="1922"/>
      <c r="J109" s="1922"/>
      <c r="K109" s="1922"/>
      <c r="L109" s="1922"/>
      <c r="M109" s="1922"/>
      <c r="N109" s="3141" t="s">
        <v>98</v>
      </c>
      <c r="O109" s="3141"/>
      <c r="P109" s="3141"/>
      <c r="Q109" s="3142"/>
      <c r="R109" s="1628">
        <f>S109+V109</f>
        <v>0</v>
      </c>
      <c r="S109" s="1231">
        <f t="shared" ref="S109:X109" si="26">SUM(S102:S108)</f>
        <v>0</v>
      </c>
      <c r="T109" s="1189">
        <f t="shared" si="26"/>
        <v>0</v>
      </c>
      <c r="U109" s="1190">
        <f t="shared" si="26"/>
        <v>0</v>
      </c>
      <c r="V109" s="1231">
        <f t="shared" si="26"/>
        <v>0</v>
      </c>
      <c r="W109" s="1190">
        <f t="shared" si="26"/>
        <v>0</v>
      </c>
      <c r="X109" s="1190">
        <f t="shared" si="26"/>
        <v>0</v>
      </c>
      <c r="Y109" s="2287"/>
    </row>
    <row r="110" spans="2:25" ht="7.5" customHeight="1" thickBot="1" x14ac:dyDescent="0.3">
      <c r="B110" s="2278"/>
      <c r="C110" s="605"/>
      <c r="D110" s="600"/>
      <c r="E110" s="600"/>
      <c r="F110" s="604"/>
      <c r="G110" s="604"/>
      <c r="H110" s="604"/>
      <c r="I110" s="604"/>
      <c r="J110" s="604"/>
      <c r="K110" s="604"/>
      <c r="L110" s="604"/>
      <c r="M110" s="604"/>
      <c r="N110" s="604"/>
      <c r="O110" s="604"/>
      <c r="P110" s="604"/>
      <c r="Q110" s="604"/>
      <c r="R110" s="2299"/>
      <c r="S110" s="2299"/>
      <c r="T110" s="2300"/>
      <c r="U110" s="2300"/>
      <c r="V110" s="2299"/>
      <c r="W110" s="2300"/>
      <c r="X110" s="1198"/>
      <c r="Y110" s="2283"/>
    </row>
    <row r="111" spans="2:25" ht="15" customHeight="1" thickBot="1" x14ac:dyDescent="0.3">
      <c r="B111" s="2278"/>
      <c r="C111" s="1179" t="s">
        <v>1035</v>
      </c>
      <c r="D111" s="1180"/>
      <c r="E111" s="1180"/>
      <c r="F111" s="1181"/>
      <c r="G111" s="1181"/>
      <c r="H111" s="1181"/>
      <c r="I111" s="1181"/>
      <c r="J111" s="1181"/>
      <c r="K111" s="1181"/>
      <c r="L111" s="1181"/>
      <c r="M111" s="1181"/>
      <c r="N111" s="1181"/>
      <c r="O111" s="1181"/>
      <c r="P111" s="1181"/>
      <c r="Q111" s="1181"/>
      <c r="R111" s="1628">
        <f>R19+R38+R54+R59+R67+R78+R84+R98+R109</f>
        <v>0</v>
      </c>
      <c r="S111" s="1231">
        <f>S19+S38+S54+S59+S67+S78+S84+S98+S109</f>
        <v>0</v>
      </c>
      <c r="T111" s="1189">
        <f>T19+T38+T54+T59+T109+T67+T78+T84+T98</f>
        <v>0</v>
      </c>
      <c r="U111" s="1190">
        <f>U19+U38+U54+U59+U109+U67+U78+U84+U98</f>
        <v>0</v>
      </c>
      <c r="V111" s="1231">
        <f>V19+V38+V54+V59+V67+V78+V84+V98+V109</f>
        <v>0</v>
      </c>
      <c r="W111" s="1190">
        <f>W19+W38+W54+W59+W109+W67+W78+W84+W98</f>
        <v>0</v>
      </c>
      <c r="X111" s="1190">
        <f>X19+X38+X54+X59+X109+X67+X78+X84+X98</f>
        <v>0</v>
      </c>
      <c r="Y111" s="2287"/>
    </row>
    <row r="112" spans="2:25" ht="12.75" customHeight="1" thickBot="1" x14ac:dyDescent="0.3">
      <c r="B112" s="2301"/>
      <c r="C112" s="2302"/>
      <c r="D112" s="2302"/>
      <c r="E112" s="2302"/>
      <c r="F112" s="2302"/>
      <c r="G112" s="2302"/>
      <c r="H112" s="2302"/>
      <c r="I112" s="2302"/>
      <c r="J112" s="2302"/>
      <c r="K112" s="2302"/>
      <c r="L112" s="2302"/>
      <c r="M112" s="2302"/>
      <c r="N112" s="2302"/>
      <c r="O112" s="2302"/>
      <c r="P112" s="2302"/>
      <c r="Q112" s="2302"/>
      <c r="R112" s="2303"/>
      <c r="S112" s="2303"/>
      <c r="T112" s="2304"/>
      <c r="U112" s="2304"/>
      <c r="V112" s="2304"/>
      <c r="W112" s="2304"/>
      <c r="X112" s="2304"/>
      <c r="Y112" s="2305"/>
    </row>
    <row r="113" spans="2:24" ht="12.75" customHeight="1" x14ac:dyDescent="0.3">
      <c r="B113" s="1053"/>
      <c r="C113" s="1055"/>
      <c r="D113" s="1055"/>
      <c r="E113" s="1055"/>
      <c r="F113" s="1055"/>
      <c r="G113" s="1055"/>
      <c r="H113" s="1055"/>
      <c r="I113" s="1055"/>
      <c r="J113" s="1055"/>
      <c r="K113" s="1055"/>
      <c r="L113" s="1055"/>
      <c r="M113" s="1055"/>
      <c r="N113" s="1055"/>
      <c r="O113" s="1055"/>
      <c r="P113" s="1055"/>
      <c r="Q113" s="1055"/>
      <c r="R113" s="1249" t="str">
        <f>IF(('Form 6A'!Q115)&lt;&gt;R109,"ERROR: Total By Site does not match Total By Project (Form 6A)","")</f>
        <v>ERROR: Total By Site does not match Total By Project (Form 6A)</v>
      </c>
      <c r="S113" s="1056"/>
      <c r="T113" s="1057"/>
      <c r="U113" s="1057"/>
      <c r="V113" s="1057"/>
      <c r="W113" s="1057"/>
      <c r="X113" s="1058"/>
    </row>
    <row r="114" spans="2:24" ht="12.75" customHeight="1" x14ac:dyDescent="0.25">
      <c r="B114" s="1053"/>
      <c r="C114" s="1053"/>
      <c r="D114" s="1053"/>
      <c r="E114" s="1053"/>
      <c r="F114" s="1053"/>
      <c r="G114" s="1053"/>
      <c r="H114" s="1053"/>
      <c r="I114" s="1053"/>
      <c r="J114" s="1053"/>
      <c r="K114" s="1053"/>
      <c r="L114" s="1053"/>
      <c r="M114" s="1053"/>
      <c r="N114" s="1053"/>
      <c r="O114" s="1053"/>
      <c r="P114" s="1053"/>
      <c r="Q114" s="1053"/>
      <c r="R114" s="1053"/>
      <c r="S114" s="1053"/>
      <c r="T114" s="1058"/>
      <c r="U114" s="1058"/>
      <c r="V114" s="1058"/>
      <c r="W114" s="1058"/>
      <c r="X114" s="1058"/>
    </row>
    <row r="115" spans="2:24" ht="12.75" customHeight="1" x14ac:dyDescent="0.25">
      <c r="B115" s="1053"/>
      <c r="C115" s="1059"/>
      <c r="D115" s="1059"/>
      <c r="E115" s="1059"/>
      <c r="F115" s="1059"/>
      <c r="G115" s="1059"/>
      <c r="H115" s="1059"/>
      <c r="I115" s="1059"/>
      <c r="J115" s="1059"/>
      <c r="K115" s="1059"/>
      <c r="L115" s="1059"/>
      <c r="M115" s="1059"/>
      <c r="N115" s="1059"/>
      <c r="O115" s="1059"/>
      <c r="P115" s="1059"/>
      <c r="Q115" s="1059"/>
      <c r="R115" s="1055"/>
      <c r="S115" s="1055"/>
      <c r="T115" s="1058"/>
      <c r="U115" s="1058"/>
      <c r="V115" s="1058"/>
      <c r="W115" s="1058"/>
      <c r="X115" s="1058"/>
    </row>
    <row r="116" spans="2:24" ht="12.75" customHeight="1" x14ac:dyDescent="0.25">
      <c r="B116" s="1053"/>
      <c r="C116" s="1060"/>
      <c r="D116" s="1061"/>
      <c r="E116" s="1060"/>
      <c r="F116" s="1060"/>
      <c r="G116" s="1060"/>
      <c r="H116" s="1060"/>
      <c r="I116" s="1060"/>
      <c r="J116" s="1060"/>
      <c r="K116" s="1060"/>
      <c r="L116" s="1060"/>
      <c r="M116" s="1060"/>
      <c r="N116" s="1060"/>
      <c r="O116" s="1060"/>
      <c r="P116" s="1060"/>
      <c r="Q116" s="1060"/>
      <c r="R116" s="1061"/>
      <c r="S116" s="1061"/>
      <c r="T116" s="1058"/>
      <c r="U116" s="1058"/>
      <c r="V116" s="1058"/>
      <c r="W116" s="1058"/>
      <c r="X116" s="1058"/>
    </row>
    <row r="117" spans="2:24" ht="12.75" customHeight="1" x14ac:dyDescent="0.25">
      <c r="B117" s="1053"/>
      <c r="C117" s="1060"/>
      <c r="D117" s="1061"/>
      <c r="E117" s="1060"/>
      <c r="F117" s="1061"/>
      <c r="G117" s="1061"/>
      <c r="H117" s="1061"/>
      <c r="I117" s="1061"/>
      <c r="J117" s="1061"/>
      <c r="K117" s="1061"/>
      <c r="L117" s="1061"/>
      <c r="M117" s="1061"/>
      <c r="N117" s="1061"/>
      <c r="O117" s="1061"/>
      <c r="P117" s="1061"/>
      <c r="Q117" s="1061"/>
      <c r="R117" s="1061"/>
      <c r="S117" s="1061"/>
      <c r="T117" s="1058"/>
      <c r="U117" s="1058"/>
      <c r="V117" s="1058"/>
      <c r="W117" s="1058"/>
      <c r="X117" s="1058"/>
    </row>
    <row r="118" spans="2:24" ht="12.75" customHeight="1" x14ac:dyDescent="0.25">
      <c r="B118" s="1053"/>
      <c r="C118" s="1062"/>
      <c r="D118" s="1062"/>
      <c r="E118" s="1062"/>
      <c r="F118" s="1063"/>
      <c r="G118" s="1063"/>
      <c r="H118" s="1063"/>
      <c r="I118" s="1063"/>
      <c r="J118" s="1063"/>
      <c r="K118" s="1063"/>
      <c r="L118" s="1063"/>
      <c r="M118" s="1063"/>
      <c r="N118" s="1063"/>
      <c r="O118" s="1063"/>
      <c r="P118" s="1063"/>
      <c r="Q118" s="1063"/>
      <c r="R118" s="1063"/>
      <c r="S118" s="1063"/>
      <c r="T118" s="1058"/>
      <c r="U118" s="1058"/>
      <c r="V118" s="1058"/>
      <c r="W118" s="1058"/>
      <c r="X118" s="1058"/>
    </row>
    <row r="119" spans="2:24" ht="12.75" customHeight="1" x14ac:dyDescent="0.25">
      <c r="B119" s="1053"/>
      <c r="C119" s="1062"/>
      <c r="D119" s="1062"/>
      <c r="E119" s="1062"/>
      <c r="F119" s="1063"/>
      <c r="G119" s="1063"/>
      <c r="H119" s="1063"/>
      <c r="I119" s="1063"/>
      <c r="J119" s="1063"/>
      <c r="K119" s="1063"/>
      <c r="L119" s="1063"/>
      <c r="M119" s="1063"/>
      <c r="N119" s="1063"/>
      <c r="O119" s="1063"/>
      <c r="P119" s="1063"/>
      <c r="Q119" s="1063"/>
      <c r="R119" s="1063"/>
      <c r="S119" s="1063"/>
      <c r="T119" s="1058"/>
      <c r="U119" s="1058"/>
      <c r="V119" s="1058"/>
      <c r="W119" s="1058"/>
      <c r="X119" s="1058"/>
    </row>
    <row r="120" spans="2:24" ht="12.75" customHeight="1" x14ac:dyDescent="0.25">
      <c r="B120" s="1053"/>
      <c r="C120" s="1059"/>
      <c r="D120" s="1059"/>
      <c r="E120" s="1059"/>
      <c r="F120" s="1063"/>
      <c r="G120" s="1063"/>
      <c r="H120" s="1063"/>
      <c r="I120" s="1063"/>
      <c r="J120" s="1063"/>
      <c r="K120" s="1063"/>
      <c r="L120" s="1063"/>
      <c r="M120" s="1063"/>
      <c r="N120" s="1063"/>
      <c r="O120" s="1063"/>
      <c r="P120" s="1063"/>
      <c r="Q120" s="1063"/>
      <c r="R120" s="1063"/>
      <c r="S120" s="1063"/>
      <c r="T120" s="1058"/>
      <c r="U120" s="1058"/>
      <c r="V120" s="1058"/>
      <c r="W120" s="1058"/>
      <c r="X120" s="1058"/>
    </row>
    <row r="121" spans="2:24" ht="12.75" customHeight="1" x14ac:dyDescent="0.25">
      <c r="B121" s="1053"/>
      <c r="C121" s="1053"/>
      <c r="D121" s="1053"/>
      <c r="E121" s="1053"/>
      <c r="F121" s="1053"/>
      <c r="G121" s="1053"/>
      <c r="H121" s="1053"/>
      <c r="I121" s="1053"/>
      <c r="J121" s="1053"/>
      <c r="K121" s="1053"/>
      <c r="L121" s="1053"/>
      <c r="M121" s="1053"/>
      <c r="N121" s="1053"/>
      <c r="O121" s="1053"/>
      <c r="P121" s="1053"/>
      <c r="Q121" s="1053"/>
      <c r="R121" s="1053"/>
      <c r="S121" s="1053"/>
      <c r="T121" s="1058"/>
      <c r="U121" s="1058"/>
      <c r="V121" s="1058"/>
      <c r="W121" s="1058"/>
      <c r="X121" s="1058"/>
    </row>
    <row r="122" spans="2:24" ht="12.75" customHeight="1" x14ac:dyDescent="0.25">
      <c r="B122" s="1053"/>
      <c r="C122" s="1059"/>
      <c r="D122" s="1059"/>
      <c r="E122" s="1059"/>
      <c r="F122" s="1059"/>
      <c r="G122" s="1059"/>
      <c r="H122" s="1059"/>
      <c r="I122" s="1059"/>
      <c r="J122" s="1059"/>
      <c r="K122" s="1059"/>
      <c r="L122" s="1059"/>
      <c r="M122" s="1059"/>
      <c r="N122" s="1059"/>
      <c r="O122" s="1059"/>
      <c r="P122" s="1059"/>
      <c r="Q122" s="1059"/>
      <c r="R122" s="1055"/>
      <c r="S122" s="1055"/>
      <c r="T122" s="1058"/>
      <c r="U122" s="1058"/>
      <c r="V122" s="1058"/>
      <c r="W122" s="1058"/>
      <c r="X122" s="1058"/>
    </row>
    <row r="123" spans="2:24" ht="12.75" customHeight="1" x14ac:dyDescent="0.25">
      <c r="B123" s="1053"/>
      <c r="C123" s="1064"/>
      <c r="D123" s="1055"/>
      <c r="E123" s="1059"/>
      <c r="F123" s="1059"/>
      <c r="G123" s="1059"/>
      <c r="H123" s="1059"/>
      <c r="I123" s="1059"/>
      <c r="J123" s="1059"/>
      <c r="K123" s="1059"/>
      <c r="L123" s="1059"/>
      <c r="M123" s="1059"/>
      <c r="N123" s="1059"/>
      <c r="O123" s="1059"/>
      <c r="P123" s="1059"/>
      <c r="Q123" s="1059"/>
      <c r="R123" s="1055"/>
      <c r="S123" s="1055"/>
      <c r="T123" s="1058"/>
      <c r="U123" s="1058"/>
      <c r="V123" s="1058"/>
      <c r="W123" s="1058"/>
      <c r="X123" s="1058"/>
    </row>
    <row r="124" spans="2:24" ht="12.75" customHeight="1" x14ac:dyDescent="0.25">
      <c r="B124" s="1053"/>
      <c r="C124" s="1064"/>
      <c r="D124" s="1055"/>
      <c r="E124" s="1059"/>
      <c r="F124" s="1055"/>
      <c r="G124" s="1055"/>
      <c r="H124" s="1055"/>
      <c r="I124" s="1055"/>
      <c r="J124" s="1055"/>
      <c r="K124" s="1055"/>
      <c r="L124" s="1055"/>
      <c r="M124" s="1055"/>
      <c r="N124" s="1055"/>
      <c r="O124" s="1055"/>
      <c r="P124" s="1055"/>
      <c r="Q124" s="1055"/>
      <c r="R124" s="1055"/>
      <c r="S124" s="1055"/>
      <c r="T124" s="1058"/>
      <c r="U124" s="1058"/>
      <c r="V124" s="1058"/>
      <c r="W124" s="1058"/>
      <c r="X124" s="1058"/>
    </row>
    <row r="125" spans="2:24" ht="12.75" customHeight="1" x14ac:dyDescent="0.25">
      <c r="B125" s="1053"/>
      <c r="C125" s="1065"/>
      <c r="D125" s="1055"/>
      <c r="E125" s="1056"/>
      <c r="F125" s="1055"/>
      <c r="G125" s="1055"/>
      <c r="H125" s="1055"/>
      <c r="I125" s="1055"/>
      <c r="J125" s="1055"/>
      <c r="K125" s="1055"/>
      <c r="L125" s="1055"/>
      <c r="M125" s="1055"/>
      <c r="N125" s="1055"/>
      <c r="O125" s="1055"/>
      <c r="P125" s="1055"/>
      <c r="Q125" s="1055"/>
      <c r="R125" s="1055"/>
      <c r="S125" s="1055"/>
      <c r="T125" s="1058"/>
      <c r="U125" s="1058"/>
      <c r="V125" s="1058"/>
      <c r="W125" s="1058"/>
      <c r="X125" s="1058"/>
    </row>
    <row r="126" spans="2:24" ht="12.75" customHeight="1" x14ac:dyDescent="0.25">
      <c r="B126" s="1053"/>
      <c r="C126" s="1059"/>
      <c r="D126" s="1055"/>
      <c r="E126" s="1059"/>
      <c r="F126" s="1059"/>
      <c r="G126" s="1059"/>
      <c r="H126" s="1059"/>
      <c r="I126" s="1059"/>
      <c r="J126" s="1059"/>
      <c r="K126" s="1059"/>
      <c r="L126" s="1059"/>
      <c r="M126" s="1059"/>
      <c r="N126" s="1059"/>
      <c r="O126" s="1059"/>
      <c r="P126" s="1059"/>
      <c r="Q126" s="1059"/>
      <c r="R126" s="1055"/>
      <c r="S126" s="1055"/>
      <c r="T126" s="1058"/>
      <c r="U126" s="1058"/>
      <c r="V126" s="1058"/>
      <c r="W126" s="1058"/>
      <c r="X126" s="1058"/>
    </row>
    <row r="127" spans="2:24" ht="12.75" customHeight="1" x14ac:dyDescent="0.25">
      <c r="B127" s="1053"/>
      <c r="C127" s="1053"/>
      <c r="D127" s="1053"/>
      <c r="E127" s="1053"/>
      <c r="F127" s="1053"/>
      <c r="G127" s="1053"/>
      <c r="H127" s="1053"/>
      <c r="I127" s="1053"/>
      <c r="J127" s="1053"/>
      <c r="K127" s="1053"/>
      <c r="L127" s="1053"/>
      <c r="M127" s="1053"/>
      <c r="N127" s="1053"/>
      <c r="O127" s="1053"/>
      <c r="P127" s="1053"/>
      <c r="Q127" s="1053"/>
      <c r="R127" s="1053"/>
      <c r="S127" s="1053"/>
      <c r="T127" s="1058"/>
      <c r="U127" s="1058"/>
      <c r="V127" s="1058"/>
      <c r="W127" s="1058"/>
      <c r="X127" s="1058"/>
    </row>
    <row r="128" spans="2:24" ht="12.75" customHeight="1" x14ac:dyDescent="0.25">
      <c r="B128" s="1053"/>
      <c r="C128" s="1053"/>
      <c r="D128" s="1053"/>
      <c r="E128" s="1053"/>
      <c r="F128" s="1053"/>
      <c r="G128" s="1053"/>
      <c r="H128" s="1053"/>
      <c r="I128" s="1053"/>
      <c r="J128" s="1053"/>
      <c r="K128" s="1053"/>
      <c r="L128" s="1053"/>
      <c r="M128" s="1053"/>
      <c r="N128" s="1053"/>
      <c r="O128" s="1053"/>
      <c r="P128" s="1053"/>
      <c r="Q128" s="1053"/>
      <c r="R128" s="1053"/>
      <c r="S128" s="1053"/>
      <c r="T128" s="1058"/>
      <c r="U128" s="1058"/>
      <c r="V128" s="1058"/>
      <c r="W128" s="1058"/>
      <c r="X128" s="1058"/>
    </row>
    <row r="129" spans="2:24" ht="12.75" customHeight="1" x14ac:dyDescent="0.25">
      <c r="B129" s="1053"/>
      <c r="C129" s="1053"/>
      <c r="D129" s="1053"/>
      <c r="E129" s="1053"/>
      <c r="F129" s="1053"/>
      <c r="G129" s="1053"/>
      <c r="H129" s="1053"/>
      <c r="I129" s="1053"/>
      <c r="J129" s="1053"/>
      <c r="K129" s="1053"/>
      <c r="L129" s="1053"/>
      <c r="M129" s="1053"/>
      <c r="N129" s="1053"/>
      <c r="O129" s="1053"/>
      <c r="P129" s="1053"/>
      <c r="Q129" s="1053"/>
      <c r="R129" s="1053"/>
      <c r="S129" s="1053"/>
      <c r="T129" s="1058"/>
      <c r="U129" s="1058"/>
      <c r="V129" s="1058"/>
      <c r="W129" s="1058"/>
      <c r="X129" s="1058"/>
    </row>
    <row r="130" spans="2:24" ht="12.75" customHeight="1" x14ac:dyDescent="0.25">
      <c r="B130" s="1053"/>
      <c r="C130" s="1053"/>
      <c r="D130" s="1053"/>
      <c r="E130" s="1053"/>
      <c r="F130" s="1053"/>
      <c r="G130" s="1053"/>
      <c r="H130" s="1053"/>
      <c r="I130" s="1053"/>
      <c r="J130" s="1053"/>
      <c r="K130" s="1053"/>
      <c r="L130" s="1053"/>
      <c r="M130" s="1053"/>
      <c r="N130" s="1053"/>
      <c r="O130" s="1053"/>
      <c r="P130" s="1053"/>
      <c r="Q130" s="1053"/>
      <c r="R130" s="1053"/>
      <c r="S130" s="1053"/>
      <c r="T130" s="1058"/>
      <c r="U130" s="1058"/>
      <c r="V130" s="1058"/>
      <c r="W130" s="1058"/>
      <c r="X130" s="1058"/>
    </row>
    <row r="131" spans="2:24" ht="12.75" customHeight="1" x14ac:dyDescent="0.25">
      <c r="B131" s="1053"/>
      <c r="C131" s="1066"/>
      <c r="D131" s="1053"/>
      <c r="E131" s="1053"/>
      <c r="F131" s="1053"/>
      <c r="G131" s="1053"/>
      <c r="H131" s="1053"/>
      <c r="I131" s="1053"/>
      <c r="J131" s="1053"/>
      <c r="K131" s="1053"/>
      <c r="L131" s="1053"/>
      <c r="M131" s="1053"/>
      <c r="N131" s="1053"/>
      <c r="O131" s="1053"/>
      <c r="P131" s="1053"/>
      <c r="Q131" s="1053"/>
      <c r="R131" s="1053"/>
      <c r="S131" s="1053"/>
      <c r="T131" s="1058"/>
      <c r="U131" s="1058"/>
      <c r="V131" s="1058"/>
      <c r="W131" s="1058"/>
      <c r="X131" s="1058"/>
    </row>
    <row r="132" spans="2:24" ht="12.75" customHeight="1" x14ac:dyDescent="0.25">
      <c r="B132" s="1053"/>
      <c r="C132" s="1066"/>
      <c r="D132" s="1053"/>
      <c r="E132" s="1053"/>
      <c r="F132" s="1053"/>
      <c r="G132" s="1053"/>
      <c r="H132" s="1053"/>
      <c r="I132" s="1053"/>
      <c r="J132" s="1053"/>
      <c r="K132" s="1053"/>
      <c r="L132" s="1053"/>
      <c r="M132" s="1053"/>
      <c r="N132" s="1053"/>
      <c r="O132" s="1053"/>
      <c r="P132" s="1053"/>
      <c r="Q132" s="1053"/>
      <c r="R132" s="1053"/>
      <c r="S132" s="1053"/>
      <c r="T132" s="1058"/>
      <c r="U132" s="1058"/>
      <c r="V132" s="1058"/>
      <c r="W132" s="1058"/>
      <c r="X132" s="1058"/>
    </row>
    <row r="133" spans="2:24" ht="12.75" customHeight="1" x14ac:dyDescent="0.25">
      <c r="B133" s="1053"/>
      <c r="C133" s="1064"/>
      <c r="D133" s="1055"/>
      <c r="E133" s="1059"/>
      <c r="F133" s="1059"/>
      <c r="G133" s="1059"/>
      <c r="H133" s="1059"/>
      <c r="I133" s="1059"/>
      <c r="J133" s="1059"/>
      <c r="K133" s="1059"/>
      <c r="L133" s="1059"/>
      <c r="M133" s="1059"/>
      <c r="N133" s="1059"/>
      <c r="O133" s="1059"/>
      <c r="P133" s="1059"/>
      <c r="Q133" s="1059"/>
      <c r="R133" s="1055"/>
      <c r="S133" s="1055"/>
      <c r="T133" s="1058"/>
      <c r="U133" s="1058"/>
      <c r="V133" s="1058"/>
      <c r="W133" s="1058"/>
      <c r="X133" s="1058"/>
    </row>
    <row r="134" spans="2:24" ht="12.75" customHeight="1" x14ac:dyDescent="0.25">
      <c r="B134" s="1053"/>
      <c r="C134" s="1064"/>
      <c r="D134" s="1055"/>
      <c r="E134" s="1059"/>
      <c r="F134" s="1055"/>
      <c r="G134" s="1055"/>
      <c r="H134" s="1055"/>
      <c r="I134" s="1055"/>
      <c r="J134" s="1055"/>
      <c r="K134" s="1055"/>
      <c r="L134" s="1055"/>
      <c r="M134" s="1055"/>
      <c r="N134" s="1055"/>
      <c r="O134" s="1055"/>
      <c r="P134" s="1055"/>
      <c r="Q134" s="1055"/>
      <c r="R134" s="1055"/>
      <c r="S134" s="1055"/>
      <c r="T134" s="1058"/>
      <c r="U134" s="1058"/>
      <c r="V134" s="1058"/>
      <c r="W134" s="1058"/>
      <c r="X134" s="1058"/>
    </row>
    <row r="135" spans="2:24" ht="12.75" customHeight="1" x14ac:dyDescent="0.25">
      <c r="B135" s="1053"/>
      <c r="C135" s="1062"/>
      <c r="D135" s="1055"/>
      <c r="E135" s="1062"/>
      <c r="F135" s="1062"/>
      <c r="G135" s="1062"/>
      <c r="H135" s="1062"/>
      <c r="I135" s="1062"/>
      <c r="J135" s="1062"/>
      <c r="K135" s="1062"/>
      <c r="L135" s="1062"/>
      <c r="M135" s="1062"/>
      <c r="N135" s="1062"/>
      <c r="O135" s="1062"/>
      <c r="P135" s="1062"/>
      <c r="Q135" s="1062"/>
      <c r="R135" s="1055"/>
      <c r="S135" s="1055"/>
      <c r="T135" s="1058"/>
      <c r="U135" s="1058"/>
      <c r="V135" s="1058"/>
      <c r="W135" s="1058"/>
      <c r="X135" s="1058"/>
    </row>
    <row r="136" spans="2:24" ht="12.75" customHeight="1" x14ac:dyDescent="0.25">
      <c r="B136" s="1053"/>
      <c r="C136" s="1062"/>
      <c r="D136" s="1055"/>
      <c r="E136" s="1062"/>
      <c r="F136" s="1062"/>
      <c r="G136" s="1062"/>
      <c r="H136" s="1062"/>
      <c r="I136" s="1062"/>
      <c r="J136" s="1062"/>
      <c r="K136" s="1062"/>
      <c r="L136" s="1062"/>
      <c r="M136" s="1062"/>
      <c r="N136" s="1062"/>
      <c r="O136" s="1062"/>
      <c r="P136" s="1062"/>
      <c r="Q136" s="1062"/>
      <c r="R136" s="1055"/>
      <c r="S136" s="1055"/>
      <c r="T136" s="1058"/>
      <c r="U136" s="1058"/>
      <c r="V136" s="1058"/>
      <c r="W136" s="1058"/>
      <c r="X136" s="1058"/>
    </row>
    <row r="137" spans="2:24" ht="12.75" customHeight="1" x14ac:dyDescent="0.25">
      <c r="B137" s="1053"/>
      <c r="C137" s="1062"/>
      <c r="D137" s="1055"/>
      <c r="E137" s="1062"/>
      <c r="F137" s="1062"/>
      <c r="G137" s="1062"/>
      <c r="H137" s="1062"/>
      <c r="I137" s="1062"/>
      <c r="J137" s="1062"/>
      <c r="K137" s="1062"/>
      <c r="L137" s="1062"/>
      <c r="M137" s="1062"/>
      <c r="N137" s="1062"/>
      <c r="O137" s="1062"/>
      <c r="P137" s="1062"/>
      <c r="Q137" s="1062"/>
      <c r="R137" s="1055"/>
      <c r="S137" s="1055"/>
      <c r="T137" s="1058"/>
      <c r="U137" s="1058"/>
      <c r="V137" s="1058"/>
      <c r="W137" s="1058"/>
      <c r="X137" s="1058"/>
    </row>
    <row r="138" spans="2:24" ht="12.75" customHeight="1" x14ac:dyDescent="0.25">
      <c r="B138" s="1053"/>
      <c r="C138" s="1059"/>
      <c r="D138" s="1055"/>
      <c r="E138" s="1059"/>
      <c r="F138" s="1059"/>
      <c r="G138" s="1059"/>
      <c r="H138" s="1059"/>
      <c r="I138" s="1059"/>
      <c r="J138" s="1059"/>
      <c r="K138" s="1059"/>
      <c r="L138" s="1059"/>
      <c r="M138" s="1059"/>
      <c r="N138" s="1059"/>
      <c r="O138" s="1059"/>
      <c r="P138" s="1059"/>
      <c r="Q138" s="1059"/>
      <c r="R138" s="1055"/>
      <c r="S138" s="1055"/>
      <c r="T138" s="1058"/>
      <c r="U138" s="1058"/>
      <c r="V138" s="1058"/>
      <c r="W138" s="1058"/>
      <c r="X138" s="1058"/>
    </row>
    <row r="139" spans="2:24" ht="12.75" customHeight="1" x14ac:dyDescent="0.25">
      <c r="B139" s="1053"/>
      <c r="C139" s="1059"/>
      <c r="D139" s="1055"/>
      <c r="E139" s="1059"/>
      <c r="F139" s="1059"/>
      <c r="G139" s="1059"/>
      <c r="H139" s="1059"/>
      <c r="I139" s="1059"/>
      <c r="J139" s="1059"/>
      <c r="K139" s="1059"/>
      <c r="L139" s="1059"/>
      <c r="M139" s="1059"/>
      <c r="N139" s="1059"/>
      <c r="O139" s="1059"/>
      <c r="P139" s="1059"/>
      <c r="Q139" s="1059"/>
      <c r="R139" s="1055"/>
      <c r="S139" s="1055"/>
      <c r="T139" s="1058"/>
      <c r="U139" s="1058"/>
      <c r="V139" s="1058"/>
      <c r="W139" s="1058"/>
      <c r="X139" s="1058"/>
    </row>
    <row r="140" spans="2:24" ht="12.75" customHeight="1" x14ac:dyDescent="0.25">
      <c r="B140" s="1053"/>
      <c r="C140" s="1059"/>
      <c r="D140" s="1055"/>
      <c r="E140" s="1059"/>
      <c r="F140" s="1059"/>
      <c r="G140" s="1059"/>
      <c r="H140" s="1059"/>
      <c r="I140" s="1059"/>
      <c r="J140" s="1059"/>
      <c r="K140" s="1059"/>
      <c r="L140" s="1059"/>
      <c r="M140" s="1059"/>
      <c r="N140" s="1059"/>
      <c r="O140" s="1059"/>
      <c r="P140" s="1059"/>
      <c r="Q140" s="1059"/>
      <c r="R140" s="1055"/>
      <c r="S140" s="1055"/>
      <c r="T140" s="1058"/>
      <c r="U140" s="1058"/>
      <c r="V140" s="1058"/>
      <c r="W140" s="1058"/>
      <c r="X140" s="1058"/>
    </row>
    <row r="141" spans="2:24" ht="12.75" customHeight="1" x14ac:dyDescent="0.25">
      <c r="B141" s="1053"/>
      <c r="C141" s="1059"/>
      <c r="D141" s="1055"/>
      <c r="E141" s="1059"/>
      <c r="F141" s="1059"/>
      <c r="G141" s="1059"/>
      <c r="H141" s="1059"/>
      <c r="I141" s="1059"/>
      <c r="J141" s="1059"/>
      <c r="K141" s="1059"/>
      <c r="L141" s="1059"/>
      <c r="M141" s="1059"/>
      <c r="N141" s="1059"/>
      <c r="O141" s="1059"/>
      <c r="P141" s="1059"/>
      <c r="Q141" s="1059"/>
      <c r="R141" s="1055"/>
      <c r="S141" s="1055"/>
      <c r="T141" s="1058"/>
      <c r="U141" s="1058"/>
      <c r="V141" s="1058"/>
      <c r="W141" s="1058"/>
      <c r="X141" s="1058"/>
    </row>
    <row r="142" spans="2:24" ht="12.75" customHeight="1" x14ac:dyDescent="0.25">
      <c r="B142" s="1053"/>
      <c r="C142" s="1053"/>
      <c r="D142" s="1053"/>
      <c r="E142" s="1053"/>
      <c r="F142" s="1053"/>
      <c r="G142" s="1053"/>
      <c r="H142" s="1053"/>
      <c r="I142" s="1053"/>
      <c r="J142" s="1053"/>
      <c r="K142" s="1053"/>
      <c r="L142" s="1053"/>
      <c r="M142" s="1053"/>
      <c r="N142" s="1053"/>
      <c r="O142" s="1053"/>
      <c r="P142" s="1053"/>
      <c r="Q142" s="1053"/>
      <c r="R142" s="1053"/>
      <c r="S142" s="1053"/>
      <c r="T142" s="1058"/>
      <c r="U142" s="1058"/>
      <c r="V142" s="1058"/>
      <c r="W142" s="1058"/>
      <c r="X142" s="1058"/>
    </row>
    <row r="143" spans="2:24" ht="12.75" customHeight="1" x14ac:dyDescent="0.25">
      <c r="B143" s="1053"/>
      <c r="C143" s="1066"/>
      <c r="D143" s="1053"/>
      <c r="E143" s="1053"/>
      <c r="F143" s="1053"/>
      <c r="G143" s="1053"/>
      <c r="H143" s="1053"/>
      <c r="I143" s="1053"/>
      <c r="J143" s="1053"/>
      <c r="K143" s="1053"/>
      <c r="L143" s="1053"/>
      <c r="M143" s="1053"/>
      <c r="N143" s="1053"/>
      <c r="O143" s="1053"/>
      <c r="P143" s="1053"/>
      <c r="Q143" s="1053"/>
      <c r="R143" s="1053"/>
      <c r="S143" s="1053"/>
      <c r="T143" s="1058"/>
      <c r="U143" s="1058"/>
      <c r="V143" s="1058"/>
      <c r="W143" s="1058"/>
      <c r="X143" s="1058"/>
    </row>
    <row r="144" spans="2:24" ht="12.75" customHeight="1" x14ac:dyDescent="0.25">
      <c r="B144" s="1053"/>
      <c r="C144" s="1066"/>
      <c r="D144" s="1053"/>
      <c r="E144" s="1053"/>
      <c r="F144" s="1053"/>
      <c r="G144" s="1053"/>
      <c r="H144" s="1053"/>
      <c r="I144" s="1053"/>
      <c r="J144" s="1053"/>
      <c r="K144" s="1053"/>
      <c r="L144" s="1053"/>
      <c r="M144" s="1053"/>
      <c r="N144" s="1053"/>
      <c r="O144" s="1053"/>
      <c r="P144" s="1053"/>
      <c r="Q144" s="1053"/>
      <c r="R144" s="1053"/>
      <c r="S144" s="1053"/>
      <c r="T144" s="1058"/>
      <c r="U144" s="1058"/>
      <c r="V144" s="1058"/>
      <c r="W144" s="1058"/>
      <c r="X144" s="1058"/>
    </row>
    <row r="145" spans="2:24" ht="12.75" customHeight="1" x14ac:dyDescent="0.25">
      <c r="B145" s="1053"/>
      <c r="C145" s="1067"/>
      <c r="D145" s="1068"/>
      <c r="E145" s="1063"/>
      <c r="F145" s="1068"/>
      <c r="G145" s="1068"/>
      <c r="H145" s="1068"/>
      <c r="I145" s="1068"/>
      <c r="J145" s="1068"/>
      <c r="K145" s="1068"/>
      <c r="L145" s="1068"/>
      <c r="M145" s="1068"/>
      <c r="N145" s="1068"/>
      <c r="O145" s="1068"/>
      <c r="P145" s="1068"/>
      <c r="Q145" s="1068"/>
      <c r="R145" s="1053"/>
      <c r="S145" s="1053"/>
      <c r="T145" s="1069"/>
      <c r="U145" s="1070"/>
      <c r="V145" s="1070"/>
      <c r="W145" s="1070"/>
      <c r="X145" s="1058"/>
    </row>
    <row r="146" spans="2:24" ht="12.75" customHeight="1" x14ac:dyDescent="0.25">
      <c r="B146" s="1053"/>
      <c r="C146" s="1067"/>
      <c r="D146" s="1053"/>
      <c r="E146" s="1053"/>
      <c r="F146" s="1053"/>
      <c r="G146" s="1053"/>
      <c r="H146" s="1053"/>
      <c r="I146" s="1053"/>
      <c r="J146" s="1053"/>
      <c r="K146" s="1053"/>
      <c r="L146" s="1053"/>
      <c r="M146" s="1053"/>
      <c r="N146" s="1053"/>
      <c r="O146" s="1053"/>
      <c r="P146" s="1053"/>
      <c r="Q146" s="1053"/>
      <c r="R146" s="1053"/>
      <c r="S146" s="1053"/>
      <c r="T146" s="1071"/>
      <c r="U146" s="1070"/>
      <c r="V146" s="1070"/>
      <c r="W146" s="1070"/>
      <c r="X146" s="1058"/>
    </row>
    <row r="147" spans="2:24" ht="12.75" customHeight="1" x14ac:dyDescent="0.25">
      <c r="B147" s="1053"/>
      <c r="C147" s="1067"/>
      <c r="D147" s="1068"/>
      <c r="E147" s="1063"/>
      <c r="F147" s="1068"/>
      <c r="G147" s="1068"/>
      <c r="H147" s="1068"/>
      <c r="I147" s="1068"/>
      <c r="J147" s="1068"/>
      <c r="K147" s="1068"/>
      <c r="L147" s="1068"/>
      <c r="M147" s="1068"/>
      <c r="N147" s="1068"/>
      <c r="O147" s="1068"/>
      <c r="P147" s="1068"/>
      <c r="Q147" s="1068"/>
      <c r="R147" s="1053"/>
      <c r="S147" s="1053"/>
      <c r="T147" s="1069"/>
      <c r="U147" s="1070"/>
      <c r="V147" s="1070"/>
      <c r="W147" s="1070"/>
      <c r="X147" s="1058"/>
    </row>
    <row r="148" spans="2:24" ht="12.75" customHeight="1" x14ac:dyDescent="0.25">
      <c r="B148" s="1053"/>
      <c r="C148" s="1067"/>
      <c r="D148" s="1068"/>
      <c r="E148" s="1063"/>
      <c r="F148" s="1068"/>
      <c r="G148" s="1068"/>
      <c r="H148" s="1068"/>
      <c r="I148" s="1068"/>
      <c r="J148" s="1068"/>
      <c r="K148" s="1068"/>
      <c r="L148" s="1068"/>
      <c r="M148" s="1068"/>
      <c r="N148" s="1068"/>
      <c r="O148" s="1068"/>
      <c r="P148" s="1068"/>
      <c r="Q148" s="1068"/>
      <c r="R148" s="1067"/>
      <c r="S148" s="1067"/>
      <c r="T148" s="1070"/>
      <c r="U148" s="1070"/>
      <c r="V148" s="1070"/>
      <c r="W148" s="1070"/>
      <c r="X148" s="1058"/>
    </row>
    <row r="149" spans="2:24" ht="12.75" customHeight="1" x14ac:dyDescent="0.25">
      <c r="B149" s="1053"/>
      <c r="C149" s="1063"/>
      <c r="D149" s="1063"/>
      <c r="E149" s="1063"/>
      <c r="F149" s="1063"/>
      <c r="G149" s="1063"/>
      <c r="H149" s="1063"/>
      <c r="I149" s="1063"/>
      <c r="J149" s="1063"/>
      <c r="K149" s="1063"/>
      <c r="L149" s="1063"/>
      <c r="M149" s="1063"/>
      <c r="N149" s="1063"/>
      <c r="O149" s="1063"/>
      <c r="P149" s="1063"/>
      <c r="Q149" s="1063"/>
      <c r="R149" s="1063"/>
      <c r="S149" s="1063"/>
      <c r="T149" s="1070"/>
      <c r="U149" s="1070"/>
      <c r="V149" s="1070"/>
      <c r="W149" s="1070"/>
      <c r="X149" s="1058"/>
    </row>
    <row r="150" spans="2:24" ht="12.75" customHeight="1" x14ac:dyDescent="0.25">
      <c r="B150" s="1053"/>
      <c r="C150" s="1053"/>
      <c r="D150" s="1053"/>
      <c r="E150" s="1053"/>
      <c r="F150" s="1053"/>
      <c r="G150" s="1053"/>
      <c r="H150" s="1053"/>
      <c r="I150" s="1053"/>
      <c r="J150" s="1053"/>
      <c r="K150" s="1053"/>
      <c r="L150" s="1053"/>
      <c r="M150" s="1053"/>
      <c r="N150" s="1053"/>
      <c r="O150" s="1053"/>
      <c r="P150" s="1053"/>
      <c r="Q150" s="1053"/>
      <c r="R150" s="1053"/>
      <c r="S150" s="1053"/>
      <c r="T150" s="1058"/>
      <c r="U150" s="1058"/>
      <c r="V150" s="1058"/>
      <c r="W150" s="1058"/>
      <c r="X150" s="1058"/>
    </row>
    <row r="151" spans="2:24" ht="12.75" customHeight="1" x14ac:dyDescent="0.25">
      <c r="B151" s="1053"/>
      <c r="C151" s="1067"/>
      <c r="D151" s="1053"/>
      <c r="E151" s="1053"/>
      <c r="F151" s="1053"/>
      <c r="G151" s="1053"/>
      <c r="H151" s="1053"/>
      <c r="I151" s="1053"/>
      <c r="J151" s="1053"/>
      <c r="K151" s="1053"/>
      <c r="L151" s="1053"/>
      <c r="M151" s="1053"/>
      <c r="N151" s="1053"/>
      <c r="O151" s="1053"/>
      <c r="P151" s="1053"/>
      <c r="Q151" s="1053"/>
      <c r="R151" s="1053"/>
      <c r="S151" s="1053"/>
      <c r="T151" s="1058"/>
      <c r="U151" s="1058"/>
      <c r="V151" s="1058"/>
      <c r="W151" s="1058"/>
      <c r="X151" s="1058"/>
    </row>
    <row r="152" spans="2:24" ht="12.75" customHeight="1" x14ac:dyDescent="0.25">
      <c r="B152" s="1053"/>
      <c r="C152" s="1072"/>
      <c r="D152" s="1053"/>
      <c r="E152" s="1053"/>
      <c r="F152" s="1053"/>
      <c r="G152" s="1053"/>
      <c r="H152" s="1053"/>
      <c r="I152" s="1053"/>
      <c r="J152" s="1053"/>
      <c r="K152" s="1053"/>
      <c r="L152" s="1053"/>
      <c r="M152" s="1053"/>
      <c r="N152" s="1053"/>
      <c r="O152" s="1053"/>
      <c r="P152" s="1053"/>
      <c r="Q152" s="1053"/>
      <c r="R152" s="1053"/>
      <c r="S152" s="1053"/>
      <c r="T152" s="1058"/>
      <c r="U152" s="1058"/>
      <c r="V152" s="1058"/>
      <c r="W152" s="1058"/>
      <c r="X152" s="1058"/>
    </row>
    <row r="153" spans="2:24" ht="12.75" customHeight="1" x14ac:dyDescent="0.25">
      <c r="B153" s="1053"/>
      <c r="C153" s="1067"/>
      <c r="D153" s="1053"/>
      <c r="E153" s="1053"/>
      <c r="F153" s="1053"/>
      <c r="G153" s="1053"/>
      <c r="H153" s="1053"/>
      <c r="I153" s="1053"/>
      <c r="J153" s="1053"/>
      <c r="K153" s="1053"/>
      <c r="L153" s="1053"/>
      <c r="M153" s="1053"/>
      <c r="N153" s="1053"/>
      <c r="O153" s="1053"/>
      <c r="P153" s="1053"/>
      <c r="Q153" s="1053"/>
      <c r="R153" s="1053"/>
      <c r="S153" s="1053"/>
      <c r="T153" s="1058"/>
      <c r="U153" s="1058"/>
      <c r="V153" s="1058"/>
      <c r="W153" s="1058"/>
      <c r="X153" s="1058"/>
    </row>
    <row r="154" spans="2:24" ht="12.75" customHeight="1" x14ac:dyDescent="0.25">
      <c r="B154" s="1053"/>
      <c r="C154" s="1072"/>
      <c r="D154" s="1053"/>
      <c r="E154" s="1053"/>
      <c r="F154" s="1053"/>
      <c r="G154" s="1053"/>
      <c r="H154" s="1053"/>
      <c r="I154" s="1053"/>
      <c r="J154" s="1053"/>
      <c r="K154" s="1053"/>
      <c r="L154" s="1053"/>
      <c r="M154" s="1053"/>
      <c r="N154" s="1053"/>
      <c r="O154" s="1053"/>
      <c r="P154" s="1053"/>
      <c r="Q154" s="1053"/>
      <c r="R154" s="1053"/>
      <c r="S154" s="1053"/>
      <c r="T154" s="1058"/>
      <c r="U154" s="1058"/>
      <c r="V154" s="1058"/>
      <c r="W154" s="1058"/>
      <c r="X154" s="1058"/>
    </row>
    <row r="155" spans="2:24" ht="12.75" customHeight="1" x14ac:dyDescent="0.25">
      <c r="B155" s="1053"/>
      <c r="C155" s="1073"/>
      <c r="D155" s="1055"/>
      <c r="E155" s="1055"/>
      <c r="F155" s="1055"/>
      <c r="G155" s="1055"/>
      <c r="H155" s="1055"/>
      <c r="I155" s="1055"/>
      <c r="J155" s="1055"/>
      <c r="K155" s="1055"/>
      <c r="L155" s="1055"/>
      <c r="M155" s="1055"/>
      <c r="N155" s="1055"/>
      <c r="O155" s="1055"/>
      <c r="P155" s="1055"/>
      <c r="Q155" s="1055"/>
      <c r="R155" s="1055"/>
      <c r="S155" s="1055"/>
      <c r="T155" s="1074"/>
      <c r="U155" s="1074"/>
      <c r="V155" s="1074"/>
      <c r="W155" s="1074"/>
      <c r="X155" s="1074"/>
    </row>
    <row r="156" spans="2:24" ht="12.75" customHeight="1" x14ac:dyDescent="0.25">
      <c r="B156" s="1053"/>
      <c r="C156" s="1055"/>
      <c r="D156" s="1055"/>
      <c r="E156" s="1055"/>
      <c r="F156" s="1055"/>
      <c r="G156" s="1055"/>
      <c r="H156" s="1055"/>
      <c r="I156" s="1055"/>
      <c r="J156" s="1055"/>
      <c r="K156" s="1055"/>
      <c r="L156" s="1055"/>
      <c r="M156" s="1055"/>
      <c r="N156" s="1055"/>
      <c r="O156" s="1055"/>
      <c r="P156" s="1055"/>
      <c r="Q156" s="1055"/>
      <c r="R156" s="1055"/>
      <c r="S156" s="1055"/>
      <c r="T156" s="1074"/>
      <c r="U156" s="1074"/>
      <c r="V156" s="1074"/>
      <c r="W156" s="1074"/>
      <c r="X156" s="1074"/>
    </row>
    <row r="157" spans="2:24" ht="12.75" customHeight="1" x14ac:dyDescent="0.25">
      <c r="B157" s="1053"/>
      <c r="C157" s="1072"/>
      <c r="D157" s="1053"/>
      <c r="E157" s="1053"/>
      <c r="F157" s="1053"/>
      <c r="G157" s="1053"/>
      <c r="H157" s="1053"/>
      <c r="I157" s="1053"/>
      <c r="J157" s="1053"/>
      <c r="K157" s="1053"/>
      <c r="L157" s="1053"/>
      <c r="M157" s="1053"/>
      <c r="N157" s="1053"/>
      <c r="O157" s="1053"/>
      <c r="P157" s="1053"/>
      <c r="Q157" s="1053"/>
      <c r="R157" s="1053"/>
      <c r="S157" s="1053"/>
      <c r="T157" s="1058"/>
      <c r="U157" s="1058"/>
      <c r="V157" s="1058"/>
      <c r="W157" s="1058"/>
      <c r="X157" s="1058"/>
    </row>
    <row r="158" spans="2:24" ht="12.75" customHeight="1" x14ac:dyDescent="0.25">
      <c r="B158" s="1053"/>
      <c r="C158" s="1073"/>
      <c r="D158" s="1055"/>
      <c r="E158" s="1055"/>
      <c r="F158" s="1055"/>
      <c r="G158" s="1055"/>
      <c r="H158" s="1055"/>
      <c r="I158" s="1055"/>
      <c r="J158" s="1055"/>
      <c r="K158" s="1055"/>
      <c r="L158" s="1055"/>
      <c r="M158" s="1055"/>
      <c r="N158" s="1055"/>
      <c r="O158" s="1055"/>
      <c r="P158" s="1055"/>
      <c r="Q158" s="1055"/>
      <c r="R158" s="1055"/>
      <c r="S158" s="1055"/>
      <c r="T158" s="1074"/>
      <c r="U158" s="1074"/>
      <c r="V158" s="1074"/>
      <c r="W158" s="1074"/>
      <c r="X158" s="1074"/>
    </row>
    <row r="159" spans="2:24" ht="12.75" customHeight="1" x14ac:dyDescent="0.25">
      <c r="B159" s="1053"/>
      <c r="C159" s="1055"/>
      <c r="D159" s="1055"/>
      <c r="E159" s="1055"/>
      <c r="F159" s="1055"/>
      <c r="G159" s="1055"/>
      <c r="H159" s="1055"/>
      <c r="I159" s="1055"/>
      <c r="J159" s="1055"/>
      <c r="K159" s="1055"/>
      <c r="L159" s="1055"/>
      <c r="M159" s="1055"/>
      <c r="N159" s="1055"/>
      <c r="O159" s="1055"/>
      <c r="P159" s="1055"/>
      <c r="Q159" s="1055"/>
      <c r="R159" s="1055"/>
      <c r="S159" s="1055"/>
      <c r="T159" s="1074"/>
      <c r="U159" s="1074"/>
      <c r="V159" s="1074"/>
      <c r="W159" s="1074"/>
      <c r="X159" s="1074"/>
    </row>
    <row r="160" spans="2:24" ht="12.75" customHeight="1" x14ac:dyDescent="0.25">
      <c r="B160" s="1053"/>
      <c r="C160" s="1055"/>
      <c r="D160" s="1055"/>
      <c r="E160" s="1055"/>
      <c r="F160" s="1055"/>
      <c r="G160" s="1055"/>
      <c r="H160" s="1055"/>
      <c r="I160" s="1055"/>
      <c r="J160" s="1055"/>
      <c r="K160" s="1055"/>
      <c r="L160" s="1055"/>
      <c r="M160" s="1055"/>
      <c r="N160" s="1055"/>
      <c r="O160" s="1055"/>
      <c r="P160" s="1055"/>
      <c r="Q160" s="1055"/>
      <c r="R160" s="1055"/>
      <c r="S160" s="1055"/>
      <c r="T160" s="1074"/>
      <c r="U160" s="1074"/>
      <c r="V160" s="1074"/>
      <c r="W160" s="1074"/>
      <c r="X160" s="1074"/>
    </row>
    <row r="161" spans="2:24" ht="12.75" customHeight="1" x14ac:dyDescent="0.25">
      <c r="B161" s="1053"/>
      <c r="C161" s="1063"/>
      <c r="D161" s="1053"/>
      <c r="E161" s="1053"/>
      <c r="F161" s="1053"/>
      <c r="G161" s="1053"/>
      <c r="H161" s="1053"/>
      <c r="I161" s="1053"/>
      <c r="J161" s="1053"/>
      <c r="K161" s="1053"/>
      <c r="L161" s="1053"/>
      <c r="M161" s="1053"/>
      <c r="N161" s="1053"/>
      <c r="O161" s="1053"/>
      <c r="P161" s="1053"/>
      <c r="Q161" s="1053"/>
      <c r="R161" s="1053"/>
      <c r="S161" s="1053"/>
      <c r="T161" s="1058"/>
      <c r="U161" s="1058"/>
      <c r="V161" s="1058"/>
      <c r="W161" s="1058"/>
      <c r="X161" s="1058"/>
    </row>
    <row r="162" spans="2:24" ht="12.75" customHeight="1" x14ac:dyDescent="0.25">
      <c r="B162" s="1053"/>
      <c r="C162" s="1053"/>
      <c r="D162" s="1053"/>
      <c r="E162" s="1053"/>
      <c r="F162" s="1053"/>
      <c r="G162" s="1053"/>
      <c r="H162" s="1053"/>
      <c r="I162" s="1053"/>
      <c r="J162" s="1053"/>
      <c r="K162" s="1053"/>
      <c r="L162" s="1053"/>
      <c r="M162" s="1053"/>
      <c r="N162" s="1053"/>
      <c r="O162" s="1053"/>
      <c r="P162" s="1053"/>
      <c r="Q162" s="1053"/>
      <c r="R162" s="1053"/>
      <c r="S162" s="1053"/>
      <c r="T162" s="1058"/>
      <c r="U162" s="1058"/>
      <c r="V162" s="1058"/>
      <c r="W162" s="1058"/>
      <c r="X162" s="1058"/>
    </row>
    <row r="163" spans="2:24" ht="12.75" customHeight="1" x14ac:dyDescent="0.3">
      <c r="B163" s="1075"/>
      <c r="C163" s="1053"/>
      <c r="D163" s="1053"/>
      <c r="E163" s="1053"/>
      <c r="F163" s="1053"/>
      <c r="G163" s="1053"/>
      <c r="H163" s="1053"/>
      <c r="I163" s="1053"/>
      <c r="J163" s="1053"/>
      <c r="K163" s="1053"/>
      <c r="L163" s="1053"/>
      <c r="M163" s="1053"/>
      <c r="N163" s="1053"/>
      <c r="O163" s="1053"/>
      <c r="P163" s="1053"/>
      <c r="Q163" s="1053"/>
      <c r="R163" s="1053"/>
      <c r="S163" s="1053"/>
      <c r="T163" s="1058"/>
      <c r="U163" s="1058"/>
      <c r="V163" s="1058"/>
      <c r="W163" s="1058"/>
      <c r="X163" s="1058"/>
    </row>
    <row r="164" spans="2:24" ht="12.75" customHeight="1" x14ac:dyDescent="0.25">
      <c r="B164" s="1053"/>
      <c r="C164" s="1053"/>
      <c r="D164" s="1053"/>
      <c r="E164" s="1053"/>
      <c r="F164" s="1053"/>
      <c r="G164" s="1053"/>
      <c r="H164" s="1053"/>
      <c r="I164" s="1053"/>
      <c r="J164" s="1053"/>
      <c r="K164" s="1053"/>
      <c r="L164" s="1053"/>
      <c r="M164" s="1053"/>
      <c r="N164" s="1053"/>
      <c r="O164" s="1053"/>
      <c r="P164" s="1053"/>
      <c r="Q164" s="1053"/>
      <c r="R164" s="1053"/>
      <c r="S164" s="1053"/>
      <c r="T164" s="1058"/>
      <c r="U164" s="1058"/>
      <c r="V164" s="1058"/>
      <c r="W164" s="1058"/>
      <c r="X164" s="1058"/>
    </row>
    <row r="165" spans="2:24" ht="12.75" customHeight="1" x14ac:dyDescent="0.25">
      <c r="B165" s="1053"/>
      <c r="C165" s="1064"/>
      <c r="D165" s="1055"/>
      <c r="E165" s="1053"/>
      <c r="F165" s="1055"/>
      <c r="G165" s="1055"/>
      <c r="H165" s="1055"/>
      <c r="I165" s="1055"/>
      <c r="J165" s="1055"/>
      <c r="K165" s="1055"/>
      <c r="L165" s="1055"/>
      <c r="M165" s="1055"/>
      <c r="N165" s="1055"/>
      <c r="O165" s="1055"/>
      <c r="P165" s="1055"/>
      <c r="Q165" s="1055"/>
      <c r="R165" s="1053"/>
      <c r="S165" s="1053"/>
      <c r="T165" s="1058"/>
      <c r="U165" s="1058"/>
      <c r="V165" s="1058"/>
      <c r="W165" s="1058"/>
      <c r="X165" s="1058"/>
    </row>
    <row r="166" spans="2:24" ht="12.75" customHeight="1" x14ac:dyDescent="0.25">
      <c r="C166" s="1076"/>
      <c r="D166" s="1063"/>
      <c r="E166" s="1063"/>
      <c r="F166" s="1063"/>
      <c r="G166" s="1063"/>
      <c r="H166" s="1063"/>
      <c r="I166" s="1063"/>
      <c r="J166" s="1063"/>
      <c r="K166" s="1063"/>
      <c r="L166" s="1063"/>
      <c r="M166" s="1063"/>
      <c r="N166" s="1063"/>
      <c r="O166" s="1063"/>
      <c r="P166" s="1063"/>
      <c r="Q166" s="1063"/>
    </row>
    <row r="167" spans="2:24" ht="12.75" customHeight="1" x14ac:dyDescent="0.25">
      <c r="C167" s="1076"/>
      <c r="D167" s="1063"/>
      <c r="E167" s="1063"/>
      <c r="F167" s="1063"/>
      <c r="G167" s="1063"/>
      <c r="H167" s="1063"/>
      <c r="I167" s="1063"/>
      <c r="J167" s="1063"/>
      <c r="K167" s="1063"/>
      <c r="L167" s="1063"/>
      <c r="M167" s="1063"/>
      <c r="N167" s="1063"/>
      <c r="O167" s="1063"/>
      <c r="P167" s="1063"/>
      <c r="Q167" s="1063"/>
    </row>
    <row r="168" spans="2:24" ht="12.75" customHeight="1" x14ac:dyDescent="0.25">
      <c r="C168" s="1076"/>
      <c r="D168" s="1063"/>
      <c r="E168" s="1063"/>
      <c r="F168" s="1063"/>
      <c r="G168" s="1063"/>
      <c r="H168" s="1063"/>
      <c r="I168" s="1063"/>
      <c r="J168" s="1063"/>
      <c r="K168" s="1063"/>
      <c r="L168" s="1063"/>
      <c r="M168" s="1063"/>
      <c r="N168" s="1063"/>
      <c r="O168" s="1063"/>
      <c r="P168" s="1063"/>
      <c r="Q168" s="1063"/>
    </row>
    <row r="169" spans="2:24" ht="12.75" customHeight="1" x14ac:dyDescent="0.25">
      <c r="C169" s="1076"/>
      <c r="D169" s="1063"/>
      <c r="E169" s="1063"/>
      <c r="F169" s="1063"/>
      <c r="G169" s="1063"/>
      <c r="H169" s="1063"/>
      <c r="I169" s="1063"/>
      <c r="J169" s="1063"/>
      <c r="K169" s="1063"/>
      <c r="L169" s="1063"/>
      <c r="M169" s="1063"/>
      <c r="N169" s="1063"/>
      <c r="O169" s="1063"/>
      <c r="P169" s="1063"/>
      <c r="Q169" s="1063"/>
    </row>
    <row r="170" spans="2:24" ht="12.75" customHeight="1" x14ac:dyDescent="0.25">
      <c r="C170" s="1077"/>
      <c r="D170" s="1063"/>
      <c r="E170" s="1063"/>
      <c r="F170" s="1063"/>
      <c r="G170" s="1063"/>
      <c r="H170" s="1063"/>
      <c r="I170" s="1063"/>
      <c r="J170" s="1063"/>
      <c r="K170" s="1063"/>
      <c r="L170" s="1063"/>
      <c r="M170" s="1063"/>
      <c r="N170" s="1063"/>
      <c r="O170" s="1063"/>
      <c r="P170" s="1063"/>
      <c r="Q170" s="1063"/>
    </row>
    <row r="171" spans="2:24" ht="12.75" customHeight="1" x14ac:dyDescent="0.25">
      <c r="C171" s="1078"/>
      <c r="D171" s="1079"/>
      <c r="E171" s="1080"/>
      <c r="F171" s="1055"/>
      <c r="G171" s="1055"/>
      <c r="H171" s="1055"/>
      <c r="I171" s="1055"/>
      <c r="J171" s="1055"/>
      <c r="K171" s="1055"/>
      <c r="L171" s="1055"/>
      <c r="M171" s="1055"/>
      <c r="N171" s="1055"/>
      <c r="O171" s="1055"/>
      <c r="P171" s="1055"/>
      <c r="Q171" s="1055"/>
    </row>
    <row r="172" spans="2:24" ht="12.75" customHeight="1" x14ac:dyDescent="0.25">
      <c r="C172" s="1065"/>
      <c r="D172" s="1081"/>
      <c r="E172" s="1082"/>
      <c r="F172" s="1081"/>
      <c r="G172" s="1081"/>
      <c r="H172" s="1081"/>
      <c r="I172" s="1081"/>
      <c r="J172" s="1081"/>
      <c r="K172" s="1081"/>
      <c r="L172" s="1081"/>
      <c r="M172" s="1081"/>
      <c r="N172" s="1081"/>
      <c r="O172" s="1081"/>
      <c r="P172" s="1081"/>
      <c r="Q172" s="1081"/>
    </row>
    <row r="173" spans="2:24" ht="12.75" customHeight="1" x14ac:dyDescent="0.25">
      <c r="C173" s="1055"/>
      <c r="D173" s="1083"/>
      <c r="E173" s="1082"/>
      <c r="F173" s="1081"/>
      <c r="G173" s="1081"/>
      <c r="H173" s="1081"/>
      <c r="I173" s="1081"/>
      <c r="J173" s="1081"/>
      <c r="K173" s="1081"/>
      <c r="L173" s="1081"/>
      <c r="M173" s="1081"/>
      <c r="N173" s="1081"/>
      <c r="O173" s="1081"/>
      <c r="P173" s="1081"/>
      <c r="Q173" s="1081"/>
    </row>
    <row r="174" spans="2:24" ht="12.75" customHeight="1" x14ac:dyDescent="0.25">
      <c r="C174" s="1055"/>
      <c r="D174" s="1055"/>
      <c r="E174" s="1053"/>
      <c r="F174" s="1084"/>
      <c r="G174" s="1084"/>
      <c r="H174" s="1084"/>
      <c r="I174" s="1084"/>
      <c r="J174" s="1084"/>
      <c r="K174" s="1084"/>
      <c r="L174" s="1084"/>
      <c r="M174" s="1084"/>
      <c r="N174" s="1084"/>
      <c r="O174" s="1084"/>
      <c r="P174" s="1084"/>
      <c r="Q174" s="1084"/>
    </row>
    <row r="175" spans="2:24" ht="12.75" customHeight="1" x14ac:dyDescent="0.25">
      <c r="C175" s="1055"/>
      <c r="D175" s="1055"/>
      <c r="E175" s="1053"/>
      <c r="F175" s="1053"/>
      <c r="G175" s="1053"/>
      <c r="H175" s="1053"/>
      <c r="I175" s="1053"/>
      <c r="J175" s="1053"/>
      <c r="K175" s="1053"/>
      <c r="L175" s="1053"/>
      <c r="M175" s="1053"/>
      <c r="N175" s="1053"/>
      <c r="O175" s="1053"/>
      <c r="P175" s="1053"/>
      <c r="Q175" s="1053"/>
    </row>
    <row r="176" spans="2:24" ht="12.75" customHeight="1" x14ac:dyDescent="0.25">
      <c r="C176" s="1055"/>
      <c r="D176" s="1055"/>
      <c r="E176" s="1053"/>
      <c r="F176" s="1053"/>
      <c r="G176" s="1053"/>
      <c r="H176" s="1053"/>
      <c r="I176" s="1053"/>
      <c r="J176" s="1053"/>
      <c r="K176" s="1053"/>
      <c r="L176" s="1053"/>
      <c r="M176" s="1053"/>
      <c r="N176" s="1053"/>
      <c r="O176" s="1053"/>
      <c r="P176" s="1053"/>
      <c r="Q176" s="1053"/>
    </row>
    <row r="177" spans="3:17" ht="12.75" customHeight="1" x14ac:dyDescent="0.25">
      <c r="C177" s="1055"/>
      <c r="D177" s="1055"/>
      <c r="E177" s="1053"/>
      <c r="F177" s="1053"/>
      <c r="G177" s="1053"/>
      <c r="H177" s="1053"/>
      <c r="I177" s="1053"/>
      <c r="J177" s="1053"/>
      <c r="K177" s="1053"/>
      <c r="L177" s="1053"/>
      <c r="M177" s="1053"/>
      <c r="N177" s="1053"/>
      <c r="O177" s="1053"/>
      <c r="P177" s="1053"/>
      <c r="Q177" s="1053"/>
    </row>
    <row r="178" spans="3:17" ht="12.75" customHeight="1" x14ac:dyDescent="0.25">
      <c r="C178" s="1055"/>
      <c r="D178" s="1055"/>
      <c r="E178" s="1053"/>
      <c r="F178" s="1053"/>
      <c r="G178" s="1053"/>
      <c r="H178" s="1053"/>
      <c r="I178" s="1053"/>
      <c r="J178" s="1053"/>
      <c r="K178" s="1053"/>
      <c r="L178" s="1053"/>
      <c r="M178" s="1053"/>
      <c r="N178" s="1053"/>
      <c r="O178" s="1053"/>
      <c r="P178" s="1053"/>
      <c r="Q178" s="1053"/>
    </row>
    <row r="179" spans="3:17" ht="12.75" customHeight="1" x14ac:dyDescent="0.25">
      <c r="C179" s="1055"/>
      <c r="D179" s="1055"/>
      <c r="E179" s="1053"/>
      <c r="F179" s="1084"/>
      <c r="G179" s="1084"/>
      <c r="H179" s="1084"/>
      <c r="I179" s="1084"/>
      <c r="J179" s="1084"/>
      <c r="K179" s="1084"/>
      <c r="L179" s="1084"/>
      <c r="M179" s="1084"/>
      <c r="N179" s="1084"/>
      <c r="O179" s="1084"/>
      <c r="P179" s="1084"/>
      <c r="Q179" s="1084"/>
    </row>
    <row r="180" spans="3:17" ht="12.75" customHeight="1" x14ac:dyDescent="0.25">
      <c r="C180" s="1055"/>
      <c r="D180" s="1055"/>
      <c r="E180" s="1053"/>
      <c r="F180" s="1053"/>
      <c r="G180" s="1053"/>
      <c r="H180" s="1053"/>
      <c r="I180" s="1053"/>
      <c r="J180" s="1053"/>
      <c r="K180" s="1053"/>
      <c r="L180" s="1053"/>
      <c r="M180" s="1053"/>
      <c r="N180" s="1053"/>
      <c r="O180" s="1053"/>
      <c r="P180" s="1053"/>
      <c r="Q180" s="1053"/>
    </row>
    <row r="181" spans="3:17" ht="12.75" customHeight="1" x14ac:dyDescent="0.25">
      <c r="C181" s="1055"/>
      <c r="D181" s="1055"/>
      <c r="E181" s="1053"/>
      <c r="F181" s="1053"/>
      <c r="G181" s="1053"/>
      <c r="H181" s="1053"/>
      <c r="I181" s="1053"/>
      <c r="J181" s="1053"/>
      <c r="K181" s="1053"/>
      <c r="L181" s="1053"/>
      <c r="M181" s="1053"/>
      <c r="N181" s="1053"/>
      <c r="O181" s="1053"/>
      <c r="P181" s="1053"/>
      <c r="Q181" s="1053"/>
    </row>
    <row r="182" spans="3:17" ht="12.75" customHeight="1" x14ac:dyDescent="0.25">
      <c r="C182" s="1055"/>
      <c r="D182" s="1055"/>
      <c r="E182" s="1053"/>
      <c r="F182" s="1055"/>
      <c r="G182" s="1055"/>
      <c r="H182" s="1055"/>
      <c r="I182" s="1055"/>
      <c r="J182" s="1055"/>
      <c r="K182" s="1055"/>
      <c r="L182" s="1055"/>
      <c r="M182" s="1055"/>
      <c r="N182" s="1055"/>
      <c r="O182" s="1055"/>
      <c r="P182" s="1055"/>
      <c r="Q182" s="1055"/>
    </row>
    <row r="183" spans="3:17" ht="12.75" customHeight="1" x14ac:dyDescent="0.25">
      <c r="C183" s="1055"/>
      <c r="D183" s="1055"/>
      <c r="E183" s="1053"/>
      <c r="F183" s="1055"/>
      <c r="G183" s="1055"/>
      <c r="H183" s="1055"/>
      <c r="I183" s="1055"/>
      <c r="J183" s="1055"/>
      <c r="K183" s="1055"/>
      <c r="L183" s="1055"/>
      <c r="M183" s="1055"/>
      <c r="N183" s="1055"/>
      <c r="O183" s="1055"/>
      <c r="P183" s="1055"/>
      <c r="Q183" s="1055"/>
    </row>
    <row r="184" spans="3:17" ht="12.75" customHeight="1" x14ac:dyDescent="0.25">
      <c r="C184" s="1053"/>
      <c r="D184" s="1055"/>
      <c r="E184" s="1053"/>
      <c r="F184" s="1055"/>
      <c r="G184" s="1055"/>
      <c r="H184" s="1055"/>
      <c r="I184" s="1055"/>
      <c r="J184" s="1055"/>
      <c r="K184" s="1055"/>
      <c r="L184" s="1055"/>
      <c r="M184" s="1055"/>
      <c r="N184" s="1055"/>
      <c r="O184" s="1055"/>
      <c r="P184" s="1055"/>
      <c r="Q184" s="1055"/>
    </row>
    <row r="185" spans="3:17" ht="12.75" customHeight="1" x14ac:dyDescent="0.25">
      <c r="C185" s="1055"/>
      <c r="D185" s="1055"/>
      <c r="E185" s="1053"/>
      <c r="F185" s="1055"/>
      <c r="G185" s="1055"/>
      <c r="H185" s="1055"/>
      <c r="I185" s="1055"/>
      <c r="J185" s="1055"/>
      <c r="K185" s="1055"/>
      <c r="L185" s="1055"/>
      <c r="M185" s="1055"/>
      <c r="N185" s="1055"/>
      <c r="O185" s="1055"/>
      <c r="P185" s="1055"/>
      <c r="Q185" s="1055"/>
    </row>
    <row r="186" spans="3:17" ht="12.75" customHeight="1" x14ac:dyDescent="0.25">
      <c r="C186" s="1055"/>
      <c r="D186" s="1055"/>
      <c r="E186" s="1053"/>
      <c r="F186" s="1084"/>
      <c r="G186" s="1084"/>
      <c r="H186" s="1084"/>
      <c r="I186" s="1084"/>
      <c r="J186" s="1084"/>
      <c r="K186" s="1084"/>
      <c r="L186" s="1084"/>
      <c r="M186" s="1084"/>
      <c r="N186" s="1084"/>
      <c r="O186" s="1084"/>
      <c r="P186" s="1084"/>
      <c r="Q186" s="1084"/>
    </row>
    <row r="187" spans="3:17" ht="12.75" customHeight="1" x14ac:dyDescent="0.25">
      <c r="C187" s="1055"/>
      <c r="D187" s="1055"/>
      <c r="E187" s="1053"/>
      <c r="F187" s="1053"/>
      <c r="G187" s="1053"/>
      <c r="H187" s="1053"/>
      <c r="I187" s="1053"/>
      <c r="J187" s="1053"/>
      <c r="K187" s="1053"/>
      <c r="L187" s="1053"/>
      <c r="M187" s="1053"/>
      <c r="N187" s="1053"/>
      <c r="O187" s="1053"/>
      <c r="P187" s="1053"/>
      <c r="Q187" s="1053"/>
    </row>
    <row r="188" spans="3:17" ht="12.75" customHeight="1" x14ac:dyDescent="0.25">
      <c r="C188" s="1055"/>
      <c r="D188" s="1055"/>
      <c r="E188" s="1053"/>
      <c r="F188" s="1055"/>
      <c r="G188" s="1055"/>
      <c r="H188" s="1055"/>
      <c r="I188" s="1055"/>
      <c r="J188" s="1055"/>
      <c r="K188" s="1055"/>
      <c r="L188" s="1055"/>
      <c r="M188" s="1055"/>
      <c r="N188" s="1055"/>
      <c r="O188" s="1055"/>
      <c r="P188" s="1055"/>
      <c r="Q188" s="1055"/>
    </row>
    <row r="189" spans="3:17" ht="12.75" customHeight="1" x14ac:dyDescent="0.25">
      <c r="C189" s="1055"/>
      <c r="D189" s="1055"/>
      <c r="E189" s="1053"/>
      <c r="F189" s="1055"/>
      <c r="G189" s="1055"/>
      <c r="H189" s="1055"/>
      <c r="I189" s="1055"/>
      <c r="J189" s="1055"/>
      <c r="K189" s="1055"/>
      <c r="L189" s="1055"/>
      <c r="M189" s="1055"/>
      <c r="N189" s="1055"/>
      <c r="O189" s="1055"/>
      <c r="P189" s="1055"/>
      <c r="Q189" s="1055"/>
    </row>
    <row r="190" spans="3:17" ht="12.75" customHeight="1" x14ac:dyDescent="0.25">
      <c r="C190" s="1055"/>
      <c r="D190" s="1055"/>
      <c r="E190" s="1053"/>
      <c r="F190" s="1055"/>
      <c r="G190" s="1055"/>
      <c r="H190" s="1055"/>
      <c r="I190" s="1055"/>
      <c r="J190" s="1055"/>
      <c r="K190" s="1055"/>
      <c r="L190" s="1055"/>
      <c r="M190" s="1055"/>
      <c r="N190" s="1055"/>
      <c r="O190" s="1055"/>
      <c r="P190" s="1055"/>
      <c r="Q190" s="1055"/>
    </row>
    <row r="191" spans="3:17" ht="12.75" customHeight="1" x14ac:dyDescent="0.25">
      <c r="C191" s="1055"/>
      <c r="D191" s="1055"/>
      <c r="E191" s="1053"/>
      <c r="F191" s="1055"/>
      <c r="G191" s="1055"/>
      <c r="H191" s="1055"/>
      <c r="I191" s="1055"/>
      <c r="J191" s="1055"/>
      <c r="K191" s="1055"/>
      <c r="L191" s="1055"/>
      <c r="M191" s="1055"/>
      <c r="N191" s="1055"/>
      <c r="O191" s="1055"/>
      <c r="P191" s="1055"/>
      <c r="Q191" s="1055"/>
    </row>
    <row r="192" spans="3:17" ht="12.75" customHeight="1" x14ac:dyDescent="0.25">
      <c r="C192" s="1055"/>
      <c r="D192" s="1055"/>
      <c r="E192" s="1053"/>
      <c r="F192" s="1055"/>
      <c r="G192" s="1055"/>
      <c r="H192" s="1055"/>
      <c r="I192" s="1055"/>
      <c r="J192" s="1055"/>
      <c r="K192" s="1055"/>
      <c r="L192" s="1055"/>
      <c r="M192" s="1055"/>
      <c r="N192" s="1055"/>
      <c r="O192" s="1055"/>
      <c r="P192" s="1055"/>
      <c r="Q192" s="1055"/>
    </row>
    <row r="193" spans="3:17" ht="12.75" customHeight="1" x14ac:dyDescent="0.25">
      <c r="C193" s="1055"/>
      <c r="D193" s="1055"/>
      <c r="E193" s="1053"/>
      <c r="F193" s="1055"/>
      <c r="G193" s="1055"/>
      <c r="H193" s="1055"/>
      <c r="I193" s="1055"/>
      <c r="J193" s="1055"/>
      <c r="K193" s="1055"/>
      <c r="L193" s="1055"/>
      <c r="M193" s="1055"/>
      <c r="N193" s="1055"/>
      <c r="O193" s="1055"/>
      <c r="P193" s="1055"/>
      <c r="Q193" s="1055"/>
    </row>
    <row r="194" spans="3:17" ht="12.75" customHeight="1" x14ac:dyDescent="0.25">
      <c r="C194" s="1055"/>
      <c r="D194" s="1055"/>
      <c r="E194" s="1053"/>
      <c r="F194" s="1055"/>
      <c r="G194" s="1055"/>
      <c r="H194" s="1055"/>
      <c r="I194" s="1055"/>
      <c r="J194" s="1055"/>
      <c r="K194" s="1055"/>
      <c r="L194" s="1055"/>
      <c r="M194" s="1055"/>
      <c r="N194" s="1055"/>
      <c r="O194" s="1055"/>
      <c r="P194" s="1055"/>
      <c r="Q194" s="1055"/>
    </row>
    <row r="195" spans="3:17" ht="12.75" customHeight="1" x14ac:dyDescent="0.25">
      <c r="C195" s="1055"/>
      <c r="D195" s="1055"/>
      <c r="E195" s="1053"/>
      <c r="F195" s="1055"/>
      <c r="G195" s="1055"/>
      <c r="H195" s="1055"/>
      <c r="I195" s="1055"/>
      <c r="J195" s="1055"/>
      <c r="K195" s="1055"/>
      <c r="L195" s="1055"/>
      <c r="M195" s="1055"/>
      <c r="N195" s="1055"/>
      <c r="O195" s="1055"/>
      <c r="P195" s="1055"/>
      <c r="Q195" s="1055"/>
    </row>
    <row r="196" spans="3:17" ht="12.75" customHeight="1" x14ac:dyDescent="0.25">
      <c r="C196" s="1055"/>
      <c r="D196" s="1055"/>
      <c r="E196" s="1053"/>
      <c r="F196" s="1055"/>
      <c r="G196" s="1055"/>
      <c r="H196" s="1055"/>
      <c r="I196" s="1055"/>
      <c r="J196" s="1055"/>
      <c r="K196" s="1055"/>
      <c r="L196" s="1055"/>
      <c r="M196" s="1055"/>
      <c r="N196" s="1055"/>
      <c r="O196" s="1055"/>
      <c r="P196" s="1055"/>
      <c r="Q196" s="1055"/>
    </row>
    <row r="197" spans="3:17" ht="12.75" customHeight="1" x14ac:dyDescent="0.25">
      <c r="C197" s="1055"/>
      <c r="D197" s="1055"/>
      <c r="E197" s="1053"/>
      <c r="F197" s="1055"/>
      <c r="G197" s="1055"/>
      <c r="H197" s="1055"/>
      <c r="I197" s="1055"/>
      <c r="J197" s="1055"/>
      <c r="K197" s="1055"/>
      <c r="L197" s="1055"/>
      <c r="M197" s="1055"/>
      <c r="N197" s="1055"/>
      <c r="O197" s="1055"/>
      <c r="P197" s="1055"/>
      <c r="Q197" s="1055"/>
    </row>
    <row r="198" spans="3:17" ht="12.75" customHeight="1" x14ac:dyDescent="0.25">
      <c r="C198" s="1055"/>
      <c r="D198" s="1055"/>
      <c r="E198" s="1053"/>
      <c r="F198" s="1084"/>
      <c r="G198" s="1084"/>
      <c r="H198" s="1084"/>
      <c r="I198" s="1084"/>
      <c r="J198" s="1084"/>
      <c r="K198" s="1084"/>
      <c r="L198" s="1084"/>
      <c r="M198" s="1084"/>
      <c r="N198" s="1084"/>
      <c r="O198" s="1084"/>
      <c r="P198" s="1084"/>
      <c r="Q198" s="1084"/>
    </row>
    <row r="199" spans="3:17" ht="12.75" customHeight="1" x14ac:dyDescent="0.25">
      <c r="C199" s="1055"/>
      <c r="D199" s="1055"/>
      <c r="E199" s="1053"/>
      <c r="F199" s="1084"/>
      <c r="G199" s="1084"/>
      <c r="H199" s="1084"/>
      <c r="I199" s="1084"/>
      <c r="J199" s="1084"/>
      <c r="K199" s="1084"/>
      <c r="L199" s="1084"/>
      <c r="M199" s="1084"/>
      <c r="N199" s="1084"/>
      <c r="O199" s="1084"/>
      <c r="P199" s="1084"/>
      <c r="Q199" s="1084"/>
    </row>
    <row r="200" spans="3:17" ht="12.75" customHeight="1" x14ac:dyDescent="0.25">
      <c r="C200" s="1055"/>
      <c r="D200" s="1055"/>
      <c r="E200" s="1053"/>
      <c r="F200" s="1084"/>
      <c r="G200" s="1084"/>
      <c r="H200" s="1084"/>
      <c r="I200" s="1084"/>
      <c r="J200" s="1084"/>
      <c r="K200" s="1084"/>
      <c r="L200" s="1084"/>
      <c r="M200" s="1084"/>
      <c r="N200" s="1084"/>
      <c r="O200" s="1084"/>
      <c r="P200" s="1084"/>
      <c r="Q200" s="1084"/>
    </row>
    <row r="201" spans="3:17" ht="12.75" customHeight="1" x14ac:dyDescent="0.25">
      <c r="C201" s="1055"/>
      <c r="D201" s="1055"/>
      <c r="E201" s="1053"/>
      <c r="F201" s="1053"/>
      <c r="G201" s="1053"/>
      <c r="H201" s="1053"/>
      <c r="I201" s="1053"/>
      <c r="J201" s="1053"/>
      <c r="K201" s="1053"/>
      <c r="L201" s="1053"/>
      <c r="M201" s="1053"/>
      <c r="N201" s="1053"/>
      <c r="O201" s="1053"/>
      <c r="P201" s="1053"/>
      <c r="Q201" s="1053"/>
    </row>
    <row r="202" spans="3:17" ht="12.75" customHeight="1" x14ac:dyDescent="0.25">
      <c r="C202" s="1053"/>
      <c r="D202" s="1055"/>
      <c r="E202" s="1053"/>
      <c r="F202" s="1055"/>
      <c r="G202" s="1055"/>
      <c r="H202" s="1055"/>
      <c r="I202" s="1055"/>
      <c r="J202" s="1055"/>
      <c r="K202" s="1055"/>
      <c r="L202" s="1055"/>
      <c r="M202" s="1055"/>
      <c r="N202" s="1055"/>
      <c r="O202" s="1055"/>
      <c r="P202" s="1055"/>
      <c r="Q202" s="1055"/>
    </row>
    <row r="203" spans="3:17" ht="12.75" customHeight="1" x14ac:dyDescent="0.25">
      <c r="C203" s="1055"/>
      <c r="D203" s="1055"/>
      <c r="E203" s="1053"/>
      <c r="F203" s="1053"/>
      <c r="G203" s="1053"/>
      <c r="H203" s="1053"/>
      <c r="I203" s="1053"/>
      <c r="J203" s="1053"/>
      <c r="K203" s="1053"/>
      <c r="L203" s="1053"/>
      <c r="M203" s="1053"/>
      <c r="N203" s="1053"/>
      <c r="O203" s="1053"/>
      <c r="P203" s="1053"/>
      <c r="Q203" s="1053"/>
    </row>
    <row r="204" spans="3:17" ht="12.75" customHeight="1" x14ac:dyDescent="0.25">
      <c r="C204" s="1055"/>
      <c r="D204" s="1055"/>
      <c r="E204" s="1053"/>
      <c r="F204" s="1055"/>
      <c r="G204" s="1055"/>
      <c r="H204" s="1055"/>
      <c r="I204" s="1055"/>
      <c r="J204" s="1055"/>
      <c r="K204" s="1055"/>
      <c r="L204" s="1055"/>
      <c r="M204" s="1055"/>
      <c r="N204" s="1055"/>
      <c r="O204" s="1055"/>
      <c r="P204" s="1055"/>
      <c r="Q204" s="1055"/>
    </row>
    <row r="205" spans="3:17" ht="12.75" customHeight="1" x14ac:dyDescent="0.25">
      <c r="C205" s="1055"/>
      <c r="D205" s="1055"/>
      <c r="E205" s="1053"/>
      <c r="F205" s="1084"/>
      <c r="G205" s="1084"/>
      <c r="H205" s="1084"/>
      <c r="I205" s="1084"/>
      <c r="J205" s="1084"/>
      <c r="K205" s="1084"/>
      <c r="L205" s="1084"/>
      <c r="M205" s="1084"/>
      <c r="N205" s="1084"/>
      <c r="O205" s="1084"/>
      <c r="P205" s="1084"/>
      <c r="Q205" s="1084"/>
    </row>
    <row r="206" spans="3:17" ht="12.75" customHeight="1" x14ac:dyDescent="0.25">
      <c r="C206" s="1055"/>
      <c r="D206" s="1055"/>
      <c r="E206" s="1053"/>
      <c r="F206" s="1055"/>
      <c r="G206" s="1055"/>
      <c r="H206" s="1055"/>
      <c r="I206" s="1055"/>
      <c r="J206" s="1055"/>
      <c r="K206" s="1055"/>
      <c r="L206" s="1055"/>
      <c r="M206" s="1055"/>
      <c r="N206" s="1055"/>
      <c r="O206" s="1055"/>
      <c r="P206" s="1055"/>
      <c r="Q206" s="1055"/>
    </row>
    <row r="207" spans="3:17" ht="12.75" customHeight="1" x14ac:dyDescent="0.25">
      <c r="C207" s="1055"/>
      <c r="D207" s="1055"/>
      <c r="E207" s="1053"/>
      <c r="F207" s="1055"/>
      <c r="G207" s="1055"/>
      <c r="H207" s="1055"/>
      <c r="I207" s="1055"/>
      <c r="J207" s="1055"/>
      <c r="K207" s="1055"/>
      <c r="L207" s="1055"/>
      <c r="M207" s="1055"/>
      <c r="N207" s="1055"/>
      <c r="O207" s="1055"/>
      <c r="P207" s="1055"/>
      <c r="Q207" s="1055"/>
    </row>
    <row r="208" spans="3:17" ht="12.75" customHeight="1" x14ac:dyDescent="0.25">
      <c r="C208" s="1055"/>
      <c r="D208" s="1055"/>
      <c r="E208" s="1053"/>
      <c r="F208" s="1055"/>
      <c r="G208" s="1055"/>
      <c r="H208" s="1055"/>
      <c r="I208" s="1055"/>
      <c r="J208" s="1055"/>
      <c r="K208" s="1055"/>
      <c r="L208" s="1055"/>
      <c r="M208" s="1055"/>
      <c r="N208" s="1055"/>
      <c r="O208" s="1055"/>
      <c r="P208" s="1055"/>
      <c r="Q208" s="1055"/>
    </row>
    <row r="209" spans="3:17" ht="12.75" customHeight="1" x14ac:dyDescent="0.25">
      <c r="C209" s="1055"/>
      <c r="D209" s="1055"/>
      <c r="E209" s="1053"/>
      <c r="F209" s="1055"/>
      <c r="G209" s="1055"/>
      <c r="H209" s="1055"/>
      <c r="I209" s="1055"/>
      <c r="J209" s="1055"/>
      <c r="K209" s="1055"/>
      <c r="L209" s="1055"/>
      <c r="M209" s="1055"/>
      <c r="N209" s="1055"/>
      <c r="O209" s="1055"/>
      <c r="P209" s="1055"/>
      <c r="Q209" s="1055"/>
    </row>
    <row r="210" spans="3:17" ht="12.75" customHeight="1" x14ac:dyDescent="0.25">
      <c r="C210" s="1055"/>
      <c r="D210" s="1055"/>
      <c r="E210" s="1053"/>
      <c r="F210" s="1084"/>
      <c r="G210" s="1084"/>
      <c r="H210" s="1084"/>
      <c r="I210" s="1084"/>
      <c r="J210" s="1084"/>
      <c r="K210" s="1084"/>
      <c r="L210" s="1084"/>
      <c r="M210" s="1084"/>
      <c r="N210" s="1084"/>
      <c r="O210" s="1084"/>
      <c r="P210" s="1084"/>
      <c r="Q210" s="1084"/>
    </row>
    <row r="211" spans="3:17" ht="12.75" customHeight="1" x14ac:dyDescent="0.25">
      <c r="C211" s="1055"/>
      <c r="D211" s="1055"/>
      <c r="E211" s="1053"/>
      <c r="F211" s="1055"/>
      <c r="G211" s="1055"/>
      <c r="H211" s="1055"/>
      <c r="I211" s="1055"/>
      <c r="J211" s="1055"/>
      <c r="K211" s="1055"/>
      <c r="L211" s="1055"/>
      <c r="M211" s="1055"/>
      <c r="N211" s="1055"/>
      <c r="O211" s="1055"/>
      <c r="P211" s="1055"/>
      <c r="Q211" s="1055"/>
    </row>
    <row r="212" spans="3:17" ht="12.75" customHeight="1" x14ac:dyDescent="0.25">
      <c r="C212" s="1055"/>
      <c r="D212" s="1055"/>
      <c r="E212" s="1053"/>
      <c r="F212" s="1055"/>
      <c r="G212" s="1055"/>
      <c r="H212" s="1055"/>
      <c r="I212" s="1055"/>
      <c r="J212" s="1055"/>
      <c r="K212" s="1055"/>
      <c r="L212" s="1055"/>
      <c r="M212" s="1055"/>
      <c r="N212" s="1055"/>
      <c r="O212" s="1055"/>
      <c r="P212" s="1055"/>
      <c r="Q212" s="1055"/>
    </row>
    <row r="213" spans="3:17" ht="12.75" customHeight="1" x14ac:dyDescent="0.25">
      <c r="C213" s="1055"/>
      <c r="D213" s="1055"/>
      <c r="E213" s="1053"/>
      <c r="F213" s="1055"/>
      <c r="G213" s="1055"/>
      <c r="H213" s="1055"/>
      <c r="I213" s="1055"/>
      <c r="J213" s="1055"/>
      <c r="K213" s="1055"/>
      <c r="L213" s="1055"/>
      <c r="M213" s="1055"/>
      <c r="N213" s="1055"/>
      <c r="O213" s="1055"/>
      <c r="P213" s="1055"/>
      <c r="Q213" s="1055"/>
    </row>
    <row r="214" spans="3:17" ht="12.75" customHeight="1" x14ac:dyDescent="0.25">
      <c r="C214" s="1055"/>
      <c r="D214" s="1055"/>
      <c r="E214" s="1053"/>
      <c r="F214" s="1055"/>
      <c r="G214" s="1055"/>
      <c r="H214" s="1055"/>
      <c r="I214" s="1055"/>
      <c r="J214" s="1055"/>
      <c r="K214" s="1055"/>
      <c r="L214" s="1055"/>
      <c r="M214" s="1055"/>
      <c r="N214" s="1055"/>
      <c r="O214" s="1055"/>
      <c r="P214" s="1055"/>
      <c r="Q214" s="1055"/>
    </row>
    <row r="215" spans="3:17" ht="12.75" customHeight="1" x14ac:dyDescent="0.25">
      <c r="C215" s="1055"/>
      <c r="D215" s="1055"/>
      <c r="E215" s="1053"/>
      <c r="F215" s="1055"/>
      <c r="G215" s="1055"/>
      <c r="H215" s="1055"/>
      <c r="I215" s="1055"/>
      <c r="J215" s="1055"/>
      <c r="K215" s="1055"/>
      <c r="L215" s="1055"/>
      <c r="M215" s="1055"/>
      <c r="N215" s="1055"/>
      <c r="O215" s="1055"/>
      <c r="P215" s="1055"/>
      <c r="Q215" s="1055"/>
    </row>
  </sheetData>
  <sheetProtection formatCells="0" formatColumns="0" insertColumns="0"/>
  <mergeCells count="14">
    <mergeCell ref="N59:Q59"/>
    <mergeCell ref="N54:Q54"/>
    <mergeCell ref="N38:Q38"/>
    <mergeCell ref="N19:Q19"/>
    <mergeCell ref="N109:Q109"/>
    <mergeCell ref="N98:Q98"/>
    <mergeCell ref="N84:Q84"/>
    <mergeCell ref="N78:Q78"/>
    <mergeCell ref="N67:Q67"/>
    <mergeCell ref="H7:U7"/>
    <mergeCell ref="S10:U10"/>
    <mergeCell ref="V9:X9"/>
    <mergeCell ref="V10:X10"/>
    <mergeCell ref="S9:U9"/>
  </mergeCells>
  <conditionalFormatting sqref="W49 T49:U50 X49:X50">
    <cfRule type="expression" dxfId="55" priority="125">
      <formula>$W$50&gt;(0.1*$T$111)</formula>
    </cfRule>
  </conditionalFormatting>
  <conditionalFormatting sqref="R13">
    <cfRule type="cellIs" dxfId="54" priority="35" operator="notEqual">
      <formula>S13+V13</formula>
    </cfRule>
  </conditionalFormatting>
  <conditionalFormatting sqref="R14:R18">
    <cfRule type="cellIs" dxfId="53" priority="33" operator="notEqual">
      <formula>S14+V14</formula>
    </cfRule>
  </conditionalFormatting>
  <conditionalFormatting sqref="R42:R53">
    <cfRule type="cellIs" dxfId="52" priority="29" operator="notEqual">
      <formula>S42+V42</formula>
    </cfRule>
  </conditionalFormatting>
  <conditionalFormatting sqref="R63:R65">
    <cfRule type="cellIs" dxfId="51" priority="28" operator="notEqual">
      <formula>S63+V63</formula>
    </cfRule>
  </conditionalFormatting>
  <conditionalFormatting sqref="R71:R76">
    <cfRule type="cellIs" dxfId="50" priority="27" operator="notEqual">
      <formula>S71+V71</formula>
    </cfRule>
  </conditionalFormatting>
  <conditionalFormatting sqref="R82">
    <cfRule type="cellIs" dxfId="49" priority="26" operator="notEqual">
      <formula>S82+V82</formula>
    </cfRule>
  </conditionalFormatting>
  <conditionalFormatting sqref="R88:R96">
    <cfRule type="cellIs" dxfId="48" priority="25" operator="notEqual">
      <formula>S88+V88</formula>
    </cfRule>
  </conditionalFormatting>
  <conditionalFormatting sqref="R103:R107">
    <cfRule type="cellIs" dxfId="47" priority="24" operator="notEqual">
      <formula>S103+V103</formula>
    </cfRule>
  </conditionalFormatting>
  <conditionalFormatting sqref="R37">
    <cfRule type="cellIs" dxfId="46" priority="23" operator="notEqual">
      <formula>S37+V37</formula>
    </cfRule>
  </conditionalFormatting>
  <conditionalFormatting sqref="R58">
    <cfRule type="cellIs" dxfId="45" priority="21" operator="notEqual">
      <formula>S58+V58</formula>
    </cfRule>
  </conditionalFormatting>
  <conditionalFormatting sqref="R66">
    <cfRule type="cellIs" dxfId="44" priority="20" operator="notEqual">
      <formula>S66+V66</formula>
    </cfRule>
  </conditionalFormatting>
  <conditionalFormatting sqref="R77">
    <cfRule type="cellIs" dxfId="43" priority="19" operator="notEqual">
      <formula>S77+V77</formula>
    </cfRule>
  </conditionalFormatting>
  <conditionalFormatting sqref="R83">
    <cfRule type="cellIs" dxfId="42" priority="18" operator="notEqual">
      <formula>S83+V83</formula>
    </cfRule>
  </conditionalFormatting>
  <conditionalFormatting sqref="R97">
    <cfRule type="cellIs" dxfId="41" priority="17" operator="notEqual">
      <formula>S97+V97</formula>
    </cfRule>
  </conditionalFormatting>
  <conditionalFormatting sqref="R108">
    <cfRule type="cellIs" dxfId="40" priority="16" operator="notEqual">
      <formula>S108+V108</formula>
    </cfRule>
  </conditionalFormatting>
  <conditionalFormatting sqref="R22">
    <cfRule type="cellIs" dxfId="39" priority="15" operator="notEqual">
      <formula>S22+V22</formula>
    </cfRule>
  </conditionalFormatting>
  <conditionalFormatting sqref="R57">
    <cfRule type="cellIs" dxfId="38" priority="13" operator="notEqual">
      <formula>S57+V57</formula>
    </cfRule>
  </conditionalFormatting>
  <conditionalFormatting sqref="R62">
    <cfRule type="cellIs" dxfId="37" priority="12" operator="notEqual">
      <formula>S62+V62</formula>
    </cfRule>
  </conditionalFormatting>
  <conditionalFormatting sqref="R70">
    <cfRule type="cellIs" dxfId="36" priority="11" operator="notEqual">
      <formula>S70+V70</formula>
    </cfRule>
  </conditionalFormatting>
  <conditionalFormatting sqref="R81">
    <cfRule type="cellIs" dxfId="35" priority="10" operator="notEqual">
      <formula>S81+V81</formula>
    </cfRule>
  </conditionalFormatting>
  <conditionalFormatting sqref="R87">
    <cfRule type="cellIs" dxfId="34" priority="9" operator="notEqual">
      <formula>S87+V87</formula>
    </cfRule>
  </conditionalFormatting>
  <conditionalFormatting sqref="R102">
    <cfRule type="cellIs" dxfId="33" priority="8" operator="notEqual">
      <formula>S102+V102</formula>
    </cfRule>
  </conditionalFormatting>
  <conditionalFormatting sqref="R23:R36">
    <cfRule type="cellIs" dxfId="32" priority="6" operator="notEqual">
      <formula>S23+V23</formula>
    </cfRule>
  </conditionalFormatting>
  <conditionalFormatting sqref="R41">
    <cfRule type="cellIs" dxfId="31" priority="2" operator="notEqual">
      <formula>S41+V41</formula>
    </cfRule>
  </conditionalFormatting>
  <dataValidations count="3">
    <dataValidation allowBlank="1" showInputMessage="1" showErrorMessage="1" promptTitle="Rehab Contingency %" prompt="Defined as Rehab Contingency divided by the sum of Rehab, Contractor Profit, Contractor Overhead, and Bond Premium amounts_x000a__x000a_% = F34 / (F30+F31+F32+F41)" sqref="E28"/>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E27"/>
    <dataValidation operator="lessThanOrEqual" allowBlank="1" showInputMessage="1" showErrorMessage="1" sqref="T49:T50"/>
  </dataValidations>
  <printOptions horizontalCentered="1"/>
  <pageMargins left="0.25" right="0.25" top="0.75" bottom="0.75" header="0.3" footer="0.3"/>
  <pageSetup scale="68" fitToHeight="2" orientation="landscape" r:id="rId1"/>
  <headerFooter alignWithMargins="0">
    <oddHeader>&amp;C&amp;"Arial,Bold"&amp;14Form 6B 
Development Budget by Site</oddHeader>
    <oddFooter>&amp;LForm 6B Development Budget by Site&amp;RCFA Forms 2014, v1.0
June 2014</oddFooter>
  </headerFooter>
  <rowBreaks count="2" manualBreakCount="2">
    <brk id="55" min="1" max="25" man="1"/>
    <brk id="99" min="1" max="25" man="1"/>
  </rowBreaks>
  <drawing r:id="rId2"/>
  <extLst>
    <ext xmlns:x14="http://schemas.microsoft.com/office/spreadsheetml/2009/9/main" uri="{78C0D931-6437-407d-A8EE-F0AAD7539E65}">
      <x14:conditionalFormattings>
        <x14:conditionalFormatting xmlns:xm="http://schemas.microsoft.com/office/excel/2006/main">
          <x14:cfRule type="cellIs" priority="1" operator="notEqual" id="{30DCFC1E-C745-4DEF-97D9-DC64976DEBD5}">
            <xm:f>'Form 6A'!$Q$115</xm:f>
            <x14:dxf>
              <font>
                <color theme="5" tint="-0.499984740745262"/>
              </font>
              <fill>
                <patternFill>
                  <bgColor theme="5" tint="0.79998168889431442"/>
                </patternFill>
              </fill>
            </x14:dxf>
          </x14:cfRule>
          <xm:sqref>R111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241"/>
  <sheetViews>
    <sheetView showGridLines="0" zoomScaleNormal="100" zoomScaleSheetLayoutView="100" workbookViewId="0">
      <selection activeCell="S87" sqref="S87"/>
    </sheetView>
  </sheetViews>
  <sheetFormatPr defaultColWidth="2.88671875" defaultRowHeight="15" customHeight="1" x14ac:dyDescent="0.2"/>
  <cols>
    <col min="1" max="1" width="2.88671875" style="181"/>
    <col min="2" max="2" width="1.44140625" style="101" customWidth="1"/>
    <col min="3" max="17" width="2.88671875" style="181"/>
    <col min="18" max="18" width="11.44140625" style="181" customWidth="1"/>
    <col min="19" max="19" width="60" style="204" customWidth="1"/>
    <col min="20" max="20" width="1.44140625" style="204" customWidth="1"/>
    <col min="21" max="16384" width="2.88671875" style="101"/>
  </cols>
  <sheetData>
    <row r="1" spans="2:20" s="181" customFormat="1" ht="15" customHeight="1" x14ac:dyDescent="0.2">
      <c r="S1" s="204"/>
      <c r="T1" s="204"/>
    </row>
    <row r="2" spans="2:20" s="181" customFormat="1" ht="15" customHeight="1" x14ac:dyDescent="0.2">
      <c r="S2" s="204"/>
      <c r="T2" s="204"/>
    </row>
    <row r="3" spans="2:20" s="181" customFormat="1" ht="15" customHeight="1" x14ac:dyDescent="0.2">
      <c r="S3" s="204"/>
      <c r="T3" s="204"/>
    </row>
    <row r="4" spans="2:20" s="181" customFormat="1" ht="15" customHeight="1" x14ac:dyDescent="0.2">
      <c r="S4" s="204"/>
      <c r="T4" s="204"/>
    </row>
    <row r="5" spans="2:20" s="181" customFormat="1" ht="15" customHeight="1" thickBot="1" x14ac:dyDescent="0.25">
      <c r="S5" s="204"/>
      <c r="T5" s="204"/>
    </row>
    <row r="6" spans="2:20" ht="7.5" customHeight="1" x14ac:dyDescent="0.2">
      <c r="B6" s="372"/>
      <c r="C6" s="373"/>
      <c r="D6" s="373"/>
      <c r="E6" s="373"/>
      <c r="F6" s="373"/>
      <c r="G6" s="373"/>
      <c r="H6" s="373"/>
      <c r="I6" s="373"/>
      <c r="J6" s="373"/>
      <c r="K6" s="373"/>
      <c r="L6" s="373"/>
      <c r="M6" s="373"/>
      <c r="N6" s="373"/>
      <c r="O6" s="373"/>
      <c r="P6" s="373"/>
      <c r="Q6" s="373"/>
      <c r="R6" s="373"/>
      <c r="S6" s="373"/>
      <c r="T6" s="374"/>
    </row>
    <row r="7" spans="2:20" ht="15" customHeight="1" x14ac:dyDescent="0.3">
      <c r="B7" s="375"/>
      <c r="C7" s="804" t="s">
        <v>950</v>
      </c>
      <c r="D7" s="804"/>
      <c r="E7" s="804"/>
      <c r="F7" s="804"/>
      <c r="G7" s="804"/>
      <c r="H7" s="2828" t="str">
        <f>IF('Form 1A'!G7="","Enter Project Name on Form 1A",'Form 1A'!G7)</f>
        <v>24th and Union</v>
      </c>
      <c r="I7" s="2829"/>
      <c r="J7" s="2829"/>
      <c r="K7" s="2829"/>
      <c r="L7" s="2829"/>
      <c r="M7" s="2829"/>
      <c r="N7" s="2829"/>
      <c r="O7" s="2829"/>
      <c r="P7" s="2829"/>
      <c r="Q7" s="2829"/>
      <c r="R7" s="2829"/>
      <c r="S7" s="2830"/>
      <c r="T7" s="376"/>
    </row>
    <row r="8" spans="2:20" ht="7.5" customHeight="1" thickBot="1" x14ac:dyDescent="0.25">
      <c r="B8" s="377"/>
      <c r="C8" s="180"/>
      <c r="D8" s="180"/>
      <c r="E8" s="180"/>
      <c r="F8" s="180"/>
      <c r="G8" s="180"/>
      <c r="H8" s="180"/>
      <c r="I8" s="180"/>
      <c r="J8" s="180"/>
      <c r="K8" s="180"/>
      <c r="L8" s="180"/>
      <c r="M8" s="180"/>
      <c r="N8" s="180"/>
      <c r="O8" s="180"/>
      <c r="P8" s="180"/>
      <c r="Q8" s="180"/>
      <c r="R8" s="180"/>
      <c r="T8" s="376"/>
    </row>
    <row r="9" spans="2:20" ht="15" customHeight="1" x14ac:dyDescent="0.25">
      <c r="B9" s="377"/>
      <c r="C9" s="633"/>
      <c r="D9" s="633"/>
      <c r="E9" s="633"/>
      <c r="F9" s="633"/>
      <c r="G9" s="633"/>
      <c r="H9" s="633"/>
      <c r="I9" s="633"/>
      <c r="J9" s="633"/>
      <c r="K9" s="633"/>
      <c r="L9" s="633"/>
      <c r="M9" s="633"/>
      <c r="N9" s="633"/>
      <c r="O9" s="633"/>
      <c r="P9" s="633"/>
      <c r="Q9" s="633"/>
      <c r="R9" s="3179" t="s">
        <v>430</v>
      </c>
      <c r="S9" s="3180"/>
      <c r="T9" s="376"/>
    </row>
    <row r="10" spans="2:20" ht="15" customHeight="1" x14ac:dyDescent="0.2">
      <c r="B10" s="377"/>
      <c r="C10" s="634"/>
      <c r="D10" s="635"/>
      <c r="E10" s="635"/>
      <c r="F10" s="636"/>
      <c r="G10" s="636"/>
      <c r="H10" s="636"/>
      <c r="I10" s="636"/>
      <c r="J10" s="636"/>
      <c r="K10" s="636"/>
      <c r="L10" s="636"/>
      <c r="M10" s="636"/>
      <c r="N10" s="636"/>
      <c r="O10" s="636"/>
      <c r="P10" s="636"/>
      <c r="Q10" s="636"/>
      <c r="R10" s="3188" t="s">
        <v>48</v>
      </c>
      <c r="S10" s="3185" t="s">
        <v>936</v>
      </c>
      <c r="T10" s="376"/>
    </row>
    <row r="11" spans="2:20" s="181" customFormat="1" ht="15" customHeight="1" x14ac:dyDescent="0.2">
      <c r="B11" s="377"/>
      <c r="C11" s="634"/>
      <c r="D11" s="635"/>
      <c r="E11" s="635"/>
      <c r="F11" s="636"/>
      <c r="G11" s="636"/>
      <c r="H11" s="636"/>
      <c r="I11" s="636"/>
      <c r="J11" s="636"/>
      <c r="K11" s="636"/>
      <c r="L11" s="636"/>
      <c r="M11" s="636"/>
      <c r="N11" s="636"/>
      <c r="O11" s="636"/>
      <c r="P11" s="636"/>
      <c r="Q11" s="636"/>
      <c r="R11" s="3189"/>
      <c r="S11" s="3186"/>
      <c r="T11" s="376"/>
    </row>
    <row r="12" spans="2:20" ht="15" customHeight="1" thickBot="1" x14ac:dyDescent="0.25">
      <c r="B12" s="377"/>
      <c r="C12" s="635"/>
      <c r="D12" s="637"/>
      <c r="E12" s="637"/>
      <c r="F12" s="638"/>
      <c r="G12" s="638"/>
      <c r="H12" s="638"/>
      <c r="I12" s="638"/>
      <c r="J12" s="638"/>
      <c r="K12" s="638"/>
      <c r="L12" s="638"/>
      <c r="M12" s="638"/>
      <c r="N12" s="638"/>
      <c r="O12" s="638"/>
      <c r="P12" s="638"/>
      <c r="Q12" s="638"/>
      <c r="R12" s="3190"/>
      <c r="S12" s="3187"/>
      <c r="T12" s="376"/>
    </row>
    <row r="13" spans="2:20" s="181" customFormat="1" ht="15" customHeight="1" thickBot="1" x14ac:dyDescent="0.25">
      <c r="B13" s="377"/>
      <c r="C13" s="662" t="s">
        <v>45</v>
      </c>
      <c r="D13" s="663"/>
      <c r="E13" s="663"/>
      <c r="F13" s="664"/>
      <c r="G13" s="664"/>
      <c r="H13" s="664"/>
      <c r="I13" s="664"/>
      <c r="J13" s="664"/>
      <c r="K13" s="664"/>
      <c r="L13" s="664"/>
      <c r="M13" s="664"/>
      <c r="N13" s="664"/>
      <c r="O13" s="664"/>
      <c r="P13" s="664"/>
      <c r="Q13" s="664"/>
      <c r="R13" s="893"/>
      <c r="S13" s="204"/>
      <c r="T13" s="376"/>
    </row>
    <row r="14" spans="2:20" ht="15" customHeight="1" x14ac:dyDescent="0.2">
      <c r="B14" s="377"/>
      <c r="D14" s="3191" t="s">
        <v>5</v>
      </c>
      <c r="E14" s="3191"/>
      <c r="F14" s="3191"/>
      <c r="G14" s="3191"/>
      <c r="H14" s="3191"/>
      <c r="I14" s="3191"/>
      <c r="J14" s="3191"/>
      <c r="K14" s="3191"/>
      <c r="L14" s="3191"/>
      <c r="M14" s="3191"/>
      <c r="N14" s="3191"/>
      <c r="O14" s="3191"/>
      <c r="P14" s="3191"/>
      <c r="Q14" s="3192"/>
      <c r="R14" s="2681">
        <f>'Form 6A'!R17</f>
        <v>552776</v>
      </c>
      <c r="S14" s="1296" t="s">
        <v>1492</v>
      </c>
      <c r="T14" s="376"/>
    </row>
    <row r="15" spans="2:20" ht="15" customHeight="1" x14ac:dyDescent="0.2">
      <c r="B15" s="377"/>
      <c r="D15" s="3181" t="s">
        <v>431</v>
      </c>
      <c r="E15" s="3181"/>
      <c r="F15" s="3181"/>
      <c r="G15" s="3181"/>
      <c r="H15" s="3181"/>
      <c r="I15" s="3181"/>
      <c r="J15" s="3181"/>
      <c r="K15" s="3181"/>
      <c r="L15" s="3181"/>
      <c r="M15" s="3181"/>
      <c r="N15" s="3181"/>
      <c r="O15" s="3181"/>
      <c r="P15" s="3181"/>
      <c r="Q15" s="3182"/>
      <c r="R15" s="2682">
        <f>'Form 6A'!R18</f>
        <v>0</v>
      </c>
      <c r="S15" s="1297"/>
      <c r="T15" s="376"/>
    </row>
    <row r="16" spans="2:20" ht="15" customHeight="1" x14ac:dyDescent="0.2">
      <c r="B16" s="377"/>
      <c r="D16" s="3181" t="s">
        <v>99</v>
      </c>
      <c r="E16" s="3181"/>
      <c r="F16" s="3181"/>
      <c r="G16" s="3181"/>
      <c r="H16" s="3181"/>
      <c r="I16" s="3181"/>
      <c r="J16" s="3181"/>
      <c r="K16" s="3181"/>
      <c r="L16" s="3181"/>
      <c r="M16" s="3181"/>
      <c r="N16" s="3181"/>
      <c r="O16" s="3181"/>
      <c r="P16" s="3181"/>
      <c r="Q16" s="3182"/>
      <c r="R16" s="2682">
        <f>'Form 6A'!R19</f>
        <v>0</v>
      </c>
      <c r="S16" s="1297"/>
      <c r="T16" s="376"/>
    </row>
    <row r="17" spans="2:20" ht="15" customHeight="1" x14ac:dyDescent="0.2">
      <c r="B17" s="377"/>
      <c r="D17" s="3181" t="s">
        <v>100</v>
      </c>
      <c r="E17" s="3181"/>
      <c r="F17" s="3181"/>
      <c r="G17" s="3181"/>
      <c r="H17" s="3181"/>
      <c r="I17" s="3181"/>
      <c r="J17" s="3181"/>
      <c r="K17" s="3181"/>
      <c r="L17" s="3181"/>
      <c r="M17" s="3181"/>
      <c r="N17" s="3181"/>
      <c r="O17" s="3181"/>
      <c r="P17" s="3181"/>
      <c r="Q17" s="3182"/>
      <c r="R17" s="2682">
        <f>'Form 6A'!R20</f>
        <v>9871</v>
      </c>
      <c r="S17" s="1297" t="s">
        <v>1501</v>
      </c>
      <c r="T17" s="376"/>
    </row>
    <row r="18" spans="2:20" ht="15" customHeight="1" x14ac:dyDescent="0.2">
      <c r="B18" s="377"/>
      <c r="D18" s="3181" t="s">
        <v>101</v>
      </c>
      <c r="E18" s="3181"/>
      <c r="F18" s="3181"/>
      <c r="G18" s="3181"/>
      <c r="H18" s="3181"/>
      <c r="I18" s="3181"/>
      <c r="J18" s="3181"/>
      <c r="K18" s="3181"/>
      <c r="L18" s="3181"/>
      <c r="M18" s="3181"/>
      <c r="N18" s="3181"/>
      <c r="O18" s="3181"/>
      <c r="P18" s="3181"/>
      <c r="Q18" s="3182"/>
      <c r="R18" s="2682">
        <f>'Form 6A'!R21</f>
        <v>0</v>
      </c>
      <c r="S18" s="1297"/>
      <c r="T18" s="376"/>
    </row>
    <row r="19" spans="2:20" ht="15" customHeight="1" thickBot="1" x14ac:dyDescent="0.25">
      <c r="B19" s="377"/>
      <c r="D19" s="3181" t="s">
        <v>74</v>
      </c>
      <c r="E19" s="3181"/>
      <c r="F19" s="3181"/>
      <c r="G19" s="3181"/>
      <c r="H19" s="3181"/>
      <c r="I19" s="3181"/>
      <c r="J19" s="3181"/>
      <c r="K19" s="3181"/>
      <c r="L19" s="3181"/>
      <c r="M19" s="3181"/>
      <c r="N19" s="3181"/>
      <c r="O19" s="3181"/>
      <c r="P19" s="3181"/>
      <c r="Q19" s="3182"/>
      <c r="R19" s="2683">
        <f>'Form 6A'!R22</f>
        <v>19742</v>
      </c>
      <c r="S19" s="1298" t="s">
        <v>1609</v>
      </c>
      <c r="T19" s="376"/>
    </row>
    <row r="20" spans="2:20" s="181" customFormat="1" ht="3.75" customHeight="1" x14ac:dyDescent="0.2">
      <c r="B20" s="377"/>
      <c r="C20" s="644"/>
      <c r="D20" s="645"/>
      <c r="E20" s="645"/>
      <c r="F20" s="640"/>
      <c r="G20" s="640"/>
      <c r="H20" s="640"/>
      <c r="I20" s="640"/>
      <c r="J20" s="640"/>
      <c r="K20" s="640"/>
      <c r="L20" s="640"/>
      <c r="M20" s="640"/>
      <c r="N20" s="640"/>
      <c r="O20" s="640"/>
      <c r="P20" s="640"/>
      <c r="Q20" s="640"/>
      <c r="R20" s="2684"/>
      <c r="S20" s="204"/>
      <c r="T20" s="376"/>
    </row>
    <row r="21" spans="2:20" ht="15" customHeight="1" thickBot="1" x14ac:dyDescent="0.25">
      <c r="B21" s="377"/>
      <c r="C21" s="662" t="s">
        <v>84</v>
      </c>
      <c r="D21" s="663"/>
      <c r="E21" s="663"/>
      <c r="F21" s="664"/>
      <c r="G21" s="664"/>
      <c r="H21" s="664"/>
      <c r="I21" s="664"/>
      <c r="J21" s="664"/>
      <c r="K21" s="664"/>
      <c r="L21" s="664"/>
      <c r="M21" s="664"/>
      <c r="N21" s="664"/>
      <c r="O21" s="664"/>
      <c r="P21" s="664"/>
      <c r="Q21" s="664"/>
      <c r="R21" s="2685"/>
      <c r="T21" s="376"/>
    </row>
    <row r="22" spans="2:20" ht="15" customHeight="1" x14ac:dyDescent="0.2">
      <c r="B22" s="377"/>
      <c r="D22" s="3181" t="s">
        <v>102</v>
      </c>
      <c r="E22" s="3181"/>
      <c r="F22" s="3181"/>
      <c r="G22" s="3181"/>
      <c r="H22" s="3181"/>
      <c r="I22" s="3181"/>
      <c r="J22" s="3181"/>
      <c r="K22" s="3181"/>
      <c r="L22" s="3181"/>
      <c r="M22" s="3181"/>
      <c r="N22" s="3181"/>
      <c r="O22" s="3181"/>
      <c r="P22" s="3181"/>
      <c r="Q22" s="3182"/>
      <c r="R22" s="2681">
        <f>'Form 6A'!R26</f>
        <v>0</v>
      </c>
      <c r="S22" s="1296" t="s">
        <v>1493</v>
      </c>
      <c r="T22" s="376"/>
    </row>
    <row r="23" spans="2:20" ht="15" customHeight="1" x14ac:dyDescent="0.2">
      <c r="B23" s="377"/>
      <c r="D23" s="3181" t="s">
        <v>103</v>
      </c>
      <c r="E23" s="3181"/>
      <c r="F23" s="3181"/>
      <c r="G23" s="3181"/>
      <c r="H23" s="3181"/>
      <c r="I23" s="3181"/>
      <c r="J23" s="3181"/>
      <c r="K23" s="3181"/>
      <c r="L23" s="3181"/>
      <c r="M23" s="3181"/>
      <c r="N23" s="3181"/>
      <c r="O23" s="3181"/>
      <c r="P23" s="3181"/>
      <c r="Q23" s="3182"/>
      <c r="R23" s="2682">
        <f>'Form 6A'!R27</f>
        <v>13422653</v>
      </c>
      <c r="S23" s="1297" t="s">
        <v>1493</v>
      </c>
      <c r="T23" s="376"/>
    </row>
    <row r="24" spans="2:20" ht="15" customHeight="1" x14ac:dyDescent="0.2">
      <c r="B24" s="377"/>
      <c r="D24" s="3181" t="s">
        <v>432</v>
      </c>
      <c r="E24" s="3181"/>
      <c r="F24" s="3181"/>
      <c r="G24" s="3181"/>
      <c r="H24" s="3181"/>
      <c r="I24" s="3181"/>
      <c r="J24" s="3181"/>
      <c r="K24" s="3181"/>
      <c r="L24" s="3181"/>
      <c r="M24" s="3181"/>
      <c r="N24" s="3181"/>
      <c r="O24" s="3181"/>
      <c r="P24" s="3181"/>
      <c r="Q24" s="3182"/>
      <c r="R24" s="2682">
        <f>'Form 6A'!R28</f>
        <v>0</v>
      </c>
      <c r="S24" s="1297"/>
      <c r="T24" s="376"/>
    </row>
    <row r="25" spans="2:20" ht="15" customHeight="1" x14ac:dyDescent="0.2">
      <c r="B25" s="377"/>
      <c r="D25" s="3181" t="s">
        <v>104</v>
      </c>
      <c r="E25" s="3181"/>
      <c r="F25" s="3181"/>
      <c r="G25" s="3181"/>
      <c r="H25" s="3181"/>
      <c r="I25" s="3181"/>
      <c r="J25" s="3181"/>
      <c r="K25" s="3181"/>
      <c r="L25" s="3181"/>
      <c r="M25" s="3181"/>
      <c r="N25" s="3181"/>
      <c r="O25" s="3181"/>
      <c r="P25" s="3181"/>
      <c r="Q25" s="3182"/>
      <c r="R25" s="2682">
        <f>'Form 6A'!R29</f>
        <v>0</v>
      </c>
      <c r="S25" s="1297" t="s">
        <v>1631</v>
      </c>
      <c r="T25" s="376"/>
    </row>
    <row r="26" spans="2:20" ht="15" customHeight="1" x14ac:dyDescent="0.2">
      <c r="B26" s="377"/>
      <c r="D26" s="3181" t="s">
        <v>105</v>
      </c>
      <c r="E26" s="3181"/>
      <c r="F26" s="3181"/>
      <c r="G26" s="3181"/>
      <c r="H26" s="3181"/>
      <c r="I26" s="3181"/>
      <c r="J26" s="3181"/>
      <c r="K26" s="3181"/>
      <c r="L26" s="3181"/>
      <c r="M26" s="3181"/>
      <c r="N26" s="3181"/>
      <c r="O26" s="3181"/>
      <c r="P26" s="3181"/>
      <c r="Q26" s="3182"/>
      <c r="R26" s="2682">
        <f>'Form 6A'!R30</f>
        <v>0</v>
      </c>
      <c r="S26" s="1297" t="s">
        <v>1631</v>
      </c>
      <c r="T26" s="376"/>
    </row>
    <row r="27" spans="2:20" ht="15" customHeight="1" x14ac:dyDescent="0.2">
      <c r="B27" s="377"/>
      <c r="D27" s="3181" t="s">
        <v>0</v>
      </c>
      <c r="E27" s="3181"/>
      <c r="F27" s="3181"/>
      <c r="G27" s="3181"/>
      <c r="H27" s="3181"/>
      <c r="I27" s="3181"/>
      <c r="J27" s="3181"/>
      <c r="K27" s="3181"/>
      <c r="L27" s="3181"/>
      <c r="M27" s="3181"/>
      <c r="N27" s="3181"/>
      <c r="O27" s="3181"/>
      <c r="P27" s="3181"/>
      <c r="Q27" s="3182"/>
      <c r="R27" s="2682">
        <f>'Form 6A'!R31</f>
        <v>1342265</v>
      </c>
      <c r="S27" s="1297" t="s">
        <v>1497</v>
      </c>
      <c r="T27" s="376"/>
    </row>
    <row r="28" spans="2:20" ht="15" customHeight="1" x14ac:dyDescent="0.2">
      <c r="B28" s="377"/>
      <c r="D28" s="3181" t="s">
        <v>106</v>
      </c>
      <c r="E28" s="3181"/>
      <c r="F28" s="3181"/>
      <c r="G28" s="3181"/>
      <c r="H28" s="3181"/>
      <c r="I28" s="3181"/>
      <c r="J28" s="3181"/>
      <c r="K28" s="3181"/>
      <c r="L28" s="3181"/>
      <c r="M28" s="3181"/>
      <c r="N28" s="3181"/>
      <c r="O28" s="3181"/>
      <c r="P28" s="3181"/>
      <c r="Q28" s="3182"/>
      <c r="R28" s="2682">
        <f>'Form 6A'!R32</f>
        <v>0</v>
      </c>
      <c r="S28" s="1297"/>
      <c r="T28" s="376"/>
    </row>
    <row r="29" spans="2:20" ht="15" customHeight="1" x14ac:dyDescent="0.2">
      <c r="B29" s="377"/>
      <c r="D29" s="3181" t="s">
        <v>107</v>
      </c>
      <c r="E29" s="3181"/>
      <c r="F29" s="3181"/>
      <c r="G29" s="3181"/>
      <c r="H29" s="3181"/>
      <c r="I29" s="3181"/>
      <c r="J29" s="3181"/>
      <c r="K29" s="3181"/>
      <c r="L29" s="3181"/>
      <c r="M29" s="3181"/>
      <c r="N29" s="3181"/>
      <c r="O29" s="3181"/>
      <c r="P29" s="3181"/>
      <c r="Q29" s="3182"/>
      <c r="R29" s="2682">
        <f>'Form 6A'!R33</f>
        <v>0</v>
      </c>
      <c r="S29" s="1297"/>
      <c r="T29" s="376"/>
    </row>
    <row r="30" spans="2:20" ht="15" customHeight="1" x14ac:dyDescent="0.2">
      <c r="B30" s="377"/>
      <c r="D30" s="3181" t="s">
        <v>108</v>
      </c>
      <c r="E30" s="3181"/>
      <c r="F30" s="3181"/>
      <c r="G30" s="3181"/>
      <c r="H30" s="3181"/>
      <c r="I30" s="3181"/>
      <c r="J30" s="3181"/>
      <c r="K30" s="3181"/>
      <c r="L30" s="3181"/>
      <c r="M30" s="3181"/>
      <c r="N30" s="3181"/>
      <c r="O30" s="3181"/>
      <c r="P30" s="3181"/>
      <c r="Q30" s="3182"/>
      <c r="R30" s="2682">
        <f>'Form 6A'!R34</f>
        <v>0</v>
      </c>
      <c r="S30" s="1297" t="s">
        <v>1631</v>
      </c>
      <c r="T30" s="376"/>
    </row>
    <row r="31" spans="2:20" ht="15" customHeight="1" x14ac:dyDescent="0.2">
      <c r="B31" s="377"/>
      <c r="D31" s="3181" t="s">
        <v>109</v>
      </c>
      <c r="E31" s="3181"/>
      <c r="F31" s="3181"/>
      <c r="G31" s="3181"/>
      <c r="H31" s="3181"/>
      <c r="I31" s="3181"/>
      <c r="J31" s="3181"/>
      <c r="K31" s="3181"/>
      <c r="L31" s="3181"/>
      <c r="M31" s="3181"/>
      <c r="N31" s="3181"/>
      <c r="O31" s="3181"/>
      <c r="P31" s="3181"/>
      <c r="Q31" s="3182"/>
      <c r="R31" s="2682">
        <f>'Form 6A'!R35</f>
        <v>0</v>
      </c>
      <c r="S31" s="1297" t="s">
        <v>1494</v>
      </c>
      <c r="T31" s="376"/>
    </row>
    <row r="32" spans="2:20" ht="15" customHeight="1" x14ac:dyDescent="0.2">
      <c r="B32" s="377"/>
      <c r="D32" s="3181" t="s">
        <v>977</v>
      </c>
      <c r="E32" s="3181"/>
      <c r="F32" s="3181"/>
      <c r="G32" s="3181"/>
      <c r="H32" s="3181"/>
      <c r="I32" s="3181"/>
      <c r="J32" s="3181"/>
      <c r="K32" s="3181"/>
      <c r="L32" s="3181"/>
      <c r="M32" s="3181"/>
      <c r="N32" s="3181"/>
      <c r="O32" s="3181"/>
      <c r="P32" s="3181"/>
      <c r="Q32" s="3182"/>
      <c r="R32" s="2682">
        <f>'Form 6A'!R36</f>
        <v>0</v>
      </c>
      <c r="S32" s="1297"/>
      <c r="T32" s="376"/>
    </row>
    <row r="33" spans="2:20" ht="15" customHeight="1" x14ac:dyDescent="0.2">
      <c r="B33" s="377"/>
      <c r="D33" s="3181" t="s">
        <v>978</v>
      </c>
      <c r="E33" s="3181"/>
      <c r="F33" s="3181"/>
      <c r="G33" s="3181"/>
      <c r="H33" s="3181"/>
      <c r="I33" s="3181"/>
      <c r="J33" s="3181"/>
      <c r="K33" s="3181"/>
      <c r="L33" s="3181"/>
      <c r="M33" s="3181"/>
      <c r="N33" s="3181"/>
      <c r="O33" s="3181"/>
      <c r="P33" s="3181"/>
      <c r="Q33" s="3182"/>
      <c r="R33" s="2682">
        <f>'Form 6A'!R37</f>
        <v>439260</v>
      </c>
      <c r="S33" s="2536" t="s">
        <v>1495</v>
      </c>
      <c r="T33" s="376"/>
    </row>
    <row r="34" spans="2:20" ht="15" customHeight="1" x14ac:dyDescent="0.2">
      <c r="B34" s="377"/>
      <c r="D34" s="3181" t="s">
        <v>112</v>
      </c>
      <c r="E34" s="3181"/>
      <c r="F34" s="3181"/>
      <c r="G34" s="3181"/>
      <c r="H34" s="3181"/>
      <c r="I34" s="3181"/>
      <c r="J34" s="3181"/>
      <c r="K34" s="3181"/>
      <c r="L34" s="3181"/>
      <c r="M34" s="3181"/>
      <c r="N34" s="3181"/>
      <c r="O34" s="3181"/>
      <c r="P34" s="3181"/>
      <c r="Q34" s="3182"/>
      <c r="R34" s="2682">
        <f>'Form 6A'!R38</f>
        <v>1275152</v>
      </c>
      <c r="S34" s="1297" t="s">
        <v>1496</v>
      </c>
      <c r="T34" s="376"/>
    </row>
    <row r="35" spans="2:20" ht="15" customHeight="1" x14ac:dyDescent="0.2">
      <c r="B35" s="377"/>
      <c r="D35" s="3181" t="s">
        <v>113</v>
      </c>
      <c r="E35" s="3181"/>
      <c r="F35" s="3181"/>
      <c r="G35" s="3181"/>
      <c r="H35" s="3181"/>
      <c r="I35" s="3181"/>
      <c r="J35" s="3181"/>
      <c r="K35" s="3181"/>
      <c r="L35" s="3181"/>
      <c r="M35" s="3181"/>
      <c r="N35" s="3181"/>
      <c r="O35" s="3181"/>
      <c r="P35" s="3181"/>
      <c r="Q35" s="3182"/>
      <c r="R35" s="2682">
        <f>'Form 6A'!R39</f>
        <v>0</v>
      </c>
      <c r="S35" s="1297" t="s">
        <v>1498</v>
      </c>
      <c r="T35" s="376"/>
    </row>
    <row r="36" spans="2:20" ht="15" customHeight="1" x14ac:dyDescent="0.2">
      <c r="B36" s="377"/>
      <c r="D36" s="3181" t="s">
        <v>114</v>
      </c>
      <c r="E36" s="3181"/>
      <c r="F36" s="3181"/>
      <c r="G36" s="3181"/>
      <c r="H36" s="3181"/>
      <c r="I36" s="3181"/>
      <c r="J36" s="3181"/>
      <c r="K36" s="3181"/>
      <c r="L36" s="3181"/>
      <c r="M36" s="3181"/>
      <c r="N36" s="3181"/>
      <c r="O36" s="3181"/>
      <c r="P36" s="3181"/>
      <c r="Q36" s="3182"/>
      <c r="R36" s="2682">
        <f>'Form 6A'!R40</f>
        <v>25000</v>
      </c>
      <c r="S36" s="2536" t="s">
        <v>1608</v>
      </c>
      <c r="T36" s="376"/>
    </row>
    <row r="37" spans="2:20" ht="15" customHeight="1" thickBot="1" x14ac:dyDescent="0.25">
      <c r="B37" s="377"/>
      <c r="D37" s="3181" t="s">
        <v>941</v>
      </c>
      <c r="E37" s="3181"/>
      <c r="F37" s="3181"/>
      <c r="G37" s="3181"/>
      <c r="H37" s="3181"/>
      <c r="I37" s="3181"/>
      <c r="J37" s="3181"/>
      <c r="K37" s="3181"/>
      <c r="L37" s="3181"/>
      <c r="M37" s="3181"/>
      <c r="N37" s="3181"/>
      <c r="O37" s="3181"/>
      <c r="P37" s="3181"/>
      <c r="Q37" s="3182"/>
      <c r="R37" s="2683">
        <f>'Form 6A'!R41</f>
        <v>939586</v>
      </c>
      <c r="S37" s="2678" t="s">
        <v>1607</v>
      </c>
      <c r="T37" s="376"/>
    </row>
    <row r="38" spans="2:20" s="181" customFormat="1" ht="3.75" customHeight="1" x14ac:dyDescent="0.2">
      <c r="B38" s="377"/>
      <c r="C38" s="644"/>
      <c r="D38" s="645"/>
      <c r="E38" s="645"/>
      <c r="F38" s="640"/>
      <c r="G38" s="640"/>
      <c r="H38" s="640"/>
      <c r="I38" s="640"/>
      <c r="J38" s="640"/>
      <c r="K38" s="640"/>
      <c r="L38" s="640"/>
      <c r="M38" s="640"/>
      <c r="N38" s="640"/>
      <c r="O38" s="640"/>
      <c r="P38" s="640"/>
      <c r="Q38" s="640"/>
      <c r="R38" s="2684"/>
      <c r="S38" s="204"/>
      <c r="T38" s="376"/>
    </row>
    <row r="39" spans="2:20" ht="15" customHeight="1" thickBot="1" x14ac:dyDescent="0.25">
      <c r="B39" s="377"/>
      <c r="C39" s="662" t="s">
        <v>115</v>
      </c>
      <c r="D39" s="663"/>
      <c r="E39" s="663"/>
      <c r="F39" s="664"/>
      <c r="G39" s="664"/>
      <c r="H39" s="664"/>
      <c r="I39" s="664"/>
      <c r="J39" s="664"/>
      <c r="K39" s="664"/>
      <c r="L39" s="664"/>
      <c r="M39" s="664"/>
      <c r="N39" s="664"/>
      <c r="O39" s="664"/>
      <c r="P39" s="664"/>
      <c r="Q39" s="664"/>
      <c r="R39" s="2684"/>
      <c r="T39" s="376"/>
    </row>
    <row r="40" spans="2:20" ht="15" customHeight="1" x14ac:dyDescent="0.2">
      <c r="B40" s="377"/>
      <c r="D40" s="3181" t="s">
        <v>433</v>
      </c>
      <c r="E40" s="3181"/>
      <c r="F40" s="3181"/>
      <c r="G40" s="3181"/>
      <c r="H40" s="3181"/>
      <c r="I40" s="3181"/>
      <c r="J40" s="3181"/>
      <c r="K40" s="3181"/>
      <c r="L40" s="3181"/>
      <c r="M40" s="3181"/>
      <c r="N40" s="3181"/>
      <c r="O40" s="3181"/>
      <c r="P40" s="3181"/>
      <c r="Q40" s="3182"/>
      <c r="R40" s="2681">
        <f>'Form 6A'!R45</f>
        <v>10000</v>
      </c>
      <c r="S40" s="2679" t="s">
        <v>1501</v>
      </c>
      <c r="T40" s="376"/>
    </row>
    <row r="41" spans="2:20" ht="15" customHeight="1" x14ac:dyDescent="0.2">
      <c r="B41" s="377"/>
      <c r="D41" s="3181" t="s">
        <v>116</v>
      </c>
      <c r="E41" s="3181"/>
      <c r="F41" s="3181"/>
      <c r="G41" s="3181"/>
      <c r="H41" s="3181"/>
      <c r="I41" s="3181"/>
      <c r="J41" s="3181"/>
      <c r="K41" s="3181"/>
      <c r="L41" s="3181"/>
      <c r="M41" s="3181"/>
      <c r="N41" s="3181"/>
      <c r="O41" s="3181"/>
      <c r="P41" s="3181"/>
      <c r="Q41" s="3182"/>
      <c r="R41" s="2682">
        <f>'Form 6A'!R46</f>
        <v>5000</v>
      </c>
      <c r="S41" s="1297" t="s">
        <v>1500</v>
      </c>
      <c r="T41" s="376"/>
    </row>
    <row r="42" spans="2:20" ht="15" customHeight="1" x14ac:dyDescent="0.2">
      <c r="B42" s="377"/>
      <c r="D42" s="3181" t="s">
        <v>117</v>
      </c>
      <c r="E42" s="3181"/>
      <c r="F42" s="3181"/>
      <c r="G42" s="3181"/>
      <c r="H42" s="3181"/>
      <c r="I42" s="3181"/>
      <c r="J42" s="3181"/>
      <c r="K42" s="3181"/>
      <c r="L42" s="3181"/>
      <c r="M42" s="3181"/>
      <c r="N42" s="3181"/>
      <c r="O42" s="3181"/>
      <c r="P42" s="3181"/>
      <c r="Q42" s="3182"/>
      <c r="R42" s="2682">
        <f>'Form 6A'!R47</f>
        <v>1112412</v>
      </c>
      <c r="S42" s="1297" t="s">
        <v>1502</v>
      </c>
      <c r="T42" s="376"/>
    </row>
    <row r="43" spans="2:20" ht="15" customHeight="1" x14ac:dyDescent="0.2">
      <c r="B43" s="377"/>
      <c r="D43" s="3181" t="s">
        <v>118</v>
      </c>
      <c r="E43" s="3181"/>
      <c r="F43" s="3181"/>
      <c r="G43" s="3181"/>
      <c r="H43" s="3181"/>
      <c r="I43" s="3181"/>
      <c r="J43" s="3181"/>
      <c r="K43" s="3181"/>
      <c r="L43" s="3181"/>
      <c r="M43" s="3181"/>
      <c r="N43" s="3181"/>
      <c r="O43" s="3181"/>
      <c r="P43" s="3181"/>
      <c r="Q43" s="3182"/>
      <c r="R43" s="2682">
        <f>'Form 6A'!R48</f>
        <v>9871</v>
      </c>
      <c r="S43" s="1297" t="s">
        <v>1501</v>
      </c>
      <c r="T43" s="376"/>
    </row>
    <row r="44" spans="2:20" ht="15" customHeight="1" x14ac:dyDescent="0.2">
      <c r="B44" s="377"/>
      <c r="D44" s="3181" t="s">
        <v>119</v>
      </c>
      <c r="E44" s="3181"/>
      <c r="F44" s="3181"/>
      <c r="G44" s="3181"/>
      <c r="H44" s="3181"/>
      <c r="I44" s="3181"/>
      <c r="J44" s="3181"/>
      <c r="K44" s="3181"/>
      <c r="L44" s="3181"/>
      <c r="M44" s="3181"/>
      <c r="N44" s="3181"/>
      <c r="O44" s="3181"/>
      <c r="P44" s="3181"/>
      <c r="Q44" s="3182"/>
      <c r="R44" s="2682">
        <f>'Form 6A'!R49</f>
        <v>19742</v>
      </c>
      <c r="S44" s="1297" t="s">
        <v>1503</v>
      </c>
      <c r="T44" s="376"/>
    </row>
    <row r="45" spans="2:20" ht="15" customHeight="1" x14ac:dyDescent="0.2">
      <c r="B45" s="377"/>
      <c r="D45" s="3181" t="s">
        <v>120</v>
      </c>
      <c r="E45" s="3181"/>
      <c r="F45" s="3181"/>
      <c r="G45" s="3181"/>
      <c r="H45" s="3181"/>
      <c r="I45" s="3181"/>
      <c r="J45" s="3181"/>
      <c r="K45" s="3181"/>
      <c r="L45" s="3181"/>
      <c r="M45" s="3181"/>
      <c r="N45" s="3181"/>
      <c r="O45" s="3181"/>
      <c r="P45" s="3181"/>
      <c r="Q45" s="3182"/>
      <c r="R45" s="2682">
        <f>'Form 6A'!R50</f>
        <v>19742</v>
      </c>
      <c r="S45" s="1297" t="s">
        <v>1504</v>
      </c>
      <c r="T45" s="376"/>
    </row>
    <row r="46" spans="2:20" ht="15" customHeight="1" x14ac:dyDescent="0.2">
      <c r="B46" s="377"/>
      <c r="D46" s="3181" t="s">
        <v>121</v>
      </c>
      <c r="E46" s="3181"/>
      <c r="F46" s="3181"/>
      <c r="G46" s="3181"/>
      <c r="H46" s="3181"/>
      <c r="I46" s="3181"/>
      <c r="J46" s="3181"/>
      <c r="K46" s="3181"/>
      <c r="L46" s="3181"/>
      <c r="M46" s="3181"/>
      <c r="N46" s="3181"/>
      <c r="O46" s="3181"/>
      <c r="P46" s="3181"/>
      <c r="Q46" s="3182"/>
      <c r="R46" s="2682">
        <f>'Form 6A'!R51</f>
        <v>19742</v>
      </c>
      <c r="S46" s="1297" t="s">
        <v>1499</v>
      </c>
      <c r="T46" s="376"/>
    </row>
    <row r="47" spans="2:20" ht="15" customHeight="1" x14ac:dyDescent="0.2">
      <c r="B47" s="377"/>
      <c r="D47" s="3181" t="s">
        <v>434</v>
      </c>
      <c r="E47" s="3181"/>
      <c r="F47" s="3181"/>
      <c r="G47" s="3181"/>
      <c r="H47" s="3181"/>
      <c r="I47" s="3181"/>
      <c r="J47" s="3181"/>
      <c r="K47" s="3181"/>
      <c r="L47" s="3181"/>
      <c r="M47" s="3181"/>
      <c r="N47" s="3181"/>
      <c r="O47" s="3181"/>
      <c r="P47" s="3181"/>
      <c r="Q47" s="3182"/>
      <c r="R47" s="2682">
        <f>'Form 6A'!R52</f>
        <v>40000</v>
      </c>
      <c r="S47" s="1297" t="s">
        <v>1501</v>
      </c>
      <c r="T47" s="376"/>
    </row>
    <row r="48" spans="2:20" ht="15" customHeight="1" x14ac:dyDescent="0.2">
      <c r="B48" s="377"/>
      <c r="D48" s="3181" t="s">
        <v>122</v>
      </c>
      <c r="E48" s="3181"/>
      <c r="F48" s="3181"/>
      <c r="G48" s="3181"/>
      <c r="H48" s="3181"/>
      <c r="I48" s="3181"/>
      <c r="J48" s="3181"/>
      <c r="K48" s="3181"/>
      <c r="L48" s="3181"/>
      <c r="M48" s="3181"/>
      <c r="N48" s="3181"/>
      <c r="O48" s="3181"/>
      <c r="P48" s="3181"/>
      <c r="Q48" s="3182"/>
      <c r="R48" s="2682">
        <f>'Form 6A'!R53</f>
        <v>2233508</v>
      </c>
      <c r="S48" s="1297" t="s">
        <v>1632</v>
      </c>
      <c r="T48" s="376"/>
    </row>
    <row r="49" spans="2:20" ht="15" customHeight="1" x14ac:dyDescent="0.2">
      <c r="B49" s="377"/>
      <c r="D49" s="3181" t="s">
        <v>979</v>
      </c>
      <c r="E49" s="3181"/>
      <c r="F49" s="3181"/>
      <c r="G49" s="3181"/>
      <c r="H49" s="3181"/>
      <c r="I49" s="3181"/>
      <c r="J49" s="3181"/>
      <c r="K49" s="3181"/>
      <c r="L49" s="3181"/>
      <c r="M49" s="3181"/>
      <c r="N49" s="3181"/>
      <c r="O49" s="3181"/>
      <c r="P49" s="3181"/>
      <c r="Q49" s="3182"/>
      <c r="R49" s="2682">
        <f>'Form 6A'!R54</f>
        <v>0</v>
      </c>
      <c r="S49" s="1297"/>
      <c r="T49" s="376"/>
    </row>
    <row r="50" spans="2:20" ht="15" customHeight="1" x14ac:dyDescent="0.2">
      <c r="B50" s="377"/>
      <c r="D50" s="3183" t="s">
        <v>943</v>
      </c>
      <c r="E50" s="3183"/>
      <c r="F50" s="3183"/>
      <c r="G50" s="3183"/>
      <c r="H50" s="3183"/>
      <c r="I50" s="3183"/>
      <c r="J50" s="3183"/>
      <c r="K50" s="3183"/>
      <c r="L50" s="3183"/>
      <c r="M50" s="3183"/>
      <c r="N50" s="3183"/>
      <c r="O50" s="3183"/>
      <c r="P50" s="3183"/>
      <c r="Q50" s="3184"/>
      <c r="R50" s="2682">
        <f>'Form 6A'!R55</f>
        <v>103646</v>
      </c>
      <c r="S50" s="2536" t="s">
        <v>1610</v>
      </c>
      <c r="T50" s="376"/>
    </row>
    <row r="51" spans="2:20" s="181" customFormat="1" ht="15" customHeight="1" x14ac:dyDescent="0.2">
      <c r="B51" s="377"/>
      <c r="D51" s="2447" t="s">
        <v>1021</v>
      </c>
      <c r="E51" s="2447"/>
      <c r="F51" s="2447"/>
      <c r="G51" s="2447"/>
      <c r="H51" s="2447"/>
      <c r="I51" s="2447"/>
      <c r="J51" s="2447"/>
      <c r="K51" s="2447"/>
      <c r="L51" s="2447"/>
      <c r="M51" s="2447"/>
      <c r="N51" s="2447"/>
      <c r="O51" s="2447"/>
      <c r="P51" s="2447"/>
      <c r="Q51" s="2448"/>
      <c r="R51" s="2682">
        <f>'Form 6A'!R56</f>
        <v>240751</v>
      </c>
      <c r="S51" s="2680" t="s">
        <v>1611</v>
      </c>
      <c r="T51" s="376"/>
    </row>
    <row r="52" spans="2:20" ht="15" customHeight="1" thickBot="1" x14ac:dyDescent="0.25">
      <c r="B52" s="377"/>
      <c r="D52" s="3181" t="s">
        <v>74</v>
      </c>
      <c r="E52" s="3181"/>
      <c r="F52" s="3181"/>
      <c r="G52" s="3181"/>
      <c r="H52" s="3181"/>
      <c r="I52" s="3181"/>
      <c r="J52" s="3181"/>
      <c r="K52" s="3181"/>
      <c r="L52" s="3181"/>
      <c r="M52" s="3181"/>
      <c r="N52" s="3181"/>
      <c r="O52" s="3181"/>
      <c r="P52" s="3181"/>
      <c r="Q52" s="3182"/>
      <c r="R52" s="2683">
        <f>'Form 6A'!R57</f>
        <v>0</v>
      </c>
      <c r="S52" s="1298"/>
      <c r="T52" s="376"/>
    </row>
    <row r="53" spans="2:20" s="181" customFormat="1" ht="3.75" customHeight="1" x14ac:dyDescent="0.2">
      <c r="B53" s="377"/>
      <c r="C53" s="644"/>
      <c r="D53" s="645"/>
      <c r="E53" s="645"/>
      <c r="F53" s="640"/>
      <c r="G53" s="640"/>
      <c r="H53" s="640"/>
      <c r="I53" s="640"/>
      <c r="J53" s="640"/>
      <c r="K53" s="640"/>
      <c r="L53" s="640"/>
      <c r="M53" s="640"/>
      <c r="N53" s="640"/>
      <c r="O53" s="640"/>
      <c r="P53" s="640"/>
      <c r="Q53" s="640"/>
      <c r="R53" s="2684"/>
      <c r="S53" s="204"/>
      <c r="T53" s="376"/>
    </row>
    <row r="54" spans="2:20" ht="15" customHeight="1" thickBot="1" x14ac:dyDescent="0.25">
      <c r="B54" s="377"/>
      <c r="C54" s="662" t="s">
        <v>435</v>
      </c>
      <c r="D54" s="663"/>
      <c r="E54" s="663"/>
      <c r="F54" s="664"/>
      <c r="G54" s="664"/>
      <c r="H54" s="664"/>
      <c r="I54" s="664"/>
      <c r="J54" s="664"/>
      <c r="K54" s="664"/>
      <c r="L54" s="664"/>
      <c r="M54" s="664"/>
      <c r="N54" s="664"/>
      <c r="O54" s="664"/>
      <c r="P54" s="664"/>
      <c r="Q54" s="664"/>
      <c r="R54" s="2684"/>
      <c r="T54" s="376"/>
    </row>
    <row r="55" spans="2:20" ht="15" customHeight="1" x14ac:dyDescent="0.2">
      <c r="B55" s="377"/>
      <c r="D55" s="3181" t="s">
        <v>130</v>
      </c>
      <c r="E55" s="3181"/>
      <c r="F55" s="3181"/>
      <c r="G55" s="3181"/>
      <c r="H55" s="3181"/>
      <c r="I55" s="3181"/>
      <c r="J55" s="3181"/>
      <c r="K55" s="3181"/>
      <c r="L55" s="3181"/>
      <c r="M55" s="3181"/>
      <c r="N55" s="3181"/>
      <c r="O55" s="3181"/>
      <c r="P55" s="3181"/>
      <c r="Q55" s="3182"/>
      <c r="R55" s="2681">
        <f>'Form 6A'!R61</f>
        <v>37144</v>
      </c>
      <c r="S55" s="2679" t="s">
        <v>1612</v>
      </c>
      <c r="T55" s="376"/>
    </row>
    <row r="56" spans="2:20" ht="15" customHeight="1" thickBot="1" x14ac:dyDescent="0.25">
      <c r="B56" s="377"/>
      <c r="D56" s="3181" t="s">
        <v>131</v>
      </c>
      <c r="E56" s="3181"/>
      <c r="F56" s="3181"/>
      <c r="G56" s="3181"/>
      <c r="H56" s="3181"/>
      <c r="I56" s="3181"/>
      <c r="J56" s="3181"/>
      <c r="K56" s="3181"/>
      <c r="L56" s="3181"/>
      <c r="M56" s="3181"/>
      <c r="N56" s="3181"/>
      <c r="O56" s="3181"/>
      <c r="P56" s="3181"/>
      <c r="Q56" s="3182"/>
      <c r="R56" s="2683">
        <f>'Form 6A'!R62</f>
        <v>135033</v>
      </c>
      <c r="S56" s="2678" t="s">
        <v>1613</v>
      </c>
      <c r="T56" s="376"/>
    </row>
    <row r="57" spans="2:20" s="181" customFormat="1" ht="3.75" customHeight="1" x14ac:dyDescent="0.2">
      <c r="B57" s="377"/>
      <c r="C57" s="644"/>
      <c r="D57" s="645"/>
      <c r="E57" s="645"/>
      <c r="F57" s="640"/>
      <c r="G57" s="640"/>
      <c r="H57" s="640"/>
      <c r="I57" s="640"/>
      <c r="J57" s="640"/>
      <c r="K57" s="640"/>
      <c r="L57" s="640"/>
      <c r="M57" s="640"/>
      <c r="N57" s="640"/>
      <c r="O57" s="640"/>
      <c r="P57" s="640"/>
      <c r="Q57" s="640"/>
      <c r="R57" s="2684"/>
      <c r="S57" s="204"/>
      <c r="T57" s="376"/>
    </row>
    <row r="58" spans="2:20" ht="15" customHeight="1" thickBot="1" x14ac:dyDescent="0.25">
      <c r="B58" s="377"/>
      <c r="C58" s="662" t="s">
        <v>436</v>
      </c>
      <c r="D58" s="663"/>
      <c r="E58" s="663"/>
      <c r="F58" s="664"/>
      <c r="G58" s="664"/>
      <c r="H58" s="664"/>
      <c r="I58" s="664"/>
      <c r="J58" s="664"/>
      <c r="K58" s="664"/>
      <c r="L58" s="664"/>
      <c r="M58" s="664"/>
      <c r="N58" s="664"/>
      <c r="O58" s="664"/>
      <c r="P58" s="664"/>
      <c r="Q58" s="664"/>
      <c r="R58" s="2684"/>
      <c r="T58" s="376"/>
    </row>
    <row r="59" spans="2:20" ht="15" customHeight="1" x14ac:dyDescent="0.2">
      <c r="B59" s="377"/>
      <c r="D59" s="3181" t="s">
        <v>132</v>
      </c>
      <c r="E59" s="3181"/>
      <c r="F59" s="3181"/>
      <c r="G59" s="3181"/>
      <c r="H59" s="3181"/>
      <c r="I59" s="3181"/>
      <c r="J59" s="3181"/>
      <c r="K59" s="3181"/>
      <c r="L59" s="3181"/>
      <c r="M59" s="3181"/>
      <c r="N59" s="3181"/>
      <c r="O59" s="3181"/>
      <c r="P59" s="3181"/>
      <c r="Q59" s="3182"/>
      <c r="R59" s="2681">
        <f>'Form 6A'!R66</f>
        <v>187616</v>
      </c>
      <c r="S59" s="2679" t="s">
        <v>1614</v>
      </c>
      <c r="T59" s="896"/>
    </row>
    <row r="60" spans="2:20" ht="15" customHeight="1" x14ac:dyDescent="0.2">
      <c r="B60" s="377"/>
      <c r="D60" s="3181" t="s">
        <v>975</v>
      </c>
      <c r="E60" s="3181"/>
      <c r="F60" s="3181"/>
      <c r="G60" s="3181"/>
      <c r="H60" s="3181"/>
      <c r="I60" s="3181"/>
      <c r="J60" s="3181"/>
      <c r="K60" s="3181"/>
      <c r="L60" s="3181"/>
      <c r="M60" s="3181"/>
      <c r="N60" s="3181"/>
      <c r="O60" s="3181"/>
      <c r="P60" s="3181"/>
      <c r="Q60" s="3182"/>
      <c r="R60" s="2682">
        <f>'Form 6A'!R67</f>
        <v>35500</v>
      </c>
      <c r="S60" s="2536" t="s">
        <v>1615</v>
      </c>
      <c r="T60" s="376"/>
    </row>
    <row r="61" spans="2:20" ht="15" customHeight="1" x14ac:dyDescent="0.2">
      <c r="B61" s="377"/>
      <c r="D61" s="3181" t="s">
        <v>437</v>
      </c>
      <c r="E61" s="3181"/>
      <c r="F61" s="3181"/>
      <c r="G61" s="3181"/>
      <c r="H61" s="3181"/>
      <c r="I61" s="3181"/>
      <c r="J61" s="3181"/>
      <c r="K61" s="3181"/>
      <c r="L61" s="3181"/>
      <c r="M61" s="3181"/>
      <c r="N61" s="3181"/>
      <c r="O61" s="3181"/>
      <c r="P61" s="3181"/>
      <c r="Q61" s="3182"/>
      <c r="R61" s="2682">
        <f>'Form 6A'!R68</f>
        <v>40000</v>
      </c>
      <c r="S61" s="2536" t="s">
        <v>1616</v>
      </c>
      <c r="T61" s="376"/>
    </row>
    <row r="62" spans="2:20" ht="15" customHeight="1" x14ac:dyDescent="0.2">
      <c r="B62" s="377"/>
      <c r="D62" s="3181" t="s">
        <v>438</v>
      </c>
      <c r="E62" s="3181"/>
      <c r="F62" s="3181"/>
      <c r="G62" s="3181"/>
      <c r="H62" s="3181"/>
      <c r="I62" s="3181"/>
      <c r="J62" s="3181"/>
      <c r="K62" s="3181"/>
      <c r="L62" s="3181"/>
      <c r="M62" s="3181"/>
      <c r="N62" s="3181"/>
      <c r="O62" s="3181"/>
      <c r="P62" s="3181"/>
      <c r="Q62" s="3182"/>
      <c r="R62" s="2682">
        <f>'Form 6A'!R69</f>
        <v>327334</v>
      </c>
      <c r="S62" s="2536" t="s">
        <v>1621</v>
      </c>
      <c r="T62" s="376"/>
    </row>
    <row r="63" spans="2:20" ht="15" customHeight="1" thickBot="1" x14ac:dyDescent="0.25">
      <c r="B63" s="377"/>
      <c r="D63" s="3181" t="s">
        <v>439</v>
      </c>
      <c r="E63" s="3181"/>
      <c r="F63" s="3181"/>
      <c r="G63" s="3181"/>
      <c r="H63" s="3181"/>
      <c r="I63" s="3181"/>
      <c r="J63" s="3181"/>
      <c r="K63" s="3181"/>
      <c r="L63" s="3181"/>
      <c r="M63" s="3181"/>
      <c r="N63" s="3181"/>
      <c r="O63" s="3181"/>
      <c r="P63" s="3181"/>
      <c r="Q63" s="3182"/>
      <c r="R63" s="2683">
        <f>'Form 6A'!R70</f>
        <v>343915</v>
      </c>
      <c r="S63" s="2678" t="s">
        <v>1621</v>
      </c>
      <c r="T63" s="376"/>
    </row>
    <row r="64" spans="2:20" ht="7.5" customHeight="1" thickBot="1" x14ac:dyDescent="0.25">
      <c r="B64" s="379"/>
      <c r="C64" s="656"/>
      <c r="D64" s="657"/>
      <c r="E64" s="657"/>
      <c r="F64" s="656"/>
      <c r="G64" s="656"/>
      <c r="H64" s="656"/>
      <c r="I64" s="656"/>
      <c r="J64" s="656"/>
      <c r="K64" s="656"/>
      <c r="L64" s="656"/>
      <c r="M64" s="656"/>
      <c r="N64" s="656"/>
      <c r="O64" s="656"/>
      <c r="P64" s="656"/>
      <c r="Q64" s="656"/>
      <c r="R64" s="2686"/>
      <c r="S64" s="894"/>
      <c r="T64" s="895"/>
    </row>
    <row r="65" spans="2:20" s="181" customFormat="1" ht="7.5" customHeight="1" x14ac:dyDescent="0.2">
      <c r="B65" s="380"/>
      <c r="C65" s="658"/>
      <c r="D65" s="659"/>
      <c r="E65" s="659"/>
      <c r="F65" s="658"/>
      <c r="G65" s="658"/>
      <c r="H65" s="658"/>
      <c r="I65" s="658"/>
      <c r="J65" s="658"/>
      <c r="K65" s="658"/>
      <c r="L65" s="658"/>
      <c r="M65" s="658"/>
      <c r="N65" s="658"/>
      <c r="O65" s="658"/>
      <c r="P65" s="658"/>
      <c r="Q65" s="658"/>
      <c r="R65" s="2687"/>
      <c r="S65" s="373"/>
      <c r="T65" s="374"/>
    </row>
    <row r="66" spans="2:20" ht="15" customHeight="1" thickBot="1" x14ac:dyDescent="0.25">
      <c r="B66" s="377"/>
      <c r="C66" s="662" t="s">
        <v>440</v>
      </c>
      <c r="D66" s="663"/>
      <c r="E66" s="663"/>
      <c r="F66" s="664"/>
      <c r="G66" s="664"/>
      <c r="H66" s="664"/>
      <c r="I66" s="664"/>
      <c r="J66" s="664"/>
      <c r="K66" s="664"/>
      <c r="L66" s="664"/>
      <c r="M66" s="664"/>
      <c r="N66" s="664"/>
      <c r="O66" s="664"/>
      <c r="P66" s="664"/>
      <c r="Q66" s="664"/>
      <c r="R66" s="2684"/>
      <c r="T66" s="376"/>
    </row>
    <row r="67" spans="2:20" ht="15" customHeight="1" x14ac:dyDescent="0.2">
      <c r="B67" s="377"/>
      <c r="D67" s="3181" t="s">
        <v>133</v>
      </c>
      <c r="E67" s="3181"/>
      <c r="F67" s="3181"/>
      <c r="G67" s="3181"/>
      <c r="H67" s="3181"/>
      <c r="I67" s="3181"/>
      <c r="J67" s="3181"/>
      <c r="K67" s="3181"/>
      <c r="L67" s="3181"/>
      <c r="M67" s="3181"/>
      <c r="N67" s="3181"/>
      <c r="O67" s="3181"/>
      <c r="P67" s="3181"/>
      <c r="Q67" s="3182"/>
      <c r="R67" s="2681">
        <f>'Form 6A'!R74</f>
        <v>0</v>
      </c>
      <c r="S67" s="2679"/>
      <c r="T67" s="376"/>
    </row>
    <row r="68" spans="2:20" ht="15" customHeight="1" x14ac:dyDescent="0.2">
      <c r="B68" s="377"/>
      <c r="D68" s="3181" t="s">
        <v>974</v>
      </c>
      <c r="E68" s="3181"/>
      <c r="F68" s="3181"/>
      <c r="G68" s="3181"/>
      <c r="H68" s="3181"/>
      <c r="I68" s="3181"/>
      <c r="J68" s="3181"/>
      <c r="K68" s="3181"/>
      <c r="L68" s="3181"/>
      <c r="M68" s="3181"/>
      <c r="N68" s="3181"/>
      <c r="O68" s="3181"/>
      <c r="P68" s="3181"/>
      <c r="Q68" s="3182"/>
      <c r="R68" s="2682">
        <f>'Form 6A'!R75</f>
        <v>15000</v>
      </c>
      <c r="S68" s="2536" t="s">
        <v>1617</v>
      </c>
      <c r="T68" s="376"/>
    </row>
    <row r="69" spans="2:20" ht="15" customHeight="1" x14ac:dyDescent="0.2">
      <c r="B69" s="377"/>
      <c r="D69" s="3181" t="s">
        <v>441</v>
      </c>
      <c r="E69" s="3181"/>
      <c r="F69" s="3181"/>
      <c r="G69" s="3181"/>
      <c r="H69" s="3181"/>
      <c r="I69" s="3181"/>
      <c r="J69" s="3181"/>
      <c r="K69" s="3181"/>
      <c r="L69" s="3181"/>
      <c r="M69" s="3181"/>
      <c r="N69" s="3181"/>
      <c r="O69" s="3181"/>
      <c r="P69" s="3181"/>
      <c r="Q69" s="3182"/>
      <c r="R69" s="2682">
        <f>'Form 6A'!R76</f>
        <v>40000</v>
      </c>
      <c r="S69" s="2536" t="s">
        <v>1618</v>
      </c>
      <c r="T69" s="376"/>
    </row>
    <row r="70" spans="2:20" ht="15" customHeight="1" x14ac:dyDescent="0.2">
      <c r="B70" s="377"/>
      <c r="D70" s="3181" t="s">
        <v>135</v>
      </c>
      <c r="E70" s="3181"/>
      <c r="F70" s="3181"/>
      <c r="G70" s="3181"/>
      <c r="H70" s="3181"/>
      <c r="I70" s="3181"/>
      <c r="J70" s="3181"/>
      <c r="K70" s="3181"/>
      <c r="L70" s="3181"/>
      <c r="M70" s="3181"/>
      <c r="N70" s="3181"/>
      <c r="O70" s="3181"/>
      <c r="P70" s="3181"/>
      <c r="Q70" s="3182"/>
      <c r="R70" s="2682">
        <f>'Form 6A'!R77</f>
        <v>145027</v>
      </c>
      <c r="S70" s="2536" t="s">
        <v>1505</v>
      </c>
      <c r="T70" s="376"/>
    </row>
    <row r="71" spans="2:20" ht="15" customHeight="1" x14ac:dyDescent="0.2">
      <c r="B71" s="377"/>
      <c r="D71" s="3181" t="s">
        <v>976</v>
      </c>
      <c r="E71" s="3181"/>
      <c r="F71" s="3181"/>
      <c r="G71" s="3181"/>
      <c r="H71" s="3181"/>
      <c r="I71" s="3181"/>
      <c r="J71" s="3181"/>
      <c r="K71" s="3181"/>
      <c r="L71" s="3181"/>
      <c r="M71" s="3181"/>
      <c r="N71" s="3181"/>
      <c r="O71" s="3181"/>
      <c r="P71" s="3181"/>
      <c r="Q71" s="3182"/>
      <c r="R71" s="2682">
        <f>'Form 6A'!R78</f>
        <v>20000</v>
      </c>
      <c r="S71" s="2536" t="s">
        <v>1618</v>
      </c>
      <c r="T71" s="376"/>
    </row>
    <row r="72" spans="2:20" ht="15" customHeight="1" x14ac:dyDescent="0.2">
      <c r="B72" s="377"/>
      <c r="D72" s="3181" t="s">
        <v>442</v>
      </c>
      <c r="E72" s="3181"/>
      <c r="F72" s="3181"/>
      <c r="G72" s="3181"/>
      <c r="H72" s="3181"/>
      <c r="I72" s="3181"/>
      <c r="J72" s="3181"/>
      <c r="K72" s="3181"/>
      <c r="L72" s="3181"/>
      <c r="M72" s="3181"/>
      <c r="N72" s="3181"/>
      <c r="O72" s="3181"/>
      <c r="P72" s="3181"/>
      <c r="Q72" s="3182"/>
      <c r="R72" s="2682">
        <f>'Form 6A'!R79</f>
        <v>0</v>
      </c>
      <c r="S72" s="2536"/>
      <c r="T72" s="376"/>
    </row>
    <row r="73" spans="2:20" ht="15" customHeight="1" x14ac:dyDescent="0.2">
      <c r="B73" s="377"/>
      <c r="D73" s="3181" t="s">
        <v>134</v>
      </c>
      <c r="E73" s="3181"/>
      <c r="F73" s="3181"/>
      <c r="G73" s="3181"/>
      <c r="H73" s="3181"/>
      <c r="I73" s="3181"/>
      <c r="J73" s="3181"/>
      <c r="K73" s="3181"/>
      <c r="L73" s="3181"/>
      <c r="M73" s="3181"/>
      <c r="N73" s="3181"/>
      <c r="O73" s="3181"/>
      <c r="P73" s="3181"/>
      <c r="Q73" s="3182"/>
      <c r="R73" s="2682">
        <f>'Form 6A'!R80</f>
        <v>0</v>
      </c>
      <c r="S73" s="2536"/>
      <c r="T73" s="376"/>
    </row>
    <row r="74" spans="2:20" ht="15" customHeight="1" thickBot="1" x14ac:dyDescent="0.25">
      <c r="B74" s="377"/>
      <c r="D74" s="3181" t="s">
        <v>74</v>
      </c>
      <c r="E74" s="3181"/>
      <c r="F74" s="3181"/>
      <c r="G74" s="3181"/>
      <c r="H74" s="3181"/>
      <c r="I74" s="3181"/>
      <c r="J74" s="3181"/>
      <c r="K74" s="3181"/>
      <c r="L74" s="3181"/>
      <c r="M74" s="3181"/>
      <c r="N74" s="3181"/>
      <c r="O74" s="3181"/>
      <c r="P74" s="3181"/>
      <c r="Q74" s="3182"/>
      <c r="R74" s="2683">
        <f>'Form 6A'!R81</f>
        <v>5000</v>
      </c>
      <c r="S74" s="2678" t="s">
        <v>1619</v>
      </c>
      <c r="T74" s="376"/>
    </row>
    <row r="75" spans="2:20" s="181" customFormat="1" ht="3.75" customHeight="1" x14ac:dyDescent="0.2">
      <c r="B75" s="377"/>
      <c r="C75" s="644"/>
      <c r="D75" s="645"/>
      <c r="E75" s="645"/>
      <c r="F75" s="640"/>
      <c r="G75" s="640"/>
      <c r="H75" s="640"/>
      <c r="I75" s="640"/>
      <c r="J75" s="640"/>
      <c r="K75" s="640"/>
      <c r="L75" s="640"/>
      <c r="M75" s="640"/>
      <c r="N75" s="640"/>
      <c r="O75" s="640"/>
      <c r="P75" s="640"/>
      <c r="Q75" s="640"/>
      <c r="R75" s="2684"/>
      <c r="S75" s="204"/>
      <c r="T75" s="376"/>
    </row>
    <row r="76" spans="2:20" ht="15" customHeight="1" thickBot="1" x14ac:dyDescent="0.35">
      <c r="B76" s="377"/>
      <c r="C76" s="662" t="s">
        <v>443</v>
      </c>
      <c r="D76" s="663"/>
      <c r="E76" s="663"/>
      <c r="F76" s="664"/>
      <c r="G76" s="664"/>
      <c r="H76" s="664"/>
      <c r="I76" s="664"/>
      <c r="J76" s="664"/>
      <c r="K76" s="664"/>
      <c r="L76" s="664"/>
      <c r="M76" s="664"/>
      <c r="N76" s="664"/>
      <c r="O76" s="664"/>
      <c r="P76" s="664"/>
      <c r="Q76" s="664"/>
      <c r="R76" s="2688"/>
      <c r="T76" s="376"/>
    </row>
    <row r="77" spans="2:20" ht="15" customHeight="1" x14ac:dyDescent="0.2">
      <c r="B77" s="377"/>
      <c r="D77" s="3181" t="s">
        <v>138</v>
      </c>
      <c r="E77" s="3181"/>
      <c r="F77" s="3181"/>
      <c r="G77" s="3181"/>
      <c r="H77" s="3181"/>
      <c r="I77" s="3181"/>
      <c r="J77" s="3181"/>
      <c r="K77" s="3181"/>
      <c r="L77" s="3181"/>
      <c r="M77" s="3181"/>
      <c r="N77" s="3181"/>
      <c r="O77" s="3181"/>
      <c r="P77" s="3181"/>
      <c r="Q77" s="3182"/>
      <c r="R77" s="2681">
        <f>'Form 6A'!R85</f>
        <v>333497</v>
      </c>
      <c r="S77" s="1293" t="s">
        <v>1510</v>
      </c>
      <c r="T77" s="376"/>
    </row>
    <row r="78" spans="2:20" ht="15" customHeight="1" x14ac:dyDescent="0.2">
      <c r="B78" s="377"/>
      <c r="D78" s="3181" t="s">
        <v>139</v>
      </c>
      <c r="E78" s="3181"/>
      <c r="F78" s="3181"/>
      <c r="G78" s="3181"/>
      <c r="H78" s="3181"/>
      <c r="I78" s="3181"/>
      <c r="J78" s="3181"/>
      <c r="K78" s="3181"/>
      <c r="L78" s="3181"/>
      <c r="M78" s="3181"/>
      <c r="N78" s="3181"/>
      <c r="O78" s="3181"/>
      <c r="P78" s="3181"/>
      <c r="Q78" s="3182"/>
      <c r="R78" s="2682">
        <f>'Form 6A'!R86</f>
        <v>27300</v>
      </c>
      <c r="S78" s="1294" t="s">
        <v>1509</v>
      </c>
      <c r="T78" s="376"/>
    </row>
    <row r="79" spans="2:20" ht="15" customHeight="1" thickBot="1" x14ac:dyDescent="0.25">
      <c r="B79" s="377"/>
      <c r="D79" s="3181" t="s">
        <v>942</v>
      </c>
      <c r="E79" s="3181"/>
      <c r="F79" s="3181"/>
      <c r="G79" s="3181"/>
      <c r="H79" s="3181"/>
      <c r="I79" s="3181"/>
      <c r="J79" s="3181"/>
      <c r="K79" s="3181"/>
      <c r="L79" s="3181"/>
      <c r="M79" s="3181"/>
      <c r="N79" s="3181"/>
      <c r="O79" s="3181"/>
      <c r="P79" s="3181"/>
      <c r="Q79" s="3182"/>
      <c r="R79" s="2683">
        <f>'Form 6A'!R87</f>
        <v>0</v>
      </c>
      <c r="S79" s="1295"/>
      <c r="T79" s="376"/>
    </row>
    <row r="80" spans="2:20" s="181" customFormat="1" ht="3.75" customHeight="1" x14ac:dyDescent="0.2">
      <c r="B80" s="377"/>
      <c r="C80" s="644"/>
      <c r="D80" s="645"/>
      <c r="E80" s="645"/>
      <c r="F80" s="640"/>
      <c r="G80" s="640"/>
      <c r="H80" s="640"/>
      <c r="I80" s="640"/>
      <c r="J80" s="640"/>
      <c r="K80" s="640"/>
      <c r="L80" s="640"/>
      <c r="M80" s="640"/>
      <c r="N80" s="640"/>
      <c r="O80" s="640"/>
      <c r="P80" s="640"/>
      <c r="Q80" s="640"/>
      <c r="R80" s="2684"/>
      <c r="S80" s="204"/>
      <c r="T80" s="376"/>
    </row>
    <row r="81" spans="2:20" ht="15" customHeight="1" thickBot="1" x14ac:dyDescent="0.35">
      <c r="B81" s="377"/>
      <c r="C81" s="662" t="s">
        <v>444</v>
      </c>
      <c r="D81" s="663"/>
      <c r="E81" s="663"/>
      <c r="F81" s="664"/>
      <c r="G81" s="664"/>
      <c r="H81" s="664"/>
      <c r="I81" s="664"/>
      <c r="J81" s="664"/>
      <c r="K81" s="664"/>
      <c r="L81" s="664"/>
      <c r="M81" s="664"/>
      <c r="N81" s="664"/>
      <c r="O81" s="664"/>
      <c r="P81" s="664"/>
      <c r="Q81" s="664"/>
      <c r="R81" s="2688"/>
      <c r="T81" s="376"/>
    </row>
    <row r="82" spans="2:20" ht="15" customHeight="1" x14ac:dyDescent="0.2">
      <c r="B82" s="377"/>
      <c r="D82" s="3181" t="s">
        <v>123</v>
      </c>
      <c r="E82" s="3181"/>
      <c r="F82" s="3181"/>
      <c r="G82" s="3181"/>
      <c r="H82" s="3181"/>
      <c r="I82" s="3181"/>
      <c r="J82" s="3181"/>
      <c r="K82" s="3181"/>
      <c r="L82" s="3181"/>
      <c r="M82" s="3181"/>
      <c r="N82" s="3181"/>
      <c r="O82" s="3181"/>
      <c r="P82" s="3181"/>
      <c r="Q82" s="3182"/>
      <c r="R82" s="2681">
        <f>'Form 6A'!R91</f>
        <v>9809</v>
      </c>
      <c r="S82" s="2679" t="s">
        <v>1501</v>
      </c>
      <c r="T82" s="376"/>
    </row>
    <row r="83" spans="2:20" ht="15" customHeight="1" x14ac:dyDescent="0.2">
      <c r="B83" s="377"/>
      <c r="D83" s="3181" t="s">
        <v>124</v>
      </c>
      <c r="E83" s="3181"/>
      <c r="F83" s="3181"/>
      <c r="G83" s="3181"/>
      <c r="H83" s="3181"/>
      <c r="I83" s="3181"/>
      <c r="J83" s="3181"/>
      <c r="K83" s="3181"/>
      <c r="L83" s="3181"/>
      <c r="M83" s="3181"/>
      <c r="N83" s="3181"/>
      <c r="O83" s="3181"/>
      <c r="P83" s="3181"/>
      <c r="Q83" s="3182"/>
      <c r="R83" s="2682">
        <f>'Form 6A'!R92</f>
        <v>53066</v>
      </c>
      <c r="S83" s="1297" t="s">
        <v>1506</v>
      </c>
      <c r="T83" s="376"/>
    </row>
    <row r="84" spans="2:20" ht="15" customHeight="1" x14ac:dyDescent="0.2">
      <c r="B84" s="377"/>
      <c r="D84" s="3181" t="s">
        <v>125</v>
      </c>
      <c r="E84" s="3181"/>
      <c r="F84" s="3181"/>
      <c r="G84" s="3181"/>
      <c r="H84" s="3181"/>
      <c r="I84" s="3181"/>
      <c r="J84" s="3181"/>
      <c r="K84" s="3181"/>
      <c r="L84" s="3181"/>
      <c r="M84" s="3181"/>
      <c r="N84" s="3181"/>
      <c r="O84" s="3181"/>
      <c r="P84" s="3181"/>
      <c r="Q84" s="3182"/>
      <c r="R84" s="2682">
        <f>'Form 6A'!R93</f>
        <v>0</v>
      </c>
      <c r="S84" s="1297"/>
      <c r="T84" s="376"/>
    </row>
    <row r="85" spans="2:20" ht="15" customHeight="1" x14ac:dyDescent="0.2">
      <c r="B85" s="377"/>
      <c r="D85" s="3181" t="s">
        <v>126</v>
      </c>
      <c r="E85" s="3181"/>
      <c r="F85" s="3181"/>
      <c r="G85" s="3181"/>
      <c r="H85" s="3181"/>
      <c r="I85" s="3181"/>
      <c r="J85" s="3181"/>
      <c r="K85" s="3181"/>
      <c r="L85" s="3181"/>
      <c r="M85" s="3181"/>
      <c r="N85" s="3181"/>
      <c r="O85" s="3181"/>
      <c r="P85" s="3181"/>
      <c r="Q85" s="3182"/>
      <c r="R85" s="2682">
        <f>'Form 6A'!R94</f>
        <v>4936</v>
      </c>
      <c r="S85" s="1297" t="s">
        <v>1508</v>
      </c>
      <c r="T85" s="376"/>
    </row>
    <row r="86" spans="2:20" ht="15" customHeight="1" x14ac:dyDescent="0.2">
      <c r="B86" s="377"/>
      <c r="D86" s="3181" t="s">
        <v>127</v>
      </c>
      <c r="E86" s="3181"/>
      <c r="F86" s="3181"/>
      <c r="G86" s="3181"/>
      <c r="H86" s="3181"/>
      <c r="I86" s="3181"/>
      <c r="J86" s="3181"/>
      <c r="K86" s="3181"/>
      <c r="L86" s="3181"/>
      <c r="M86" s="3181"/>
      <c r="N86" s="3181"/>
      <c r="O86" s="3181"/>
      <c r="P86" s="3181"/>
      <c r="Q86" s="3182"/>
      <c r="R86" s="2682">
        <f>'Form 6A'!R95</f>
        <v>741126</v>
      </c>
      <c r="S86" s="1297" t="s">
        <v>1633</v>
      </c>
      <c r="T86" s="376"/>
    </row>
    <row r="87" spans="2:20" ht="15" customHeight="1" x14ac:dyDescent="0.2">
      <c r="B87" s="377"/>
      <c r="D87" s="3181" t="s">
        <v>128</v>
      </c>
      <c r="E87" s="3181"/>
      <c r="F87" s="3181"/>
      <c r="G87" s="3181"/>
      <c r="H87" s="3181"/>
      <c r="I87" s="3181"/>
      <c r="J87" s="3181"/>
      <c r="K87" s="3181"/>
      <c r="L87" s="3181"/>
      <c r="M87" s="3181"/>
      <c r="N87" s="3181"/>
      <c r="O87" s="3181"/>
      <c r="P87" s="3181"/>
      <c r="Q87" s="3182"/>
      <c r="R87" s="2682">
        <f>'Form 6A'!R96</f>
        <v>0</v>
      </c>
      <c r="S87" s="1297"/>
      <c r="T87" s="376"/>
    </row>
    <row r="88" spans="2:20" ht="15" customHeight="1" x14ac:dyDescent="0.2">
      <c r="B88" s="377"/>
      <c r="D88" s="3181" t="s">
        <v>129</v>
      </c>
      <c r="E88" s="3181"/>
      <c r="F88" s="3181"/>
      <c r="G88" s="3181"/>
      <c r="H88" s="3181"/>
      <c r="I88" s="3181"/>
      <c r="J88" s="3181"/>
      <c r="K88" s="3181"/>
      <c r="L88" s="3181"/>
      <c r="M88" s="3181"/>
      <c r="N88" s="3181"/>
      <c r="O88" s="3181"/>
      <c r="P88" s="3181"/>
      <c r="Q88" s="3182"/>
      <c r="R88" s="2682">
        <f>'Form 6A'!R97</f>
        <v>0</v>
      </c>
      <c r="S88" s="2536"/>
      <c r="T88" s="376"/>
    </row>
    <row r="89" spans="2:20" ht="15" customHeight="1" x14ac:dyDescent="0.2">
      <c r="B89" s="377"/>
      <c r="D89" s="3181" t="s">
        <v>445</v>
      </c>
      <c r="E89" s="3181"/>
      <c r="F89" s="3181"/>
      <c r="G89" s="3181"/>
      <c r="H89" s="3181"/>
      <c r="I89" s="3181"/>
      <c r="J89" s="3181"/>
      <c r="K89" s="3181"/>
      <c r="L89" s="3181"/>
      <c r="M89" s="3181"/>
      <c r="N89" s="3181"/>
      <c r="O89" s="3181"/>
      <c r="P89" s="3181"/>
      <c r="Q89" s="3182"/>
      <c r="R89" s="2682">
        <f>'Form 6A'!R98</f>
        <v>61484</v>
      </c>
      <c r="S89" s="1297" t="s">
        <v>1507</v>
      </c>
      <c r="T89" s="376"/>
    </row>
    <row r="90" spans="2:20" ht="15" customHeight="1" x14ac:dyDescent="0.2">
      <c r="B90" s="377"/>
      <c r="D90" s="3181" t="s">
        <v>136</v>
      </c>
      <c r="E90" s="3181"/>
      <c r="F90" s="3181"/>
      <c r="G90" s="3181"/>
      <c r="H90" s="3181"/>
      <c r="I90" s="3181"/>
      <c r="J90" s="3181"/>
      <c r="K90" s="3181"/>
      <c r="L90" s="3181"/>
      <c r="M90" s="3181"/>
      <c r="N90" s="3181"/>
      <c r="O90" s="3181"/>
      <c r="P90" s="3181"/>
      <c r="Q90" s="3182"/>
      <c r="R90" s="2682">
        <f>'Form 6A'!R99</f>
        <v>15000</v>
      </c>
      <c r="S90" s="1297" t="s">
        <v>1511</v>
      </c>
      <c r="T90" s="376"/>
    </row>
    <row r="91" spans="2:20" ht="15" customHeight="1" x14ac:dyDescent="0.2">
      <c r="B91" s="377"/>
      <c r="D91" s="3181" t="s">
        <v>137</v>
      </c>
      <c r="E91" s="3181"/>
      <c r="F91" s="3181"/>
      <c r="G91" s="3181"/>
      <c r="H91" s="3181"/>
      <c r="I91" s="3181"/>
      <c r="J91" s="3181"/>
      <c r="K91" s="3181"/>
      <c r="L91" s="3181"/>
      <c r="M91" s="3181"/>
      <c r="N91" s="3181"/>
      <c r="O91" s="3181"/>
      <c r="P91" s="3181"/>
      <c r="Q91" s="3182"/>
      <c r="R91" s="2682">
        <f>'Form 6A'!R100</f>
        <v>50000</v>
      </c>
      <c r="S91" s="1297" t="s">
        <v>1501</v>
      </c>
      <c r="T91" s="376"/>
    </row>
    <row r="92" spans="2:20" ht="15" customHeight="1" thickBot="1" x14ac:dyDescent="0.25">
      <c r="B92" s="377"/>
      <c r="D92" s="3181" t="s">
        <v>446</v>
      </c>
      <c r="E92" s="3181"/>
      <c r="F92" s="3181"/>
      <c r="G92" s="3181"/>
      <c r="H92" s="3181"/>
      <c r="I92" s="3181"/>
      <c r="J92" s="3181"/>
      <c r="K92" s="3181"/>
      <c r="L92" s="3181"/>
      <c r="M92" s="3181"/>
      <c r="N92" s="3181"/>
      <c r="O92" s="3181"/>
      <c r="P92" s="3181"/>
      <c r="Q92" s="3182"/>
      <c r="R92" s="2683">
        <f>'Form 6A'!R101</f>
        <v>71428</v>
      </c>
      <c r="S92" s="1298" t="s">
        <v>1501</v>
      </c>
      <c r="T92" s="376"/>
    </row>
    <row r="93" spans="2:20" ht="3.75" customHeight="1" x14ac:dyDescent="0.2">
      <c r="B93" s="377"/>
      <c r="C93" s="644"/>
      <c r="D93" s="645"/>
      <c r="E93" s="645"/>
      <c r="F93" s="640"/>
      <c r="G93" s="640"/>
      <c r="H93" s="640"/>
      <c r="I93" s="640"/>
      <c r="J93" s="640"/>
      <c r="K93" s="640"/>
      <c r="L93" s="640"/>
      <c r="M93" s="640"/>
      <c r="N93" s="640"/>
      <c r="O93" s="640"/>
      <c r="P93" s="640"/>
      <c r="Q93" s="640"/>
      <c r="R93" s="2684"/>
      <c r="T93" s="376"/>
    </row>
    <row r="94" spans="2:20" s="107" customFormat="1" ht="15" customHeight="1" thickBot="1" x14ac:dyDescent="0.25">
      <c r="B94" s="377"/>
      <c r="C94" s="662" t="s">
        <v>447</v>
      </c>
      <c r="D94" s="663"/>
      <c r="E94" s="663"/>
      <c r="F94" s="664"/>
      <c r="G94" s="664"/>
      <c r="H94" s="664"/>
      <c r="I94" s="664"/>
      <c r="J94" s="664"/>
      <c r="K94" s="664"/>
      <c r="L94" s="664"/>
      <c r="M94" s="664"/>
      <c r="N94" s="664"/>
      <c r="O94" s="664"/>
      <c r="P94" s="664"/>
      <c r="Q94" s="664"/>
      <c r="R94" s="2684"/>
      <c r="S94" s="180"/>
      <c r="T94" s="378"/>
    </row>
    <row r="95" spans="2:20" s="107" customFormat="1" ht="15" customHeight="1" x14ac:dyDescent="0.2">
      <c r="B95" s="377"/>
      <c r="D95" s="3181" t="s">
        <v>448</v>
      </c>
      <c r="E95" s="3181"/>
      <c r="F95" s="3181"/>
      <c r="G95" s="3181"/>
      <c r="H95" s="3181"/>
      <c r="I95" s="3181"/>
      <c r="J95" s="3181"/>
      <c r="K95" s="3181"/>
      <c r="L95" s="3181"/>
      <c r="M95" s="3181"/>
      <c r="N95" s="3181"/>
      <c r="O95" s="3181"/>
      <c r="P95" s="3181"/>
      <c r="Q95" s="3182"/>
      <c r="R95" s="2681">
        <f>'Form 6A'!R106</f>
        <v>0</v>
      </c>
      <c r="S95" s="1296"/>
      <c r="T95" s="378"/>
    </row>
    <row r="96" spans="2:20" s="107" customFormat="1" ht="15" customHeight="1" x14ac:dyDescent="0.2">
      <c r="B96" s="377"/>
      <c r="D96" s="3181" t="s">
        <v>449</v>
      </c>
      <c r="E96" s="3181"/>
      <c r="F96" s="3181"/>
      <c r="G96" s="3181"/>
      <c r="H96" s="3181"/>
      <c r="I96" s="3181"/>
      <c r="J96" s="3181"/>
      <c r="K96" s="3181"/>
      <c r="L96" s="3181"/>
      <c r="M96" s="3181"/>
      <c r="N96" s="3181"/>
      <c r="O96" s="3181"/>
      <c r="P96" s="3181"/>
      <c r="Q96" s="3182"/>
      <c r="R96" s="2682">
        <f>'Form 6A'!R107</f>
        <v>0</v>
      </c>
      <c r="S96" s="1297"/>
      <c r="T96" s="378"/>
    </row>
    <row r="97" spans="2:20" ht="15" customHeight="1" x14ac:dyDescent="0.2">
      <c r="B97" s="377"/>
      <c r="D97" s="3181" t="s">
        <v>450</v>
      </c>
      <c r="E97" s="3181"/>
      <c r="F97" s="3181"/>
      <c r="G97" s="3181"/>
      <c r="H97" s="3181"/>
      <c r="I97" s="3181"/>
      <c r="J97" s="3181"/>
      <c r="K97" s="3181"/>
      <c r="L97" s="3181"/>
      <c r="M97" s="3181"/>
      <c r="N97" s="3181"/>
      <c r="O97" s="3181"/>
      <c r="P97" s="3181"/>
      <c r="Q97" s="3182"/>
      <c r="R97" s="2682">
        <f>'Form 6A'!R108</f>
        <v>0</v>
      </c>
      <c r="S97" s="1297"/>
      <c r="T97" s="376"/>
    </row>
    <row r="98" spans="2:20" ht="15" customHeight="1" x14ac:dyDescent="0.2">
      <c r="B98" s="377"/>
      <c r="D98" s="3181" t="s">
        <v>451</v>
      </c>
      <c r="E98" s="3181"/>
      <c r="F98" s="3181"/>
      <c r="G98" s="3181"/>
      <c r="H98" s="3181"/>
      <c r="I98" s="3181"/>
      <c r="J98" s="3181"/>
      <c r="K98" s="3181"/>
      <c r="L98" s="3181"/>
      <c r="M98" s="3181"/>
      <c r="N98" s="3181"/>
      <c r="O98" s="3181"/>
      <c r="P98" s="3181"/>
      <c r="Q98" s="3182"/>
      <c r="R98" s="2682">
        <f>'Form 6A'!R109</f>
        <v>0</v>
      </c>
      <c r="S98" s="1297"/>
      <c r="T98" s="376"/>
    </row>
    <row r="99" spans="2:20" ht="15" customHeight="1" x14ac:dyDescent="0.2">
      <c r="B99" s="377"/>
      <c r="D99" s="3181" t="s">
        <v>452</v>
      </c>
      <c r="E99" s="3181"/>
      <c r="F99" s="3181"/>
      <c r="G99" s="3181"/>
      <c r="H99" s="3181"/>
      <c r="I99" s="3181"/>
      <c r="J99" s="3181"/>
      <c r="K99" s="3181"/>
      <c r="L99" s="3181"/>
      <c r="M99" s="3181"/>
      <c r="N99" s="3181"/>
      <c r="O99" s="3181"/>
      <c r="P99" s="3181"/>
      <c r="Q99" s="3182"/>
      <c r="R99" s="2682">
        <f>'Form 6A'!R110</f>
        <v>0</v>
      </c>
      <c r="S99" s="1297"/>
      <c r="T99" s="376"/>
    </row>
    <row r="100" spans="2:20" ht="15" customHeight="1" x14ac:dyDescent="0.2">
      <c r="B100" s="377"/>
      <c r="D100" s="3181" t="s">
        <v>453</v>
      </c>
      <c r="E100" s="3181"/>
      <c r="F100" s="3181"/>
      <c r="G100" s="3181"/>
      <c r="H100" s="3181"/>
      <c r="I100" s="3181"/>
      <c r="J100" s="3181"/>
      <c r="K100" s="3181"/>
      <c r="L100" s="3181"/>
      <c r="M100" s="3181"/>
      <c r="N100" s="3181"/>
      <c r="O100" s="3181"/>
      <c r="P100" s="3181"/>
      <c r="Q100" s="3182"/>
      <c r="R100" s="2682">
        <f>'Form 6A'!R111</f>
        <v>0</v>
      </c>
      <c r="S100" s="1297"/>
      <c r="T100" s="376"/>
    </row>
    <row r="101" spans="2:20" ht="15" customHeight="1" thickBot="1" x14ac:dyDescent="0.25">
      <c r="B101" s="377"/>
      <c r="D101" s="3181" t="s">
        <v>454</v>
      </c>
      <c r="E101" s="3181"/>
      <c r="F101" s="3181"/>
      <c r="G101" s="3181"/>
      <c r="H101" s="3181"/>
      <c r="I101" s="3181"/>
      <c r="J101" s="3181"/>
      <c r="K101" s="3181"/>
      <c r="L101" s="3181"/>
      <c r="M101" s="3181"/>
      <c r="N101" s="3181"/>
      <c r="O101" s="3181"/>
      <c r="P101" s="3181"/>
      <c r="Q101" s="3182"/>
      <c r="R101" s="2683">
        <f>'Form 6A'!R112</f>
        <v>0</v>
      </c>
      <c r="S101" s="1298"/>
      <c r="T101" s="376"/>
    </row>
    <row r="102" spans="2:20" ht="15" customHeight="1" thickBot="1" x14ac:dyDescent="0.25">
      <c r="B102" s="379"/>
      <c r="C102" s="370"/>
      <c r="D102" s="381"/>
      <c r="E102" s="381"/>
      <c r="F102" s="382"/>
      <c r="G102" s="382"/>
      <c r="H102" s="382"/>
      <c r="I102" s="382"/>
      <c r="J102" s="382"/>
      <c r="K102" s="382"/>
      <c r="L102" s="382"/>
      <c r="M102" s="382"/>
      <c r="N102" s="382"/>
      <c r="O102" s="382"/>
      <c r="P102" s="382"/>
      <c r="Q102" s="382"/>
      <c r="R102" s="371"/>
      <c r="S102" s="894"/>
      <c r="T102" s="895"/>
    </row>
    <row r="103" spans="2:20" customFormat="1" ht="15" customHeight="1" x14ac:dyDescent="0.25">
      <c r="S103" s="263"/>
      <c r="T103" s="263"/>
    </row>
    <row r="104" spans="2:20" customFormat="1" ht="15" customHeight="1" x14ac:dyDescent="0.25">
      <c r="S104" s="263"/>
      <c r="T104" s="263"/>
    </row>
    <row r="105" spans="2:20" customFormat="1" ht="15" customHeight="1" x14ac:dyDescent="0.25">
      <c r="S105" s="263"/>
      <c r="T105" s="263"/>
    </row>
    <row r="106" spans="2:20" customFormat="1" ht="15" customHeight="1" x14ac:dyDescent="0.25">
      <c r="S106" s="263"/>
      <c r="T106" s="263"/>
    </row>
    <row r="107" spans="2:20" customFormat="1" ht="15" customHeight="1" x14ac:dyDescent="0.25">
      <c r="S107" s="263"/>
      <c r="T107" s="263"/>
    </row>
    <row r="108" spans="2:20" customFormat="1" ht="15" customHeight="1" x14ac:dyDescent="0.25">
      <c r="S108" s="263"/>
      <c r="T108" s="263"/>
    </row>
    <row r="109" spans="2:20" customFormat="1" ht="15" customHeight="1" x14ac:dyDescent="0.25">
      <c r="S109" s="263"/>
      <c r="T109" s="263"/>
    </row>
    <row r="110" spans="2:20" customFormat="1" ht="15" customHeight="1" x14ac:dyDescent="0.25">
      <c r="S110" s="263"/>
      <c r="T110" s="263"/>
    </row>
    <row r="111" spans="2:20" customFormat="1" ht="15" customHeight="1" x14ac:dyDescent="0.25">
      <c r="S111" s="263"/>
      <c r="T111" s="263"/>
    </row>
    <row r="112" spans="2:20" customFormat="1" ht="15" customHeight="1" x14ac:dyDescent="0.25">
      <c r="S112" s="263"/>
      <c r="T112" s="263"/>
    </row>
    <row r="113" spans="2:20" customFormat="1" ht="15" customHeight="1" x14ac:dyDescent="0.25">
      <c r="S113" s="263"/>
      <c r="T113" s="263"/>
    </row>
    <row r="114" spans="2:20" customFormat="1" ht="15" customHeight="1" x14ac:dyDescent="0.25">
      <c r="S114" s="263"/>
      <c r="T114" s="263"/>
    </row>
    <row r="115" spans="2:20" customFormat="1" ht="15" customHeight="1" x14ac:dyDescent="0.25">
      <c r="S115" s="263"/>
      <c r="T115" s="263"/>
    </row>
    <row r="116" spans="2:20" customFormat="1" ht="15" customHeight="1" x14ac:dyDescent="0.25">
      <c r="S116" s="263"/>
      <c r="T116" s="263"/>
    </row>
    <row r="117" spans="2:20" customFormat="1" ht="15" customHeight="1" x14ac:dyDescent="0.25">
      <c r="S117" s="263"/>
      <c r="T117" s="263"/>
    </row>
    <row r="118" spans="2:20" customFormat="1" ht="15" customHeight="1" x14ac:dyDescent="0.25">
      <c r="S118" s="263"/>
      <c r="T118" s="263"/>
    </row>
    <row r="119" spans="2:20" customFormat="1" ht="15" customHeight="1" x14ac:dyDescent="0.25">
      <c r="S119" s="263"/>
      <c r="T119" s="263"/>
    </row>
    <row r="120" spans="2:20" customFormat="1" ht="15" customHeight="1" x14ac:dyDescent="0.25">
      <c r="S120" s="263"/>
      <c r="T120" s="263"/>
    </row>
    <row r="121" spans="2:20" customFormat="1" ht="15" customHeight="1" x14ac:dyDescent="0.25">
      <c r="S121" s="263"/>
      <c r="T121" s="263"/>
    </row>
    <row r="122" spans="2:20" ht="15" customHeight="1" x14ac:dyDescent="0.2">
      <c r="B122" s="52"/>
      <c r="C122" s="180"/>
      <c r="D122" s="180"/>
      <c r="E122" s="180"/>
      <c r="F122" s="180"/>
      <c r="G122" s="180"/>
      <c r="H122" s="180"/>
      <c r="I122" s="180"/>
      <c r="J122" s="180"/>
      <c r="K122" s="180"/>
      <c r="L122" s="180"/>
      <c r="M122" s="180"/>
      <c r="N122" s="180"/>
      <c r="O122" s="180"/>
      <c r="P122" s="180"/>
      <c r="Q122" s="180"/>
      <c r="R122" s="180"/>
    </row>
    <row r="123" spans="2:20" ht="15" customHeight="1" x14ac:dyDescent="0.2">
      <c r="B123" s="52"/>
      <c r="C123" s="102"/>
      <c r="D123" s="180"/>
      <c r="E123" s="180"/>
      <c r="F123" s="180"/>
      <c r="G123" s="180"/>
      <c r="H123" s="180"/>
      <c r="I123" s="180"/>
      <c r="J123" s="180"/>
      <c r="K123" s="180"/>
      <c r="L123" s="180"/>
      <c r="M123" s="180"/>
      <c r="N123" s="180"/>
      <c r="O123" s="180"/>
      <c r="P123" s="180"/>
      <c r="Q123" s="180"/>
      <c r="R123" s="180"/>
    </row>
    <row r="124" spans="2:20" ht="15" customHeight="1" x14ac:dyDescent="0.2">
      <c r="B124" s="52"/>
      <c r="C124" s="109"/>
      <c r="D124" s="180"/>
      <c r="E124" s="180"/>
      <c r="F124" s="180"/>
      <c r="G124" s="180"/>
      <c r="H124" s="180"/>
      <c r="I124" s="180"/>
      <c r="J124" s="180"/>
      <c r="K124" s="180"/>
      <c r="L124" s="180"/>
      <c r="M124" s="180"/>
      <c r="N124" s="180"/>
      <c r="O124" s="180"/>
      <c r="P124" s="180"/>
      <c r="Q124" s="180"/>
      <c r="R124" s="180"/>
    </row>
    <row r="125" spans="2:20" ht="15" customHeight="1" x14ac:dyDescent="0.2">
      <c r="B125" s="52"/>
      <c r="C125" s="699"/>
      <c r="D125" s="699"/>
      <c r="E125" s="699"/>
      <c r="F125" s="699"/>
      <c r="G125" s="699"/>
      <c r="H125" s="699"/>
      <c r="I125" s="699"/>
      <c r="J125" s="699"/>
      <c r="K125" s="699"/>
      <c r="L125" s="699"/>
      <c r="M125" s="699"/>
      <c r="N125" s="699"/>
      <c r="O125" s="699"/>
      <c r="P125" s="699"/>
      <c r="Q125" s="699"/>
      <c r="R125" s="695"/>
    </row>
    <row r="126" spans="2:20" ht="15" customHeight="1" x14ac:dyDescent="0.2">
      <c r="B126" s="52"/>
      <c r="C126" s="415"/>
      <c r="D126" s="697"/>
      <c r="E126" s="415"/>
      <c r="F126" s="415"/>
      <c r="G126" s="696"/>
      <c r="H126" s="696"/>
      <c r="I126" s="696"/>
      <c r="J126" s="696"/>
      <c r="K126" s="696"/>
      <c r="L126" s="696"/>
      <c r="M126" s="696"/>
      <c r="N126" s="696"/>
      <c r="O126" s="696"/>
      <c r="P126" s="696"/>
      <c r="Q126" s="696"/>
      <c r="R126" s="415"/>
    </row>
    <row r="127" spans="2:20" ht="15" customHeight="1" x14ac:dyDescent="0.2">
      <c r="B127" s="52"/>
      <c r="C127" s="415"/>
      <c r="D127" s="697"/>
      <c r="E127" s="415"/>
      <c r="F127" s="697"/>
      <c r="G127" s="698"/>
      <c r="H127" s="698"/>
      <c r="I127" s="698"/>
      <c r="J127" s="698"/>
      <c r="K127" s="698"/>
      <c r="L127" s="698"/>
      <c r="M127" s="698"/>
      <c r="N127" s="698"/>
      <c r="O127" s="698"/>
      <c r="P127" s="698"/>
      <c r="Q127" s="698"/>
      <c r="R127" s="697"/>
    </row>
    <row r="128" spans="2:20" ht="15" customHeight="1" x14ac:dyDescent="0.2">
      <c r="B128" s="52"/>
      <c r="C128" s="692"/>
      <c r="D128" s="692"/>
      <c r="E128" s="692"/>
      <c r="F128" s="110"/>
      <c r="G128" s="110"/>
      <c r="H128" s="110"/>
      <c r="I128" s="110"/>
      <c r="J128" s="110"/>
      <c r="K128" s="110"/>
      <c r="L128" s="110"/>
      <c r="M128" s="110"/>
      <c r="N128" s="110"/>
      <c r="O128" s="110"/>
      <c r="P128" s="110"/>
      <c r="Q128" s="110"/>
      <c r="R128" s="180"/>
    </row>
    <row r="129" spans="2:18" ht="15" customHeight="1" x14ac:dyDescent="0.2">
      <c r="B129" s="52"/>
      <c r="C129" s="692"/>
      <c r="D129" s="692"/>
      <c r="E129" s="692"/>
      <c r="F129" s="110"/>
      <c r="G129" s="110"/>
      <c r="H129" s="110"/>
      <c r="I129" s="110"/>
      <c r="J129" s="110"/>
      <c r="K129" s="110"/>
      <c r="L129" s="110"/>
      <c r="M129" s="110"/>
      <c r="N129" s="110"/>
      <c r="O129" s="110"/>
      <c r="P129" s="110"/>
      <c r="Q129" s="110"/>
      <c r="R129" s="180"/>
    </row>
    <row r="130" spans="2:18" ht="15" customHeight="1" x14ac:dyDescent="0.2">
      <c r="B130" s="52"/>
      <c r="C130" s="693"/>
      <c r="D130" s="692"/>
      <c r="E130" s="692"/>
      <c r="F130" s="110"/>
      <c r="G130" s="110"/>
      <c r="H130" s="110"/>
      <c r="I130" s="110"/>
      <c r="J130" s="110"/>
      <c r="K130" s="110"/>
      <c r="L130" s="110"/>
      <c r="M130" s="110"/>
      <c r="N130" s="110"/>
      <c r="O130" s="110"/>
      <c r="P130" s="110"/>
      <c r="Q130" s="110"/>
      <c r="R130" s="180"/>
    </row>
    <row r="131" spans="2:18" ht="15" customHeight="1" x14ac:dyDescent="0.2">
      <c r="B131" s="52"/>
      <c r="C131" s="692"/>
      <c r="D131" s="692"/>
      <c r="E131" s="692"/>
      <c r="F131" s="110"/>
      <c r="G131" s="110"/>
      <c r="H131" s="110"/>
      <c r="I131" s="110"/>
      <c r="J131" s="110"/>
      <c r="K131" s="110"/>
      <c r="L131" s="110"/>
      <c r="M131" s="110"/>
      <c r="N131" s="110"/>
      <c r="O131" s="110"/>
      <c r="P131" s="110"/>
      <c r="Q131" s="110"/>
      <c r="R131" s="180"/>
    </row>
    <row r="132" spans="2:18" ht="15" customHeight="1" x14ac:dyDescent="0.2">
      <c r="B132" s="52"/>
      <c r="C132" s="692"/>
      <c r="D132" s="692"/>
      <c r="E132" s="692"/>
      <c r="F132" s="110"/>
      <c r="G132" s="110"/>
      <c r="H132" s="110"/>
      <c r="I132" s="110"/>
      <c r="J132" s="110"/>
      <c r="K132" s="110"/>
      <c r="L132" s="110"/>
      <c r="M132" s="110"/>
      <c r="N132" s="110"/>
      <c r="O132" s="110"/>
      <c r="P132" s="110"/>
      <c r="Q132" s="110"/>
      <c r="R132" s="180"/>
    </row>
    <row r="133" spans="2:18" ht="15" customHeight="1" x14ac:dyDescent="0.2">
      <c r="B133" s="52"/>
      <c r="C133" s="692"/>
      <c r="D133" s="692"/>
      <c r="E133" s="692"/>
      <c r="F133" s="110"/>
      <c r="G133" s="110"/>
      <c r="H133" s="110"/>
      <c r="I133" s="110"/>
      <c r="J133" s="110"/>
      <c r="K133" s="110"/>
      <c r="L133" s="110"/>
      <c r="M133" s="110"/>
      <c r="N133" s="110"/>
      <c r="O133" s="110"/>
      <c r="P133" s="110"/>
      <c r="Q133" s="110"/>
      <c r="R133" s="180"/>
    </row>
    <row r="134" spans="2:18" ht="15" customHeight="1" x14ac:dyDescent="0.2">
      <c r="B134" s="52"/>
      <c r="C134" s="692"/>
      <c r="D134" s="692"/>
      <c r="E134" s="692"/>
      <c r="F134" s="110"/>
      <c r="G134" s="110"/>
      <c r="H134" s="110"/>
      <c r="I134" s="110"/>
      <c r="J134" s="110"/>
      <c r="K134" s="110"/>
      <c r="L134" s="110"/>
      <c r="M134" s="110"/>
      <c r="N134" s="110"/>
      <c r="O134" s="110"/>
      <c r="P134" s="110"/>
      <c r="Q134" s="110"/>
      <c r="R134" s="180"/>
    </row>
    <row r="135" spans="2:18" ht="15" customHeight="1" x14ac:dyDescent="0.2">
      <c r="B135" s="52"/>
      <c r="C135" s="692"/>
      <c r="D135" s="692"/>
      <c r="E135" s="692"/>
      <c r="F135" s="692"/>
      <c r="G135" s="692"/>
      <c r="H135" s="692"/>
      <c r="I135" s="692"/>
      <c r="J135" s="692"/>
      <c r="K135" s="692"/>
      <c r="L135" s="692"/>
      <c r="M135" s="692"/>
      <c r="N135" s="692"/>
      <c r="O135" s="692"/>
      <c r="P135" s="692"/>
      <c r="Q135" s="692"/>
      <c r="R135" s="180"/>
    </row>
    <row r="136" spans="2:18" ht="15" customHeight="1" x14ac:dyDescent="0.2">
      <c r="B136" s="52"/>
      <c r="C136" s="699"/>
      <c r="D136" s="692"/>
      <c r="E136" s="699"/>
      <c r="F136" s="699"/>
      <c r="G136" s="699"/>
      <c r="H136" s="699"/>
      <c r="I136" s="699"/>
      <c r="J136" s="699"/>
      <c r="K136" s="699"/>
      <c r="L136" s="699"/>
      <c r="M136" s="699"/>
      <c r="N136" s="699"/>
      <c r="O136" s="699"/>
      <c r="P136" s="699"/>
      <c r="Q136" s="699"/>
      <c r="R136" s="180"/>
    </row>
    <row r="137" spans="2:18" ht="15" customHeight="1" x14ac:dyDescent="0.2">
      <c r="B137" s="52"/>
      <c r="C137" s="180"/>
      <c r="D137" s="180"/>
      <c r="E137" s="180"/>
      <c r="F137" s="180"/>
      <c r="G137" s="180"/>
      <c r="H137" s="180"/>
      <c r="I137" s="180"/>
      <c r="J137" s="180"/>
      <c r="K137" s="180"/>
      <c r="L137" s="180"/>
      <c r="M137" s="180"/>
      <c r="N137" s="180"/>
      <c r="O137" s="180"/>
      <c r="P137" s="180"/>
      <c r="Q137" s="180"/>
      <c r="R137" s="180"/>
    </row>
    <row r="138" spans="2:18" ht="15" customHeight="1" x14ac:dyDescent="0.2">
      <c r="B138" s="52"/>
      <c r="C138" s="111"/>
      <c r="D138" s="112"/>
      <c r="E138" s="180"/>
      <c r="F138" s="180"/>
      <c r="G138" s="180"/>
      <c r="H138" s="180"/>
      <c r="I138" s="180"/>
      <c r="J138" s="180"/>
      <c r="K138" s="180"/>
      <c r="L138" s="180"/>
      <c r="M138" s="180"/>
      <c r="N138" s="180"/>
      <c r="O138" s="180"/>
      <c r="P138" s="180"/>
      <c r="Q138" s="180"/>
      <c r="R138" s="180"/>
    </row>
    <row r="139" spans="2:18" ht="15" customHeight="1" x14ac:dyDescent="0.2">
      <c r="B139" s="52"/>
      <c r="C139" s="111"/>
      <c r="D139" s="112"/>
      <c r="E139" s="180"/>
      <c r="F139" s="180"/>
      <c r="G139" s="180"/>
      <c r="H139" s="180"/>
      <c r="I139" s="180"/>
      <c r="J139" s="180"/>
      <c r="K139" s="180"/>
      <c r="L139" s="180"/>
      <c r="M139" s="180"/>
      <c r="N139" s="180"/>
      <c r="O139" s="180"/>
      <c r="P139" s="180"/>
      <c r="Q139" s="180"/>
      <c r="R139" s="180"/>
    </row>
    <row r="140" spans="2:18" ht="15" customHeight="1" x14ac:dyDescent="0.2">
      <c r="B140" s="52"/>
      <c r="C140" s="180"/>
      <c r="D140" s="180"/>
      <c r="E140" s="180"/>
      <c r="F140" s="180"/>
      <c r="G140" s="180"/>
      <c r="H140" s="180"/>
      <c r="I140" s="180"/>
      <c r="J140" s="180"/>
      <c r="K140" s="180"/>
      <c r="L140" s="180"/>
      <c r="M140" s="180"/>
      <c r="N140" s="180"/>
      <c r="O140" s="180"/>
      <c r="P140" s="180"/>
      <c r="Q140" s="180"/>
      <c r="R140" s="180"/>
    </row>
    <row r="141" spans="2:18" ht="15" customHeight="1" x14ac:dyDescent="0.2">
      <c r="B141" s="52"/>
      <c r="C141" s="699"/>
      <c r="D141" s="699"/>
      <c r="E141" s="699"/>
      <c r="F141" s="699"/>
      <c r="G141" s="699"/>
      <c r="H141" s="699"/>
      <c r="I141" s="699"/>
      <c r="J141" s="699"/>
      <c r="K141" s="699"/>
      <c r="L141" s="699"/>
      <c r="M141" s="699"/>
      <c r="N141" s="699"/>
      <c r="O141" s="699"/>
      <c r="P141" s="699"/>
      <c r="Q141" s="699"/>
      <c r="R141" s="695"/>
    </row>
    <row r="142" spans="2:18" ht="15" customHeight="1" x14ac:dyDescent="0.2">
      <c r="B142" s="52"/>
      <c r="C142" s="415"/>
      <c r="D142" s="697"/>
      <c r="E142" s="415"/>
      <c r="F142" s="415"/>
      <c r="G142" s="696"/>
      <c r="H142" s="696"/>
      <c r="I142" s="696"/>
      <c r="J142" s="696"/>
      <c r="K142" s="696"/>
      <c r="L142" s="696"/>
      <c r="M142" s="696"/>
      <c r="N142" s="696"/>
      <c r="O142" s="696"/>
      <c r="P142" s="696"/>
      <c r="Q142" s="696"/>
      <c r="R142" s="415"/>
    </row>
    <row r="143" spans="2:18" ht="15" customHeight="1" x14ac:dyDescent="0.2">
      <c r="B143" s="52"/>
      <c r="C143" s="415"/>
      <c r="D143" s="697"/>
      <c r="E143" s="415"/>
      <c r="F143" s="697"/>
      <c r="G143" s="698"/>
      <c r="H143" s="698"/>
      <c r="I143" s="698"/>
      <c r="J143" s="698"/>
      <c r="K143" s="698"/>
      <c r="L143" s="698"/>
      <c r="M143" s="698"/>
      <c r="N143" s="698"/>
      <c r="O143" s="698"/>
      <c r="P143" s="698"/>
      <c r="Q143" s="698"/>
      <c r="R143" s="697"/>
    </row>
    <row r="144" spans="2:18" ht="15" customHeight="1" x14ac:dyDescent="0.2">
      <c r="B144" s="52"/>
      <c r="C144" s="692"/>
      <c r="D144" s="692"/>
      <c r="E144" s="692"/>
      <c r="F144" s="702"/>
      <c r="G144" s="702"/>
      <c r="H144" s="702"/>
      <c r="I144" s="702"/>
      <c r="J144" s="702"/>
      <c r="K144" s="702"/>
      <c r="L144" s="702"/>
      <c r="M144" s="702"/>
      <c r="N144" s="702"/>
      <c r="O144" s="702"/>
      <c r="P144" s="702"/>
      <c r="Q144" s="702"/>
      <c r="R144" s="692"/>
    </row>
    <row r="145" spans="2:18" ht="15" customHeight="1" x14ac:dyDescent="0.2">
      <c r="B145" s="52"/>
      <c r="C145" s="692"/>
      <c r="D145" s="692"/>
      <c r="E145" s="692"/>
      <c r="F145" s="702"/>
      <c r="G145" s="702"/>
      <c r="H145" s="702"/>
      <c r="I145" s="702"/>
      <c r="J145" s="702"/>
      <c r="K145" s="702"/>
      <c r="L145" s="702"/>
      <c r="M145" s="702"/>
      <c r="N145" s="702"/>
      <c r="O145" s="702"/>
      <c r="P145" s="702"/>
      <c r="Q145" s="702"/>
      <c r="R145" s="692"/>
    </row>
    <row r="146" spans="2:18" ht="15" customHeight="1" x14ac:dyDescent="0.2">
      <c r="B146" s="52"/>
      <c r="C146" s="699"/>
      <c r="D146" s="699"/>
      <c r="E146" s="699"/>
      <c r="F146" s="702"/>
      <c r="G146" s="702"/>
      <c r="H146" s="702"/>
      <c r="I146" s="702"/>
      <c r="J146" s="702"/>
      <c r="K146" s="702"/>
      <c r="L146" s="702"/>
      <c r="M146" s="702"/>
      <c r="N146" s="702"/>
      <c r="O146" s="702"/>
      <c r="P146" s="702"/>
      <c r="Q146" s="702"/>
      <c r="R146" s="699"/>
    </row>
    <row r="147" spans="2:18" ht="15" customHeight="1" x14ac:dyDescent="0.2">
      <c r="B147" s="52"/>
      <c r="C147" s="180"/>
      <c r="D147" s="180"/>
      <c r="E147" s="180"/>
      <c r="F147" s="180"/>
      <c r="G147" s="180"/>
      <c r="H147" s="180"/>
      <c r="I147" s="180"/>
      <c r="J147" s="180"/>
      <c r="K147" s="180"/>
      <c r="L147" s="180"/>
      <c r="M147" s="180"/>
      <c r="N147" s="180"/>
      <c r="O147" s="180"/>
      <c r="P147" s="180"/>
      <c r="Q147" s="180"/>
      <c r="R147" s="180"/>
    </row>
    <row r="148" spans="2:18" ht="15" customHeight="1" x14ac:dyDescent="0.2">
      <c r="B148" s="52"/>
      <c r="C148" s="699"/>
      <c r="D148" s="699"/>
      <c r="E148" s="699"/>
      <c r="F148" s="699"/>
      <c r="G148" s="699"/>
      <c r="H148" s="699"/>
      <c r="I148" s="699"/>
      <c r="J148" s="699"/>
      <c r="K148" s="699"/>
      <c r="L148" s="699"/>
      <c r="M148" s="699"/>
      <c r="N148" s="699"/>
      <c r="O148" s="699"/>
      <c r="P148" s="699"/>
      <c r="Q148" s="699"/>
      <c r="R148" s="695"/>
    </row>
    <row r="149" spans="2:18" ht="15" customHeight="1" x14ac:dyDescent="0.2">
      <c r="B149" s="52"/>
      <c r="C149" s="105"/>
      <c r="D149" s="695"/>
      <c r="E149" s="699"/>
      <c r="F149" s="699"/>
      <c r="G149" s="694"/>
      <c r="H149" s="694"/>
      <c r="I149" s="694"/>
      <c r="J149" s="694"/>
      <c r="K149" s="694"/>
      <c r="L149" s="694"/>
      <c r="M149" s="694"/>
      <c r="N149" s="694"/>
      <c r="O149" s="694"/>
      <c r="P149" s="694"/>
      <c r="Q149" s="694"/>
      <c r="R149" s="699"/>
    </row>
    <row r="150" spans="2:18" ht="15" customHeight="1" x14ac:dyDescent="0.2">
      <c r="B150" s="52"/>
      <c r="C150" s="105"/>
      <c r="D150" s="695"/>
      <c r="E150" s="699"/>
      <c r="F150" s="695"/>
      <c r="G150" s="695"/>
      <c r="H150" s="695"/>
      <c r="I150" s="695"/>
      <c r="J150" s="695"/>
      <c r="K150" s="695"/>
      <c r="L150" s="695"/>
      <c r="M150" s="695"/>
      <c r="N150" s="695"/>
      <c r="O150" s="695"/>
      <c r="P150" s="695"/>
      <c r="Q150" s="695"/>
      <c r="R150" s="699"/>
    </row>
    <row r="151" spans="2:18" ht="15" customHeight="1" x14ac:dyDescent="0.2">
      <c r="B151" s="52"/>
      <c r="C151" s="700"/>
      <c r="D151" s="695"/>
      <c r="E151" s="694"/>
      <c r="F151" s="695"/>
      <c r="G151" s="695"/>
      <c r="H151" s="695"/>
      <c r="I151" s="695"/>
      <c r="J151" s="695"/>
      <c r="K151" s="695"/>
      <c r="L151" s="695"/>
      <c r="M151" s="695"/>
      <c r="N151" s="695"/>
      <c r="O151" s="695"/>
      <c r="P151" s="695"/>
      <c r="Q151" s="695"/>
      <c r="R151" s="694"/>
    </row>
    <row r="152" spans="2:18" ht="15" customHeight="1" x14ac:dyDescent="0.2">
      <c r="B152" s="52"/>
      <c r="C152" s="699"/>
      <c r="D152" s="695"/>
      <c r="E152" s="699"/>
      <c r="F152" s="699"/>
      <c r="G152" s="699"/>
      <c r="H152" s="699"/>
      <c r="I152" s="699"/>
      <c r="J152" s="699"/>
      <c r="K152" s="699"/>
      <c r="L152" s="699"/>
      <c r="M152" s="699"/>
      <c r="N152" s="699"/>
      <c r="O152" s="699"/>
      <c r="P152" s="699"/>
      <c r="Q152" s="699"/>
      <c r="R152" s="699"/>
    </row>
    <row r="153" spans="2:18" ht="15" customHeight="1" x14ac:dyDescent="0.2">
      <c r="B153" s="52"/>
      <c r="C153" s="180"/>
      <c r="D153" s="180"/>
      <c r="E153" s="180"/>
      <c r="F153" s="180"/>
      <c r="G153" s="180"/>
      <c r="H153" s="180"/>
      <c r="I153" s="180"/>
      <c r="J153" s="180"/>
      <c r="K153" s="180"/>
      <c r="L153" s="180"/>
      <c r="M153" s="180"/>
      <c r="N153" s="180"/>
      <c r="O153" s="180"/>
      <c r="P153" s="180"/>
      <c r="Q153" s="180"/>
      <c r="R153" s="180"/>
    </row>
    <row r="154" spans="2:18" ht="15" customHeight="1" x14ac:dyDescent="0.2">
      <c r="B154" s="52"/>
      <c r="C154" s="180"/>
      <c r="D154" s="180"/>
      <c r="E154" s="180"/>
      <c r="F154" s="180"/>
      <c r="G154" s="180"/>
      <c r="H154" s="180"/>
      <c r="I154" s="180"/>
      <c r="J154" s="180"/>
      <c r="K154" s="180"/>
      <c r="L154" s="180"/>
      <c r="M154" s="180"/>
      <c r="N154" s="180"/>
      <c r="O154" s="180"/>
      <c r="P154" s="180"/>
      <c r="Q154" s="180"/>
      <c r="R154" s="180"/>
    </row>
    <row r="155" spans="2:18" ht="15" customHeight="1" x14ac:dyDescent="0.2">
      <c r="B155" s="52"/>
      <c r="C155" s="180"/>
      <c r="D155" s="180"/>
      <c r="E155" s="180"/>
      <c r="F155" s="180"/>
      <c r="G155" s="180"/>
      <c r="H155" s="180"/>
      <c r="I155" s="180"/>
      <c r="J155" s="180"/>
      <c r="K155" s="180"/>
      <c r="L155" s="180"/>
      <c r="M155" s="180"/>
      <c r="N155" s="180"/>
      <c r="O155" s="180"/>
      <c r="P155" s="180"/>
      <c r="Q155" s="180"/>
      <c r="R155" s="180"/>
    </row>
    <row r="156" spans="2:18" ht="15" customHeight="1" x14ac:dyDescent="0.2">
      <c r="B156" s="52"/>
      <c r="C156" s="180"/>
      <c r="D156" s="180"/>
      <c r="E156" s="180"/>
      <c r="F156" s="180"/>
      <c r="G156" s="180"/>
      <c r="H156" s="180"/>
      <c r="I156" s="180"/>
      <c r="J156" s="180"/>
      <c r="K156" s="180"/>
      <c r="L156" s="180"/>
      <c r="M156" s="180"/>
      <c r="N156" s="180"/>
      <c r="O156" s="180"/>
      <c r="P156" s="180"/>
      <c r="Q156" s="180"/>
      <c r="R156" s="180"/>
    </row>
    <row r="157" spans="2:18" ht="15" customHeight="1" x14ac:dyDescent="0.2">
      <c r="B157" s="52"/>
      <c r="C157" s="102"/>
      <c r="D157" s="180"/>
      <c r="E157" s="180"/>
      <c r="F157" s="180"/>
      <c r="G157" s="180"/>
      <c r="H157" s="180"/>
      <c r="I157" s="180"/>
      <c r="J157" s="180"/>
      <c r="K157" s="180"/>
      <c r="L157" s="180"/>
      <c r="M157" s="180"/>
      <c r="N157" s="180"/>
      <c r="O157" s="180"/>
      <c r="P157" s="180"/>
      <c r="Q157" s="180"/>
      <c r="R157" s="180"/>
    </row>
    <row r="158" spans="2:18" ht="15" customHeight="1" x14ac:dyDescent="0.2">
      <c r="B158" s="52"/>
      <c r="C158" s="102"/>
      <c r="D158" s="180"/>
      <c r="E158" s="180"/>
      <c r="F158" s="180"/>
      <c r="G158" s="180"/>
      <c r="H158" s="180"/>
      <c r="I158" s="180"/>
      <c r="J158" s="180"/>
      <c r="K158" s="180"/>
      <c r="L158" s="180"/>
      <c r="M158" s="180"/>
      <c r="N158" s="180"/>
      <c r="O158" s="180"/>
      <c r="P158" s="180"/>
      <c r="Q158" s="180"/>
      <c r="R158" s="180"/>
    </row>
    <row r="159" spans="2:18" ht="15" customHeight="1" x14ac:dyDescent="0.2">
      <c r="B159" s="52"/>
      <c r="C159" s="105"/>
      <c r="D159" s="695"/>
      <c r="E159" s="699"/>
      <c r="F159" s="699"/>
      <c r="G159" s="694"/>
      <c r="H159" s="694"/>
      <c r="I159" s="694"/>
      <c r="J159" s="694"/>
      <c r="K159" s="694"/>
      <c r="L159" s="694"/>
      <c r="M159" s="694"/>
      <c r="N159" s="694"/>
      <c r="O159" s="694"/>
      <c r="P159" s="694"/>
      <c r="Q159" s="694"/>
      <c r="R159" s="699"/>
    </row>
    <row r="160" spans="2:18" ht="15" customHeight="1" x14ac:dyDescent="0.2">
      <c r="B160" s="52"/>
      <c r="C160" s="105"/>
      <c r="D160" s="695"/>
      <c r="E160" s="699"/>
      <c r="F160" s="695"/>
      <c r="G160" s="695"/>
      <c r="H160" s="695"/>
      <c r="I160" s="695"/>
      <c r="J160" s="695"/>
      <c r="K160" s="695"/>
      <c r="L160" s="695"/>
      <c r="M160" s="695"/>
      <c r="N160" s="695"/>
      <c r="O160" s="695"/>
      <c r="P160" s="695"/>
      <c r="Q160" s="695"/>
      <c r="R160" s="699"/>
    </row>
    <row r="161" spans="2:18" ht="15" customHeight="1" x14ac:dyDescent="0.2">
      <c r="B161" s="52"/>
      <c r="C161" s="692"/>
      <c r="D161" s="695"/>
      <c r="E161" s="692"/>
      <c r="F161" s="692"/>
      <c r="G161" s="692"/>
      <c r="H161" s="692"/>
      <c r="I161" s="692"/>
      <c r="J161" s="692"/>
      <c r="K161" s="692"/>
      <c r="L161" s="692"/>
      <c r="M161" s="692"/>
      <c r="N161" s="692"/>
      <c r="O161" s="692"/>
      <c r="P161" s="692"/>
      <c r="Q161" s="692"/>
      <c r="R161" s="692"/>
    </row>
    <row r="162" spans="2:18" ht="15" customHeight="1" x14ac:dyDescent="0.2">
      <c r="B162" s="52"/>
      <c r="C162" s="692"/>
      <c r="D162" s="695"/>
      <c r="E162" s="692"/>
      <c r="F162" s="692"/>
      <c r="G162" s="692"/>
      <c r="H162" s="692"/>
      <c r="I162" s="692"/>
      <c r="J162" s="692"/>
      <c r="K162" s="692"/>
      <c r="L162" s="692"/>
      <c r="M162" s="692"/>
      <c r="N162" s="692"/>
      <c r="O162" s="692"/>
      <c r="P162" s="692"/>
      <c r="Q162" s="692"/>
      <c r="R162" s="692"/>
    </row>
    <row r="163" spans="2:18" ht="15" customHeight="1" x14ac:dyDescent="0.2">
      <c r="B163" s="52"/>
      <c r="C163" s="692"/>
      <c r="D163" s="695"/>
      <c r="E163" s="692"/>
      <c r="F163" s="692"/>
      <c r="G163" s="692"/>
      <c r="H163" s="692"/>
      <c r="I163" s="692"/>
      <c r="J163" s="692"/>
      <c r="K163" s="692"/>
      <c r="L163" s="692"/>
      <c r="M163" s="692"/>
      <c r="N163" s="692"/>
      <c r="O163" s="692"/>
      <c r="P163" s="692"/>
      <c r="Q163" s="692"/>
      <c r="R163" s="692"/>
    </row>
    <row r="164" spans="2:18" ht="15" customHeight="1" x14ac:dyDescent="0.2">
      <c r="B164" s="52"/>
      <c r="C164" s="699"/>
      <c r="D164" s="695"/>
      <c r="E164" s="699"/>
      <c r="F164" s="699"/>
      <c r="G164" s="699"/>
      <c r="H164" s="699"/>
      <c r="I164" s="699"/>
      <c r="J164" s="699"/>
      <c r="K164" s="699"/>
      <c r="L164" s="699"/>
      <c r="M164" s="699"/>
      <c r="N164" s="699"/>
      <c r="O164" s="699"/>
      <c r="P164" s="699"/>
      <c r="Q164" s="699"/>
      <c r="R164" s="699"/>
    </row>
    <row r="165" spans="2:18" ht="15" customHeight="1" x14ac:dyDescent="0.2">
      <c r="B165" s="52"/>
      <c r="C165" s="699"/>
      <c r="D165" s="695"/>
      <c r="E165" s="699"/>
      <c r="F165" s="699"/>
      <c r="G165" s="699"/>
      <c r="H165" s="699"/>
      <c r="I165" s="699"/>
      <c r="J165" s="699"/>
      <c r="K165" s="699"/>
      <c r="L165" s="699"/>
      <c r="M165" s="699"/>
      <c r="N165" s="699"/>
      <c r="O165" s="699"/>
      <c r="P165" s="699"/>
      <c r="Q165" s="699"/>
      <c r="R165" s="699"/>
    </row>
    <row r="166" spans="2:18" ht="15" customHeight="1" x14ac:dyDescent="0.2">
      <c r="B166" s="52"/>
      <c r="C166" s="699"/>
      <c r="D166" s="695"/>
      <c r="E166" s="699"/>
      <c r="F166" s="699"/>
      <c r="G166" s="699"/>
      <c r="H166" s="699"/>
      <c r="I166" s="699"/>
      <c r="J166" s="699"/>
      <c r="K166" s="699"/>
      <c r="L166" s="699"/>
      <c r="M166" s="699"/>
      <c r="N166" s="699"/>
      <c r="O166" s="699"/>
      <c r="P166" s="699"/>
      <c r="Q166" s="699"/>
      <c r="R166" s="699"/>
    </row>
    <row r="167" spans="2:18" ht="15" customHeight="1" x14ac:dyDescent="0.2">
      <c r="B167" s="52"/>
      <c r="C167" s="699"/>
      <c r="D167" s="695"/>
      <c r="E167" s="699"/>
      <c r="F167" s="699"/>
      <c r="G167" s="699"/>
      <c r="H167" s="699"/>
      <c r="I167" s="699"/>
      <c r="J167" s="699"/>
      <c r="K167" s="699"/>
      <c r="L167" s="699"/>
      <c r="M167" s="699"/>
      <c r="N167" s="699"/>
      <c r="O167" s="699"/>
      <c r="P167" s="699"/>
      <c r="Q167" s="699"/>
      <c r="R167" s="699"/>
    </row>
    <row r="168" spans="2:18" ht="15" customHeight="1" x14ac:dyDescent="0.2">
      <c r="B168" s="52"/>
      <c r="C168" s="180"/>
      <c r="D168" s="180"/>
      <c r="E168" s="180"/>
      <c r="F168" s="180"/>
      <c r="G168" s="180"/>
      <c r="H168" s="180"/>
      <c r="I168" s="180"/>
      <c r="J168" s="180"/>
      <c r="K168" s="180"/>
      <c r="L168" s="180"/>
      <c r="M168" s="180"/>
      <c r="N168" s="180"/>
      <c r="O168" s="180"/>
      <c r="P168" s="180"/>
      <c r="Q168" s="180"/>
      <c r="R168" s="180"/>
    </row>
    <row r="169" spans="2:18" ht="15" customHeight="1" x14ac:dyDescent="0.2">
      <c r="B169" s="52"/>
      <c r="C169" s="102"/>
      <c r="D169" s="180"/>
      <c r="E169" s="180"/>
      <c r="F169" s="180"/>
      <c r="G169" s="180"/>
      <c r="H169" s="180"/>
      <c r="I169" s="180"/>
      <c r="J169" s="180"/>
      <c r="K169" s="180"/>
      <c r="L169" s="180"/>
      <c r="M169" s="180"/>
      <c r="N169" s="180"/>
      <c r="O169" s="180"/>
      <c r="P169" s="180"/>
      <c r="Q169" s="180"/>
      <c r="R169" s="180"/>
    </row>
    <row r="170" spans="2:18" ht="15" customHeight="1" x14ac:dyDescent="0.2">
      <c r="B170" s="52"/>
      <c r="C170" s="102"/>
      <c r="D170" s="180"/>
      <c r="E170" s="180"/>
      <c r="F170" s="180"/>
      <c r="G170" s="180"/>
      <c r="H170" s="180"/>
      <c r="I170" s="180"/>
      <c r="J170" s="180"/>
      <c r="K170" s="180"/>
      <c r="L170" s="180"/>
      <c r="M170" s="180"/>
      <c r="N170" s="180"/>
      <c r="O170" s="180"/>
      <c r="P170" s="180"/>
      <c r="Q170" s="180"/>
      <c r="R170" s="180"/>
    </row>
    <row r="171" spans="2:18" ht="15" customHeight="1" x14ac:dyDescent="0.2">
      <c r="B171" s="52"/>
      <c r="C171" s="103"/>
      <c r="D171" s="110"/>
      <c r="E171" s="702"/>
      <c r="F171" s="110"/>
      <c r="G171" s="110"/>
      <c r="H171" s="110"/>
      <c r="I171" s="110"/>
      <c r="J171" s="110"/>
      <c r="K171" s="110"/>
      <c r="L171" s="110"/>
      <c r="M171" s="110"/>
      <c r="N171" s="110"/>
      <c r="O171" s="110"/>
      <c r="P171" s="110"/>
      <c r="Q171" s="110"/>
      <c r="R171" s="702"/>
    </row>
    <row r="172" spans="2:18" ht="15" customHeight="1" x14ac:dyDescent="0.2">
      <c r="B172" s="52"/>
      <c r="C172" s="103"/>
      <c r="D172" s="180"/>
      <c r="E172" s="180"/>
      <c r="F172" s="180"/>
      <c r="G172" s="180"/>
      <c r="H172" s="180"/>
      <c r="I172" s="180"/>
      <c r="J172" s="180"/>
      <c r="K172" s="180"/>
      <c r="L172" s="180"/>
      <c r="M172" s="180"/>
      <c r="N172" s="180"/>
      <c r="O172" s="180"/>
      <c r="P172" s="180"/>
      <c r="Q172" s="180"/>
      <c r="R172" s="702"/>
    </row>
    <row r="173" spans="2:18" ht="15" customHeight="1" x14ac:dyDescent="0.2">
      <c r="B173" s="52"/>
      <c r="C173" s="103"/>
      <c r="D173" s="110"/>
      <c r="E173" s="702"/>
      <c r="F173" s="110"/>
      <c r="G173" s="110"/>
      <c r="H173" s="110"/>
      <c r="I173" s="110"/>
      <c r="J173" s="110"/>
      <c r="K173" s="110"/>
      <c r="L173" s="110"/>
      <c r="M173" s="110"/>
      <c r="N173" s="110"/>
      <c r="O173" s="110"/>
      <c r="P173" s="110"/>
      <c r="Q173" s="110"/>
      <c r="R173" s="702"/>
    </row>
    <row r="174" spans="2:18" ht="15" customHeight="1" x14ac:dyDescent="0.2">
      <c r="B174" s="52"/>
      <c r="C174" s="103"/>
      <c r="D174" s="110"/>
      <c r="E174" s="702"/>
      <c r="F174" s="110"/>
      <c r="G174" s="110"/>
      <c r="H174" s="110"/>
      <c r="I174" s="110"/>
      <c r="J174" s="110"/>
      <c r="K174" s="110"/>
      <c r="L174" s="110"/>
      <c r="M174" s="110"/>
      <c r="N174" s="110"/>
      <c r="O174" s="110"/>
      <c r="P174" s="110"/>
      <c r="Q174" s="110"/>
      <c r="R174" s="702"/>
    </row>
    <row r="175" spans="2:18" ht="15" customHeight="1" x14ac:dyDescent="0.2">
      <c r="B175" s="52"/>
      <c r="C175" s="702"/>
      <c r="D175" s="702"/>
      <c r="E175" s="702"/>
      <c r="F175" s="702"/>
      <c r="G175" s="702"/>
      <c r="H175" s="702"/>
      <c r="I175" s="702"/>
      <c r="J175" s="702"/>
      <c r="K175" s="702"/>
      <c r="L175" s="702"/>
      <c r="M175" s="702"/>
      <c r="N175" s="702"/>
      <c r="O175" s="702"/>
      <c r="P175" s="702"/>
      <c r="Q175" s="702"/>
      <c r="R175" s="702"/>
    </row>
    <row r="176" spans="2:18" ht="15" customHeight="1" x14ac:dyDescent="0.2">
      <c r="B176" s="52"/>
      <c r="C176" s="180"/>
      <c r="D176" s="180"/>
      <c r="E176" s="180"/>
      <c r="F176" s="180"/>
      <c r="G176" s="180"/>
      <c r="H176" s="180"/>
      <c r="I176" s="180"/>
      <c r="J176" s="180"/>
      <c r="K176" s="180"/>
      <c r="L176" s="180"/>
      <c r="M176" s="180"/>
      <c r="N176" s="180"/>
      <c r="O176" s="180"/>
      <c r="P176" s="180"/>
      <c r="Q176" s="180"/>
      <c r="R176" s="180"/>
    </row>
    <row r="177" spans="2:18" ht="15" customHeight="1" x14ac:dyDescent="0.2">
      <c r="B177" s="52"/>
      <c r="C177" s="103"/>
      <c r="D177" s="180"/>
      <c r="E177" s="180"/>
      <c r="F177" s="180"/>
      <c r="G177" s="180"/>
      <c r="H177" s="180"/>
      <c r="I177" s="180"/>
      <c r="J177" s="180"/>
      <c r="K177" s="180"/>
      <c r="L177" s="180"/>
      <c r="M177" s="180"/>
      <c r="N177" s="180"/>
      <c r="O177" s="180"/>
      <c r="P177" s="180"/>
      <c r="Q177" s="180"/>
      <c r="R177" s="180"/>
    </row>
    <row r="178" spans="2:18" ht="15" customHeight="1" x14ac:dyDescent="0.2">
      <c r="B178" s="52"/>
      <c r="C178" s="104"/>
      <c r="D178" s="180"/>
      <c r="E178" s="180"/>
      <c r="F178" s="180"/>
      <c r="G178" s="180"/>
      <c r="H178" s="180"/>
      <c r="I178" s="180"/>
      <c r="J178" s="180"/>
      <c r="K178" s="180"/>
      <c r="L178" s="180"/>
      <c r="M178" s="180"/>
      <c r="N178" s="180"/>
      <c r="O178" s="180"/>
      <c r="P178" s="180"/>
      <c r="Q178" s="180"/>
      <c r="R178" s="180"/>
    </row>
    <row r="179" spans="2:18" ht="15" customHeight="1" x14ac:dyDescent="0.2">
      <c r="B179" s="52"/>
      <c r="C179" s="103"/>
      <c r="D179" s="180"/>
      <c r="E179" s="180"/>
      <c r="F179" s="180"/>
      <c r="G179" s="180"/>
      <c r="H179" s="180"/>
      <c r="I179" s="180"/>
      <c r="J179" s="180"/>
      <c r="K179" s="180"/>
      <c r="L179" s="180"/>
      <c r="M179" s="180"/>
      <c r="N179" s="180"/>
      <c r="O179" s="180"/>
      <c r="P179" s="180"/>
      <c r="Q179" s="180"/>
      <c r="R179" s="180"/>
    </row>
    <row r="180" spans="2:18" ht="15" customHeight="1" x14ac:dyDescent="0.2">
      <c r="B180" s="52"/>
      <c r="C180" s="104"/>
      <c r="D180" s="180"/>
      <c r="E180" s="180"/>
      <c r="F180" s="180"/>
      <c r="G180" s="180"/>
      <c r="H180" s="180"/>
      <c r="I180" s="180"/>
      <c r="J180" s="180"/>
      <c r="K180" s="180"/>
      <c r="L180" s="180"/>
      <c r="M180" s="180"/>
      <c r="N180" s="180"/>
      <c r="O180" s="180"/>
      <c r="P180" s="180"/>
      <c r="Q180" s="180"/>
      <c r="R180" s="180"/>
    </row>
    <row r="181" spans="2:18" ht="15" customHeight="1" x14ac:dyDescent="0.2">
      <c r="B181" s="52"/>
      <c r="C181" s="558"/>
      <c r="D181" s="695"/>
      <c r="E181" s="695"/>
      <c r="F181" s="695"/>
      <c r="G181" s="695"/>
      <c r="H181" s="695"/>
      <c r="I181" s="695"/>
      <c r="J181" s="695"/>
      <c r="K181" s="695"/>
      <c r="L181" s="695"/>
      <c r="M181" s="695"/>
      <c r="N181" s="695"/>
      <c r="O181" s="695"/>
      <c r="P181" s="695"/>
      <c r="Q181" s="695"/>
      <c r="R181" s="695"/>
    </row>
    <row r="182" spans="2:18" ht="15" customHeight="1" x14ac:dyDescent="0.2">
      <c r="B182" s="52"/>
      <c r="C182" s="695"/>
      <c r="D182" s="695"/>
      <c r="E182" s="695"/>
      <c r="F182" s="695"/>
      <c r="G182" s="695"/>
      <c r="H182" s="695"/>
      <c r="I182" s="695"/>
      <c r="J182" s="695"/>
      <c r="K182" s="695"/>
      <c r="L182" s="695"/>
      <c r="M182" s="695"/>
      <c r="N182" s="695"/>
      <c r="O182" s="695"/>
      <c r="P182" s="695"/>
      <c r="Q182" s="695"/>
      <c r="R182" s="695"/>
    </row>
    <row r="183" spans="2:18" ht="15" customHeight="1" x14ac:dyDescent="0.2">
      <c r="B183" s="52"/>
      <c r="C183" s="104"/>
      <c r="D183" s="180"/>
      <c r="E183" s="180"/>
      <c r="F183" s="180"/>
      <c r="G183" s="180"/>
      <c r="H183" s="180"/>
      <c r="I183" s="180"/>
      <c r="J183" s="180"/>
      <c r="K183" s="180"/>
      <c r="L183" s="180"/>
      <c r="M183" s="180"/>
      <c r="N183" s="180"/>
      <c r="O183" s="180"/>
      <c r="P183" s="180"/>
      <c r="Q183" s="180"/>
      <c r="R183" s="180"/>
    </row>
    <row r="184" spans="2:18" ht="15" customHeight="1" x14ac:dyDescent="0.2">
      <c r="B184" s="52"/>
      <c r="C184" s="558"/>
      <c r="D184" s="695"/>
      <c r="E184" s="695"/>
      <c r="F184" s="695"/>
      <c r="G184" s="695"/>
      <c r="H184" s="695"/>
      <c r="I184" s="695"/>
      <c r="J184" s="695"/>
      <c r="K184" s="695"/>
      <c r="L184" s="695"/>
      <c r="M184" s="695"/>
      <c r="N184" s="695"/>
      <c r="O184" s="695"/>
      <c r="P184" s="695"/>
      <c r="Q184" s="695"/>
      <c r="R184" s="695"/>
    </row>
    <row r="185" spans="2:18" ht="15" customHeight="1" x14ac:dyDescent="0.2">
      <c r="B185" s="52"/>
      <c r="C185" s="695"/>
      <c r="D185" s="695"/>
      <c r="E185" s="695"/>
      <c r="F185" s="695"/>
      <c r="G185" s="695"/>
      <c r="H185" s="695"/>
      <c r="I185" s="695"/>
      <c r="J185" s="695"/>
      <c r="K185" s="695"/>
      <c r="L185" s="695"/>
      <c r="M185" s="695"/>
      <c r="N185" s="695"/>
      <c r="O185" s="695"/>
      <c r="P185" s="695"/>
      <c r="Q185" s="695"/>
      <c r="R185" s="695"/>
    </row>
    <row r="186" spans="2:18" ht="15" customHeight="1" x14ac:dyDescent="0.2">
      <c r="B186" s="52"/>
      <c r="C186" s="695"/>
      <c r="D186" s="695"/>
      <c r="E186" s="695"/>
      <c r="F186" s="695"/>
      <c r="G186" s="695"/>
      <c r="H186" s="695"/>
      <c r="I186" s="695"/>
      <c r="J186" s="695"/>
      <c r="K186" s="695"/>
      <c r="L186" s="695"/>
      <c r="M186" s="695"/>
      <c r="N186" s="695"/>
      <c r="O186" s="695"/>
      <c r="P186" s="695"/>
      <c r="Q186" s="695"/>
      <c r="R186" s="695"/>
    </row>
    <row r="187" spans="2:18" ht="15" customHeight="1" x14ac:dyDescent="0.2">
      <c r="B187" s="52"/>
      <c r="C187" s="702"/>
      <c r="D187" s="180"/>
      <c r="E187" s="180"/>
      <c r="F187" s="180"/>
      <c r="G187" s="180"/>
      <c r="H187" s="180"/>
      <c r="I187" s="180"/>
      <c r="J187" s="180"/>
      <c r="K187" s="180"/>
      <c r="L187" s="180"/>
      <c r="M187" s="180"/>
      <c r="N187" s="180"/>
      <c r="O187" s="180"/>
      <c r="P187" s="180"/>
      <c r="Q187" s="180"/>
      <c r="R187" s="180"/>
    </row>
    <row r="188" spans="2:18" ht="15" customHeight="1" x14ac:dyDescent="0.2">
      <c r="B188" s="52"/>
      <c r="C188" s="180"/>
      <c r="D188" s="180"/>
      <c r="E188" s="180"/>
      <c r="F188" s="180"/>
      <c r="G188" s="180"/>
      <c r="H188" s="180"/>
      <c r="I188" s="180"/>
      <c r="J188" s="180"/>
      <c r="K188" s="180"/>
      <c r="L188" s="180"/>
      <c r="M188" s="180"/>
      <c r="N188" s="180"/>
      <c r="O188" s="180"/>
      <c r="P188" s="180"/>
      <c r="Q188" s="180"/>
      <c r="R188" s="180"/>
    </row>
    <row r="189" spans="2:18" ht="15" customHeight="1" x14ac:dyDescent="0.3">
      <c r="B189" s="113"/>
      <c r="C189" s="180"/>
      <c r="D189" s="180"/>
      <c r="E189" s="180"/>
      <c r="F189" s="180"/>
      <c r="G189" s="180"/>
      <c r="H189" s="180"/>
      <c r="I189" s="180"/>
      <c r="J189" s="180"/>
      <c r="K189" s="180"/>
      <c r="L189" s="180"/>
      <c r="M189" s="180"/>
      <c r="N189" s="180"/>
      <c r="O189" s="180"/>
      <c r="P189" s="180"/>
      <c r="Q189" s="180"/>
      <c r="R189" s="180"/>
    </row>
    <row r="190" spans="2:18" ht="15" customHeight="1" x14ac:dyDescent="0.2">
      <c r="B190" s="52"/>
      <c r="C190" s="180"/>
      <c r="D190" s="180"/>
      <c r="E190" s="180"/>
      <c r="F190" s="180"/>
      <c r="G190" s="180"/>
      <c r="H190" s="180"/>
      <c r="I190" s="180"/>
      <c r="J190" s="180"/>
      <c r="K190" s="180"/>
      <c r="L190" s="180"/>
      <c r="M190" s="180"/>
      <c r="N190" s="180"/>
      <c r="O190" s="180"/>
      <c r="P190" s="180"/>
      <c r="Q190" s="180"/>
      <c r="R190" s="180"/>
    </row>
    <row r="191" spans="2:18" ht="15" customHeight="1" x14ac:dyDescent="0.2">
      <c r="B191" s="52"/>
      <c r="C191" s="105"/>
      <c r="D191" s="695"/>
      <c r="E191" s="180"/>
      <c r="F191" s="695"/>
      <c r="G191" s="695"/>
      <c r="H191" s="695"/>
      <c r="I191" s="695"/>
      <c r="J191" s="695"/>
      <c r="K191" s="695"/>
      <c r="L191" s="695"/>
      <c r="M191" s="695"/>
      <c r="N191" s="695"/>
      <c r="O191" s="695"/>
      <c r="P191" s="695"/>
      <c r="Q191" s="695"/>
      <c r="R191" s="180"/>
    </row>
    <row r="192" spans="2:18" ht="15" customHeight="1" x14ac:dyDescent="0.2">
      <c r="C192" s="701"/>
      <c r="D192" s="702"/>
      <c r="E192" s="702"/>
      <c r="F192" s="702"/>
      <c r="G192" s="702"/>
      <c r="H192" s="702"/>
      <c r="I192" s="702"/>
      <c r="J192" s="702"/>
      <c r="K192" s="702"/>
      <c r="L192" s="702"/>
      <c r="M192" s="702"/>
      <c r="N192" s="702"/>
      <c r="O192" s="702"/>
      <c r="P192" s="702"/>
      <c r="Q192" s="702"/>
    </row>
    <row r="193" spans="3:17" ht="15" customHeight="1" x14ac:dyDescent="0.2">
      <c r="C193" s="701"/>
      <c r="D193" s="702"/>
      <c r="E193" s="702"/>
      <c r="F193" s="702"/>
      <c r="G193" s="702"/>
      <c r="H193" s="702"/>
      <c r="I193" s="702"/>
      <c r="J193" s="702"/>
      <c r="K193" s="702"/>
      <c r="L193" s="702"/>
      <c r="M193" s="702"/>
      <c r="N193" s="702"/>
      <c r="O193" s="702"/>
      <c r="P193" s="702"/>
      <c r="Q193" s="702"/>
    </row>
    <row r="194" spans="3:17" ht="15" customHeight="1" x14ac:dyDescent="0.2">
      <c r="C194" s="701"/>
      <c r="D194" s="702"/>
      <c r="E194" s="702"/>
      <c r="F194" s="702"/>
      <c r="G194" s="702"/>
      <c r="H194" s="702"/>
      <c r="I194" s="702"/>
      <c r="J194" s="702"/>
      <c r="K194" s="702"/>
      <c r="L194" s="702"/>
      <c r="M194" s="702"/>
      <c r="N194" s="702"/>
      <c r="O194" s="702"/>
      <c r="P194" s="702"/>
      <c r="Q194" s="702"/>
    </row>
    <row r="195" spans="3:17" ht="15" customHeight="1" x14ac:dyDescent="0.2">
      <c r="C195" s="701"/>
      <c r="D195" s="702"/>
      <c r="E195" s="702"/>
      <c r="F195" s="702"/>
      <c r="G195" s="702"/>
      <c r="H195" s="702"/>
      <c r="I195" s="702"/>
      <c r="J195" s="702"/>
      <c r="K195" s="702"/>
      <c r="L195" s="702"/>
      <c r="M195" s="702"/>
      <c r="N195" s="702"/>
      <c r="O195" s="702"/>
      <c r="P195" s="702"/>
      <c r="Q195" s="702"/>
    </row>
    <row r="196" spans="3:17" ht="15" customHeight="1" x14ac:dyDescent="0.2">
      <c r="C196" s="559"/>
      <c r="D196" s="702"/>
      <c r="E196" s="702"/>
      <c r="F196" s="702"/>
      <c r="G196" s="702"/>
      <c r="H196" s="702"/>
      <c r="I196" s="702"/>
      <c r="J196" s="702"/>
      <c r="K196" s="702"/>
      <c r="L196" s="702"/>
      <c r="M196" s="702"/>
      <c r="N196" s="702"/>
      <c r="O196" s="702"/>
      <c r="P196" s="702"/>
      <c r="Q196" s="702"/>
    </row>
    <row r="197" spans="3:17" ht="15" customHeight="1" x14ac:dyDescent="0.2">
      <c r="C197" s="114"/>
      <c r="D197" s="115"/>
      <c r="E197" s="108"/>
      <c r="F197" s="695"/>
      <c r="G197" s="695"/>
      <c r="H197" s="695"/>
      <c r="I197" s="695"/>
      <c r="J197" s="695"/>
      <c r="K197" s="695"/>
      <c r="L197" s="695"/>
      <c r="M197" s="695"/>
      <c r="N197" s="695"/>
      <c r="O197" s="695"/>
      <c r="P197" s="695"/>
      <c r="Q197" s="695"/>
    </row>
    <row r="198" spans="3:17" ht="15" customHeight="1" x14ac:dyDescent="0.2">
      <c r="C198" s="700"/>
      <c r="D198" s="12"/>
      <c r="E198" s="53"/>
      <c r="F198" s="12"/>
      <c r="G198" s="12"/>
      <c r="H198" s="12"/>
      <c r="I198" s="12"/>
      <c r="J198" s="12"/>
      <c r="K198" s="12"/>
      <c r="L198" s="12"/>
      <c r="M198" s="12"/>
      <c r="N198" s="12"/>
      <c r="O198" s="12"/>
      <c r="P198" s="12"/>
      <c r="Q198" s="12"/>
    </row>
    <row r="199" spans="3:17" ht="15" customHeight="1" x14ac:dyDescent="0.2">
      <c r="C199" s="695"/>
      <c r="D199" s="116"/>
      <c r="E199" s="53"/>
      <c r="F199" s="12"/>
      <c r="G199" s="12"/>
      <c r="H199" s="12"/>
      <c r="I199" s="12"/>
      <c r="J199" s="12"/>
      <c r="K199" s="12"/>
      <c r="L199" s="12"/>
      <c r="M199" s="12"/>
      <c r="N199" s="12"/>
      <c r="O199" s="12"/>
      <c r="P199" s="12"/>
      <c r="Q199" s="12"/>
    </row>
    <row r="200" spans="3:17" ht="15" customHeight="1" x14ac:dyDescent="0.2">
      <c r="C200" s="695"/>
      <c r="D200" s="695"/>
      <c r="E200" s="180"/>
      <c r="F200" s="106"/>
      <c r="G200" s="106"/>
      <c r="H200" s="106"/>
      <c r="I200" s="106"/>
      <c r="J200" s="106"/>
      <c r="K200" s="106"/>
      <c r="L200" s="106"/>
      <c r="M200" s="106"/>
      <c r="N200" s="106"/>
      <c r="O200" s="106"/>
      <c r="P200" s="106"/>
      <c r="Q200" s="106"/>
    </row>
    <row r="201" spans="3:17" ht="15" customHeight="1" x14ac:dyDescent="0.2">
      <c r="C201" s="695"/>
      <c r="D201" s="695"/>
      <c r="E201" s="180"/>
      <c r="F201" s="180"/>
      <c r="G201" s="180"/>
      <c r="H201" s="180"/>
      <c r="I201" s="180"/>
      <c r="J201" s="180"/>
      <c r="K201" s="180"/>
      <c r="L201" s="180"/>
      <c r="M201" s="180"/>
      <c r="N201" s="180"/>
      <c r="O201" s="180"/>
      <c r="P201" s="180"/>
      <c r="Q201" s="180"/>
    </row>
    <row r="202" spans="3:17" ht="15" customHeight="1" x14ac:dyDescent="0.2">
      <c r="C202" s="695"/>
      <c r="D202" s="695"/>
      <c r="E202" s="180"/>
      <c r="F202" s="180"/>
      <c r="G202" s="180"/>
      <c r="H202" s="180"/>
      <c r="I202" s="180"/>
      <c r="J202" s="180"/>
      <c r="K202" s="180"/>
      <c r="L202" s="180"/>
      <c r="M202" s="180"/>
      <c r="N202" s="180"/>
      <c r="O202" s="180"/>
      <c r="P202" s="180"/>
      <c r="Q202" s="180"/>
    </row>
    <row r="203" spans="3:17" ht="15" customHeight="1" x14ac:dyDescent="0.2">
      <c r="C203" s="695"/>
      <c r="D203" s="695"/>
      <c r="E203" s="180"/>
      <c r="F203" s="180"/>
      <c r="G203" s="180"/>
      <c r="H203" s="180"/>
      <c r="I203" s="180"/>
      <c r="J203" s="180"/>
      <c r="K203" s="180"/>
      <c r="L203" s="180"/>
      <c r="M203" s="180"/>
      <c r="N203" s="180"/>
      <c r="O203" s="180"/>
      <c r="P203" s="180"/>
      <c r="Q203" s="180"/>
    </row>
    <row r="204" spans="3:17" ht="15" customHeight="1" x14ac:dyDescent="0.2">
      <c r="C204" s="695"/>
      <c r="D204" s="695"/>
      <c r="E204" s="180"/>
      <c r="F204" s="180"/>
      <c r="G204" s="180"/>
      <c r="H204" s="180"/>
      <c r="I204" s="180"/>
      <c r="J204" s="180"/>
      <c r="K204" s="180"/>
      <c r="L204" s="180"/>
      <c r="M204" s="180"/>
      <c r="N204" s="180"/>
      <c r="O204" s="180"/>
      <c r="P204" s="180"/>
      <c r="Q204" s="180"/>
    </row>
    <row r="205" spans="3:17" ht="15" customHeight="1" x14ac:dyDescent="0.2">
      <c r="C205" s="695"/>
      <c r="D205" s="695"/>
      <c r="E205" s="180"/>
      <c r="F205" s="106"/>
      <c r="G205" s="106"/>
      <c r="H205" s="106"/>
      <c r="I205" s="106"/>
      <c r="J205" s="106"/>
      <c r="K205" s="106"/>
      <c r="L205" s="106"/>
      <c r="M205" s="106"/>
      <c r="N205" s="106"/>
      <c r="O205" s="106"/>
      <c r="P205" s="106"/>
      <c r="Q205" s="106"/>
    </row>
    <row r="206" spans="3:17" ht="15" customHeight="1" x14ac:dyDescent="0.2">
      <c r="C206" s="695"/>
      <c r="D206" s="695"/>
      <c r="E206" s="180"/>
      <c r="F206" s="180"/>
      <c r="G206" s="180"/>
      <c r="H206" s="180"/>
      <c r="I206" s="180"/>
      <c r="J206" s="180"/>
      <c r="K206" s="180"/>
      <c r="L206" s="180"/>
      <c r="M206" s="180"/>
      <c r="N206" s="180"/>
      <c r="O206" s="180"/>
      <c r="P206" s="180"/>
      <c r="Q206" s="180"/>
    </row>
    <row r="207" spans="3:17" ht="15" customHeight="1" x14ac:dyDescent="0.2">
      <c r="C207" s="695"/>
      <c r="D207" s="695"/>
      <c r="E207" s="180"/>
      <c r="F207" s="180"/>
      <c r="G207" s="180"/>
      <c r="H207" s="180"/>
      <c r="I207" s="180"/>
      <c r="J207" s="180"/>
      <c r="K207" s="180"/>
      <c r="L207" s="180"/>
      <c r="M207" s="180"/>
      <c r="N207" s="180"/>
      <c r="O207" s="180"/>
      <c r="P207" s="180"/>
      <c r="Q207" s="180"/>
    </row>
    <row r="208" spans="3:17" ht="15" customHeight="1" x14ac:dyDescent="0.2">
      <c r="C208" s="695"/>
      <c r="D208" s="695"/>
      <c r="E208" s="180"/>
      <c r="F208" s="695"/>
      <c r="G208" s="695"/>
      <c r="H208" s="695"/>
      <c r="I208" s="695"/>
      <c r="J208" s="695"/>
      <c r="K208" s="695"/>
      <c r="L208" s="695"/>
      <c r="M208" s="695"/>
      <c r="N208" s="695"/>
      <c r="O208" s="695"/>
      <c r="P208" s="695"/>
      <c r="Q208" s="695"/>
    </row>
    <row r="209" spans="3:17" ht="15" customHeight="1" x14ac:dyDescent="0.2">
      <c r="C209" s="695"/>
      <c r="D209" s="695"/>
      <c r="E209" s="180"/>
      <c r="F209" s="695"/>
      <c r="G209" s="695"/>
      <c r="H209" s="695"/>
      <c r="I209" s="695"/>
      <c r="J209" s="695"/>
      <c r="K209" s="695"/>
      <c r="L209" s="695"/>
      <c r="M209" s="695"/>
      <c r="N209" s="695"/>
      <c r="O209" s="695"/>
      <c r="P209" s="695"/>
      <c r="Q209" s="695"/>
    </row>
    <row r="210" spans="3:17" ht="15" customHeight="1" x14ac:dyDescent="0.2">
      <c r="C210" s="180"/>
      <c r="D210" s="695"/>
      <c r="E210" s="180"/>
      <c r="F210" s="695"/>
      <c r="G210" s="695"/>
      <c r="H210" s="695"/>
      <c r="I210" s="695"/>
      <c r="J210" s="695"/>
      <c r="K210" s="695"/>
      <c r="L210" s="695"/>
      <c r="M210" s="695"/>
      <c r="N210" s="695"/>
      <c r="O210" s="695"/>
      <c r="P210" s="695"/>
      <c r="Q210" s="695"/>
    </row>
    <row r="211" spans="3:17" ht="15" customHeight="1" x14ac:dyDescent="0.2">
      <c r="C211" s="695"/>
      <c r="D211" s="695"/>
      <c r="E211" s="180"/>
      <c r="F211" s="695"/>
      <c r="G211" s="695"/>
      <c r="H211" s="695"/>
      <c r="I211" s="695"/>
      <c r="J211" s="695"/>
      <c r="K211" s="695"/>
      <c r="L211" s="695"/>
      <c r="M211" s="695"/>
      <c r="N211" s="695"/>
      <c r="O211" s="695"/>
      <c r="P211" s="695"/>
      <c r="Q211" s="695"/>
    </row>
    <row r="212" spans="3:17" ht="15" customHeight="1" x14ac:dyDescent="0.2">
      <c r="C212" s="695"/>
      <c r="D212" s="695"/>
      <c r="E212" s="180"/>
      <c r="F212" s="106"/>
      <c r="G212" s="106"/>
      <c r="H212" s="106"/>
      <c r="I212" s="106"/>
      <c r="J212" s="106"/>
      <c r="K212" s="106"/>
      <c r="L212" s="106"/>
      <c r="M212" s="106"/>
      <c r="N212" s="106"/>
      <c r="O212" s="106"/>
      <c r="P212" s="106"/>
      <c r="Q212" s="106"/>
    </row>
    <row r="213" spans="3:17" ht="15" customHeight="1" x14ac:dyDescent="0.2">
      <c r="C213" s="695"/>
      <c r="D213" s="695"/>
      <c r="E213" s="180"/>
      <c r="F213" s="180"/>
      <c r="G213" s="180"/>
      <c r="H213" s="180"/>
      <c r="I213" s="180"/>
      <c r="J213" s="180"/>
      <c r="K213" s="180"/>
      <c r="L213" s="180"/>
      <c r="M213" s="180"/>
      <c r="N213" s="180"/>
      <c r="O213" s="180"/>
      <c r="P213" s="180"/>
      <c r="Q213" s="180"/>
    </row>
    <row r="214" spans="3:17" ht="15" customHeight="1" x14ac:dyDescent="0.2">
      <c r="C214" s="695"/>
      <c r="D214" s="695"/>
      <c r="E214" s="180"/>
      <c r="F214" s="695"/>
      <c r="G214" s="695"/>
      <c r="H214" s="695"/>
      <c r="I214" s="695"/>
      <c r="J214" s="695"/>
      <c r="K214" s="695"/>
      <c r="L214" s="695"/>
      <c r="M214" s="695"/>
      <c r="N214" s="695"/>
      <c r="O214" s="695"/>
      <c r="P214" s="695"/>
      <c r="Q214" s="695"/>
    </row>
    <row r="215" spans="3:17" ht="15" customHeight="1" x14ac:dyDescent="0.2">
      <c r="C215" s="695"/>
      <c r="D215" s="695"/>
      <c r="E215" s="180"/>
      <c r="F215" s="695"/>
      <c r="G215" s="695"/>
      <c r="H215" s="695"/>
      <c r="I215" s="695"/>
      <c r="J215" s="695"/>
      <c r="K215" s="695"/>
      <c r="L215" s="695"/>
      <c r="M215" s="695"/>
      <c r="N215" s="695"/>
      <c r="O215" s="695"/>
      <c r="P215" s="695"/>
      <c r="Q215" s="695"/>
    </row>
    <row r="216" spans="3:17" ht="15" customHeight="1" x14ac:dyDescent="0.2">
      <c r="C216" s="695"/>
      <c r="D216" s="695"/>
      <c r="E216" s="180"/>
      <c r="F216" s="695"/>
      <c r="G216" s="695"/>
      <c r="H216" s="695"/>
      <c r="I216" s="695"/>
      <c r="J216" s="695"/>
      <c r="K216" s="695"/>
      <c r="L216" s="695"/>
      <c r="M216" s="695"/>
      <c r="N216" s="695"/>
      <c r="O216" s="695"/>
      <c r="P216" s="695"/>
      <c r="Q216" s="695"/>
    </row>
    <row r="217" spans="3:17" ht="15" customHeight="1" x14ac:dyDescent="0.2">
      <c r="C217" s="695"/>
      <c r="D217" s="695"/>
      <c r="E217" s="180"/>
      <c r="F217" s="695"/>
      <c r="G217" s="695"/>
      <c r="H217" s="695"/>
      <c r="I217" s="695"/>
      <c r="J217" s="695"/>
      <c r="K217" s="695"/>
      <c r="L217" s="695"/>
      <c r="M217" s="695"/>
      <c r="N217" s="695"/>
      <c r="O217" s="695"/>
      <c r="P217" s="695"/>
      <c r="Q217" s="695"/>
    </row>
    <row r="218" spans="3:17" ht="15" customHeight="1" x14ac:dyDescent="0.2">
      <c r="C218" s="695"/>
      <c r="D218" s="695"/>
      <c r="E218" s="180"/>
      <c r="F218" s="695"/>
      <c r="G218" s="695"/>
      <c r="H218" s="695"/>
      <c r="I218" s="695"/>
      <c r="J218" s="695"/>
      <c r="K218" s="695"/>
      <c r="L218" s="695"/>
      <c r="M218" s="695"/>
      <c r="N218" s="695"/>
      <c r="O218" s="695"/>
      <c r="P218" s="695"/>
      <c r="Q218" s="695"/>
    </row>
    <row r="219" spans="3:17" ht="15" customHeight="1" x14ac:dyDescent="0.2">
      <c r="C219" s="695"/>
      <c r="D219" s="695"/>
      <c r="E219" s="180"/>
      <c r="F219" s="695"/>
      <c r="G219" s="695"/>
      <c r="H219" s="695"/>
      <c r="I219" s="695"/>
      <c r="J219" s="695"/>
      <c r="K219" s="695"/>
      <c r="L219" s="695"/>
      <c r="M219" s="695"/>
      <c r="N219" s="695"/>
      <c r="O219" s="695"/>
      <c r="P219" s="695"/>
      <c r="Q219" s="695"/>
    </row>
    <row r="220" spans="3:17" ht="15" customHeight="1" x14ac:dyDescent="0.2">
      <c r="C220" s="695"/>
      <c r="D220" s="695"/>
      <c r="E220" s="180"/>
      <c r="F220" s="695"/>
      <c r="G220" s="695"/>
      <c r="H220" s="695"/>
      <c r="I220" s="695"/>
      <c r="J220" s="695"/>
      <c r="K220" s="695"/>
      <c r="L220" s="695"/>
      <c r="M220" s="695"/>
      <c r="N220" s="695"/>
      <c r="O220" s="695"/>
      <c r="P220" s="695"/>
      <c r="Q220" s="695"/>
    </row>
    <row r="221" spans="3:17" ht="15" customHeight="1" x14ac:dyDescent="0.2">
      <c r="C221" s="695"/>
      <c r="D221" s="695"/>
      <c r="E221" s="180"/>
      <c r="F221" s="695"/>
      <c r="G221" s="695"/>
      <c r="H221" s="695"/>
      <c r="I221" s="695"/>
      <c r="J221" s="695"/>
      <c r="K221" s="695"/>
      <c r="L221" s="695"/>
      <c r="M221" s="695"/>
      <c r="N221" s="695"/>
      <c r="O221" s="695"/>
      <c r="P221" s="695"/>
      <c r="Q221" s="695"/>
    </row>
    <row r="222" spans="3:17" ht="15" customHeight="1" x14ac:dyDescent="0.2">
      <c r="C222" s="695"/>
      <c r="D222" s="695"/>
      <c r="E222" s="180"/>
      <c r="F222" s="695"/>
      <c r="G222" s="695"/>
      <c r="H222" s="695"/>
      <c r="I222" s="695"/>
      <c r="J222" s="695"/>
      <c r="K222" s="695"/>
      <c r="L222" s="695"/>
      <c r="M222" s="695"/>
      <c r="N222" s="695"/>
      <c r="O222" s="695"/>
      <c r="P222" s="695"/>
      <c r="Q222" s="695"/>
    </row>
    <row r="223" spans="3:17" ht="15" customHeight="1" x14ac:dyDescent="0.2">
      <c r="C223" s="695"/>
      <c r="D223" s="695"/>
      <c r="E223" s="180"/>
      <c r="F223" s="695"/>
      <c r="G223" s="695"/>
      <c r="H223" s="695"/>
      <c r="I223" s="695"/>
      <c r="J223" s="695"/>
      <c r="K223" s="695"/>
      <c r="L223" s="695"/>
      <c r="M223" s="695"/>
      <c r="N223" s="695"/>
      <c r="O223" s="695"/>
      <c r="P223" s="695"/>
      <c r="Q223" s="695"/>
    </row>
    <row r="224" spans="3:17" ht="15" customHeight="1" x14ac:dyDescent="0.2">
      <c r="C224" s="695"/>
      <c r="D224" s="695"/>
      <c r="E224" s="180"/>
      <c r="F224" s="106"/>
      <c r="G224" s="106"/>
      <c r="H224" s="106"/>
      <c r="I224" s="106"/>
      <c r="J224" s="106"/>
      <c r="K224" s="106"/>
      <c r="L224" s="106"/>
      <c r="M224" s="106"/>
      <c r="N224" s="106"/>
      <c r="O224" s="106"/>
      <c r="P224" s="106"/>
      <c r="Q224" s="106"/>
    </row>
    <row r="225" spans="3:17" ht="15" customHeight="1" x14ac:dyDescent="0.2">
      <c r="C225" s="695"/>
      <c r="D225" s="695"/>
      <c r="E225" s="180"/>
      <c r="F225" s="106"/>
      <c r="G225" s="106"/>
      <c r="H225" s="106"/>
      <c r="I225" s="106"/>
      <c r="J225" s="106"/>
      <c r="K225" s="106"/>
      <c r="L225" s="106"/>
      <c r="M225" s="106"/>
      <c r="N225" s="106"/>
      <c r="O225" s="106"/>
      <c r="P225" s="106"/>
      <c r="Q225" s="106"/>
    </row>
    <row r="226" spans="3:17" ht="15" customHeight="1" x14ac:dyDescent="0.2">
      <c r="C226" s="695"/>
      <c r="D226" s="695"/>
      <c r="E226" s="180"/>
      <c r="F226" s="106"/>
      <c r="G226" s="106"/>
      <c r="H226" s="106"/>
      <c r="I226" s="106"/>
      <c r="J226" s="106"/>
      <c r="K226" s="106"/>
      <c r="L226" s="106"/>
      <c r="M226" s="106"/>
      <c r="N226" s="106"/>
      <c r="O226" s="106"/>
      <c r="P226" s="106"/>
      <c r="Q226" s="106"/>
    </row>
    <row r="227" spans="3:17" ht="15" customHeight="1" x14ac:dyDescent="0.2">
      <c r="C227" s="695"/>
      <c r="D227" s="695"/>
      <c r="E227" s="180"/>
      <c r="F227" s="180"/>
      <c r="G227" s="180"/>
      <c r="H227" s="180"/>
      <c r="I227" s="180"/>
      <c r="J227" s="180"/>
      <c r="K227" s="180"/>
      <c r="L227" s="180"/>
      <c r="M227" s="180"/>
      <c r="N227" s="180"/>
      <c r="O227" s="180"/>
      <c r="P227" s="180"/>
      <c r="Q227" s="180"/>
    </row>
    <row r="228" spans="3:17" ht="15" customHeight="1" x14ac:dyDescent="0.2">
      <c r="C228" s="180"/>
      <c r="D228" s="695"/>
      <c r="E228" s="180"/>
      <c r="F228" s="695"/>
      <c r="G228" s="695"/>
      <c r="H228" s="695"/>
      <c r="I228" s="695"/>
      <c r="J228" s="695"/>
      <c r="K228" s="695"/>
      <c r="L228" s="695"/>
      <c r="M228" s="695"/>
      <c r="N228" s="695"/>
      <c r="O228" s="695"/>
      <c r="P228" s="695"/>
      <c r="Q228" s="695"/>
    </row>
    <row r="229" spans="3:17" ht="15" customHeight="1" x14ac:dyDescent="0.2">
      <c r="C229" s="695"/>
      <c r="D229" s="695"/>
      <c r="E229" s="180"/>
      <c r="F229" s="180"/>
      <c r="G229" s="180"/>
      <c r="H229" s="180"/>
      <c r="I229" s="180"/>
      <c r="J229" s="180"/>
      <c r="K229" s="180"/>
      <c r="L229" s="180"/>
      <c r="M229" s="180"/>
      <c r="N229" s="180"/>
      <c r="O229" s="180"/>
      <c r="P229" s="180"/>
      <c r="Q229" s="180"/>
    </row>
    <row r="230" spans="3:17" ht="15" customHeight="1" x14ac:dyDescent="0.2">
      <c r="C230" s="695"/>
      <c r="D230" s="695"/>
      <c r="E230" s="180"/>
      <c r="F230" s="695"/>
      <c r="G230" s="695"/>
      <c r="H230" s="695"/>
      <c r="I230" s="695"/>
      <c r="J230" s="695"/>
      <c r="K230" s="695"/>
      <c r="L230" s="695"/>
      <c r="M230" s="695"/>
      <c r="N230" s="695"/>
      <c r="O230" s="695"/>
      <c r="P230" s="695"/>
      <c r="Q230" s="695"/>
    </row>
    <row r="231" spans="3:17" ht="15" customHeight="1" x14ac:dyDescent="0.2">
      <c r="C231" s="695"/>
      <c r="D231" s="695"/>
      <c r="E231" s="180"/>
      <c r="F231" s="106"/>
      <c r="G231" s="106"/>
      <c r="H231" s="106"/>
      <c r="I231" s="106"/>
      <c r="J231" s="106"/>
      <c r="K231" s="106"/>
      <c r="L231" s="106"/>
      <c r="M231" s="106"/>
      <c r="N231" s="106"/>
      <c r="O231" s="106"/>
      <c r="P231" s="106"/>
      <c r="Q231" s="106"/>
    </row>
    <row r="232" spans="3:17" ht="15" customHeight="1" x14ac:dyDescent="0.2">
      <c r="C232" s="695"/>
      <c r="D232" s="695"/>
      <c r="E232" s="180"/>
      <c r="F232" s="695"/>
      <c r="G232" s="695"/>
      <c r="H232" s="695"/>
      <c r="I232" s="695"/>
      <c r="J232" s="695"/>
      <c r="K232" s="695"/>
      <c r="L232" s="695"/>
      <c r="M232" s="695"/>
      <c r="N232" s="695"/>
      <c r="O232" s="695"/>
      <c r="P232" s="695"/>
      <c r="Q232" s="695"/>
    </row>
    <row r="233" spans="3:17" ht="15" customHeight="1" x14ac:dyDescent="0.2">
      <c r="C233" s="695"/>
      <c r="D233" s="695"/>
      <c r="E233" s="180"/>
      <c r="F233" s="695"/>
      <c r="G233" s="695"/>
      <c r="H233" s="695"/>
      <c r="I233" s="695"/>
      <c r="J233" s="695"/>
      <c r="K233" s="695"/>
      <c r="L233" s="695"/>
      <c r="M233" s="695"/>
      <c r="N233" s="695"/>
      <c r="O233" s="695"/>
      <c r="P233" s="695"/>
      <c r="Q233" s="695"/>
    </row>
    <row r="234" spans="3:17" ht="15" customHeight="1" x14ac:dyDescent="0.2">
      <c r="C234" s="695"/>
      <c r="D234" s="695"/>
      <c r="E234" s="180"/>
      <c r="F234" s="695"/>
      <c r="G234" s="695"/>
      <c r="H234" s="695"/>
      <c r="I234" s="695"/>
      <c r="J234" s="695"/>
      <c r="K234" s="695"/>
      <c r="L234" s="695"/>
      <c r="M234" s="695"/>
      <c r="N234" s="695"/>
      <c r="O234" s="695"/>
      <c r="P234" s="695"/>
      <c r="Q234" s="695"/>
    </row>
    <row r="235" spans="3:17" ht="15" customHeight="1" x14ac:dyDescent="0.2">
      <c r="C235" s="695"/>
      <c r="D235" s="695"/>
      <c r="E235" s="180"/>
      <c r="F235" s="695"/>
      <c r="G235" s="695"/>
      <c r="H235" s="695"/>
      <c r="I235" s="695"/>
      <c r="J235" s="695"/>
      <c r="K235" s="695"/>
      <c r="L235" s="695"/>
      <c r="M235" s="695"/>
      <c r="N235" s="695"/>
      <c r="O235" s="695"/>
      <c r="P235" s="695"/>
      <c r="Q235" s="695"/>
    </row>
    <row r="236" spans="3:17" ht="15" customHeight="1" x14ac:dyDescent="0.2">
      <c r="C236" s="695"/>
      <c r="D236" s="695"/>
      <c r="E236" s="180"/>
      <c r="F236" s="106"/>
      <c r="G236" s="106"/>
      <c r="H236" s="106"/>
      <c r="I236" s="106"/>
      <c r="J236" s="106"/>
      <c r="K236" s="106"/>
      <c r="L236" s="106"/>
      <c r="M236" s="106"/>
      <c r="N236" s="106"/>
      <c r="O236" s="106"/>
      <c r="P236" s="106"/>
      <c r="Q236" s="106"/>
    </row>
    <row r="237" spans="3:17" ht="15" customHeight="1" x14ac:dyDescent="0.2">
      <c r="C237" s="695"/>
      <c r="D237" s="695"/>
      <c r="E237" s="180"/>
      <c r="F237" s="695"/>
      <c r="G237" s="695"/>
      <c r="H237" s="695"/>
      <c r="I237" s="695"/>
      <c r="J237" s="695"/>
      <c r="K237" s="695"/>
      <c r="L237" s="695"/>
      <c r="M237" s="695"/>
      <c r="N237" s="695"/>
      <c r="O237" s="695"/>
      <c r="P237" s="695"/>
      <c r="Q237" s="695"/>
    </row>
    <row r="238" spans="3:17" ht="15" customHeight="1" x14ac:dyDescent="0.2">
      <c r="C238" s="695"/>
      <c r="D238" s="695"/>
      <c r="E238" s="180"/>
      <c r="F238" s="695"/>
      <c r="G238" s="695"/>
      <c r="H238" s="695"/>
      <c r="I238" s="695"/>
      <c r="J238" s="695"/>
      <c r="K238" s="695"/>
      <c r="L238" s="695"/>
      <c r="M238" s="695"/>
      <c r="N238" s="695"/>
      <c r="O238" s="695"/>
      <c r="P238" s="695"/>
      <c r="Q238" s="695"/>
    </row>
    <row r="239" spans="3:17" ht="15" customHeight="1" x14ac:dyDescent="0.2">
      <c r="C239" s="695"/>
      <c r="D239" s="695"/>
      <c r="E239" s="180"/>
      <c r="F239" s="695"/>
      <c r="G239" s="695"/>
      <c r="H239" s="695"/>
      <c r="I239" s="695"/>
      <c r="J239" s="695"/>
      <c r="K239" s="695"/>
      <c r="L239" s="695"/>
      <c r="M239" s="695"/>
      <c r="N239" s="695"/>
      <c r="O239" s="695"/>
      <c r="P239" s="695"/>
      <c r="Q239" s="695"/>
    </row>
    <row r="240" spans="3:17" ht="15" customHeight="1" x14ac:dyDescent="0.2">
      <c r="C240" s="695"/>
      <c r="D240" s="695"/>
      <c r="E240" s="180"/>
      <c r="F240" s="695"/>
      <c r="G240" s="695"/>
      <c r="H240" s="695"/>
      <c r="I240" s="695"/>
      <c r="J240" s="695"/>
      <c r="K240" s="695"/>
      <c r="L240" s="695"/>
      <c r="M240" s="695"/>
      <c r="N240" s="695"/>
      <c r="O240" s="695"/>
      <c r="P240" s="695"/>
      <c r="Q240" s="695"/>
    </row>
    <row r="241" spans="3:17" ht="15" customHeight="1" x14ac:dyDescent="0.2">
      <c r="C241" s="695"/>
      <c r="D241" s="695"/>
      <c r="E241" s="180"/>
      <c r="F241" s="695"/>
      <c r="G241" s="695"/>
      <c r="H241" s="695"/>
      <c r="I241" s="695"/>
      <c r="J241" s="695"/>
      <c r="K241" s="695"/>
      <c r="L241" s="695"/>
      <c r="M241" s="695"/>
      <c r="N241" s="695"/>
      <c r="O241" s="695"/>
      <c r="P241" s="695"/>
      <c r="Q241" s="695"/>
    </row>
  </sheetData>
  <sheetProtection formatCells="0" formatRows="0" selectLockedCells="1"/>
  <mergeCells count="74">
    <mergeCell ref="S10:S12"/>
    <mergeCell ref="D19:Q19"/>
    <mergeCell ref="D22:Q22"/>
    <mergeCell ref="D23:Q23"/>
    <mergeCell ref="D24:Q24"/>
    <mergeCell ref="R10:R12"/>
    <mergeCell ref="D14:Q14"/>
    <mergeCell ref="D15:Q15"/>
    <mergeCell ref="D16:Q16"/>
    <mergeCell ref="D17:Q17"/>
    <mergeCell ref="D18:Q18"/>
    <mergeCell ref="D42:Q42"/>
    <mergeCell ref="D31:Q31"/>
    <mergeCell ref="D32:Q32"/>
    <mergeCell ref="D33:Q33"/>
    <mergeCell ref="D34:Q34"/>
    <mergeCell ref="D35:Q35"/>
    <mergeCell ref="D30:Q30"/>
    <mergeCell ref="D36:Q36"/>
    <mergeCell ref="D37:Q37"/>
    <mergeCell ref="D40:Q40"/>
    <mergeCell ref="D41:Q41"/>
    <mergeCell ref="D25:Q25"/>
    <mergeCell ref="D26:Q26"/>
    <mergeCell ref="D27:Q27"/>
    <mergeCell ref="D28:Q28"/>
    <mergeCell ref="D29:Q29"/>
    <mergeCell ref="D49:Q49"/>
    <mergeCell ref="D50:Q50"/>
    <mergeCell ref="D52:Q52"/>
    <mergeCell ref="D55:Q55"/>
    <mergeCell ref="D43:Q43"/>
    <mergeCell ref="D44:Q44"/>
    <mergeCell ref="D45:Q45"/>
    <mergeCell ref="D46:Q46"/>
    <mergeCell ref="D47:Q47"/>
    <mergeCell ref="D48:Q48"/>
    <mergeCell ref="D56:Q56"/>
    <mergeCell ref="D59:Q59"/>
    <mergeCell ref="D60:Q60"/>
    <mergeCell ref="D61:Q61"/>
    <mergeCell ref="D62:Q62"/>
    <mergeCell ref="D63:Q63"/>
    <mergeCell ref="D67:Q67"/>
    <mergeCell ref="D68:Q68"/>
    <mergeCell ref="D69:Q69"/>
    <mergeCell ref="D70:Q70"/>
    <mergeCell ref="D101:Q101"/>
    <mergeCell ref="D90:Q90"/>
    <mergeCell ref="D91:Q91"/>
    <mergeCell ref="D92:Q92"/>
    <mergeCell ref="D95:Q95"/>
    <mergeCell ref="D96:Q96"/>
    <mergeCell ref="D74:Q74"/>
    <mergeCell ref="D77:Q77"/>
    <mergeCell ref="D98:Q98"/>
    <mergeCell ref="D99:Q99"/>
    <mergeCell ref="D100:Q100"/>
    <mergeCell ref="H7:S7"/>
    <mergeCell ref="R9:S9"/>
    <mergeCell ref="D97:Q97"/>
    <mergeCell ref="D85:Q85"/>
    <mergeCell ref="D86:Q86"/>
    <mergeCell ref="D87:Q87"/>
    <mergeCell ref="D88:Q88"/>
    <mergeCell ref="D89:Q89"/>
    <mergeCell ref="D78:Q78"/>
    <mergeCell ref="D79:Q79"/>
    <mergeCell ref="D82:Q82"/>
    <mergeCell ref="D83:Q83"/>
    <mergeCell ref="D84:Q84"/>
    <mergeCell ref="D71:Q71"/>
    <mergeCell ref="D72:Q72"/>
    <mergeCell ref="D73:Q73"/>
  </mergeCells>
  <printOptions horizontalCentered="1"/>
  <pageMargins left="0.25" right="0.25" top="0.75" bottom="0.75" header="0.3" footer="0.3"/>
  <pageSetup scale="85" fitToHeight="2" orientation="portrait" r:id="rId1"/>
  <headerFooter alignWithMargins="0">
    <oddHeader>&amp;C&amp;"Arial,Bold"&amp;14Form 6C 
Development Budget Narrative</oddHeader>
    <oddFooter>&amp;LForm 6C Development Budget Narrative&amp;RCFA Forms 2014, v1.0
June 2014</oddFooter>
  </headerFooter>
  <rowBreaks count="1" manualBreakCount="1">
    <brk id="64" min="1" max="4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239"/>
  <sheetViews>
    <sheetView showGridLines="0" zoomScaleNormal="100" zoomScaleSheetLayoutView="100" workbookViewId="0">
      <selection activeCell="W7" sqref="W7"/>
    </sheetView>
  </sheetViews>
  <sheetFormatPr defaultColWidth="2.88671875" defaultRowHeight="15" customHeight="1" x14ac:dyDescent="0.25"/>
  <cols>
    <col min="1" max="1" width="2.88671875" style="187"/>
    <col min="2" max="2" width="2.88671875" style="183"/>
    <col min="3" max="17" width="2.88671875" style="187"/>
    <col min="18" max="18" width="17.109375" style="187" customWidth="1"/>
    <col min="19" max="20" width="14.33203125" style="187" customWidth="1"/>
    <col min="21" max="27" width="2.88671875" style="183"/>
    <col min="29" max="30" width="2.88671875" style="187"/>
    <col min="31" max="16384" width="2.88671875" style="183"/>
  </cols>
  <sheetData>
    <row r="1" spans="2:30" s="187" customFormat="1" ht="15" customHeight="1" x14ac:dyDescent="0.25"/>
    <row r="2" spans="2:30" s="187" customFormat="1" ht="15" customHeight="1" x14ac:dyDescent="0.25"/>
    <row r="3" spans="2:30" s="187" customFormat="1" ht="15" customHeight="1" x14ac:dyDescent="0.25"/>
    <row r="4" spans="2:30" s="187" customFormat="1" ht="15" customHeight="1" x14ac:dyDescent="0.25"/>
    <row r="5" spans="2:30" s="187" customFormat="1" ht="15" customHeight="1" x14ac:dyDescent="0.25"/>
    <row r="6" spans="2:30" s="187" customFormat="1" ht="15" customHeight="1" x14ac:dyDescent="0.25"/>
    <row r="7" spans="2:30" s="187" customFormat="1" ht="15" customHeight="1" x14ac:dyDescent="0.25"/>
    <row r="8" spans="2:30" s="187" customFormat="1" ht="15" customHeight="1" thickBot="1" x14ac:dyDescent="0.3"/>
    <row r="9" spans="2:30" ht="7.5" customHeight="1" x14ac:dyDescent="0.25">
      <c r="B9" s="361"/>
      <c r="C9" s="362"/>
      <c r="D9" s="362"/>
      <c r="E9" s="362"/>
      <c r="F9" s="362"/>
      <c r="G9" s="362"/>
      <c r="H9" s="362"/>
      <c r="I9" s="362"/>
      <c r="J9" s="362"/>
      <c r="K9" s="362"/>
      <c r="L9" s="362"/>
      <c r="M9" s="362"/>
      <c r="N9" s="362"/>
      <c r="O9" s="362"/>
      <c r="P9" s="362"/>
      <c r="Q9" s="362"/>
      <c r="R9" s="362"/>
      <c r="S9" s="362"/>
      <c r="T9" s="362"/>
      <c r="U9" s="363"/>
      <c r="V9" s="364"/>
      <c r="W9" s="182"/>
      <c r="X9" s="182"/>
      <c r="Y9" s="182"/>
      <c r="Z9" s="182"/>
      <c r="AA9" s="182"/>
      <c r="AB9" s="263"/>
      <c r="AC9" s="182"/>
      <c r="AD9" s="182"/>
    </row>
    <row r="10" spans="2:30" ht="15" customHeight="1" x14ac:dyDescent="0.3">
      <c r="B10" s="364"/>
      <c r="C10" s="665" t="s">
        <v>950</v>
      </c>
      <c r="D10" s="804"/>
      <c r="E10" s="804"/>
      <c r="F10" s="804"/>
      <c r="G10" s="804"/>
      <c r="H10" s="2828" t="str">
        <f>IF('Form 1A'!G7="","Enter Project Name on Form 1A",'Form 1A'!G7)</f>
        <v>24th and Union</v>
      </c>
      <c r="I10" s="2829"/>
      <c r="J10" s="2829"/>
      <c r="K10" s="2829"/>
      <c r="L10" s="2829"/>
      <c r="M10" s="2829"/>
      <c r="N10" s="2829"/>
      <c r="O10" s="2829"/>
      <c r="P10" s="2829"/>
      <c r="Q10" s="2829"/>
      <c r="R10" s="2829"/>
      <c r="S10" s="2830"/>
      <c r="T10" s="182"/>
      <c r="U10" s="365"/>
      <c r="V10" s="364"/>
      <c r="W10" s="182"/>
      <c r="X10" s="182"/>
      <c r="Y10" s="182"/>
      <c r="Z10" s="182"/>
      <c r="AA10" s="182"/>
      <c r="AB10" s="263"/>
      <c r="AC10" s="915"/>
      <c r="AD10" s="186"/>
    </row>
    <row r="11" spans="2:30" ht="7.5" customHeight="1" thickBot="1" x14ac:dyDescent="0.3">
      <c r="B11" s="366"/>
      <c r="C11" s="182"/>
      <c r="D11" s="665"/>
      <c r="E11" s="665"/>
      <c r="F11" s="665"/>
      <c r="G11" s="665"/>
      <c r="H11" s="665"/>
      <c r="I11" s="665"/>
      <c r="J11" s="665"/>
      <c r="K11" s="665"/>
      <c r="L11" s="665"/>
      <c r="M11" s="665"/>
      <c r="N11" s="665"/>
      <c r="O11" s="665"/>
      <c r="P11" s="665"/>
      <c r="Q11" s="665"/>
      <c r="R11" s="665"/>
      <c r="S11" s="665"/>
      <c r="T11" s="182"/>
      <c r="U11" s="365"/>
      <c r="V11" s="364"/>
      <c r="W11" s="182"/>
      <c r="X11" s="182"/>
      <c r="Y11" s="182"/>
      <c r="Z11" s="182"/>
      <c r="AA11" s="182"/>
      <c r="AB11" s="263"/>
      <c r="AC11" s="665"/>
      <c r="AD11" s="185"/>
    </row>
    <row r="12" spans="2:30" ht="15" customHeight="1" x14ac:dyDescent="0.25">
      <c r="B12" s="366"/>
      <c r="C12" s="670"/>
      <c r="D12" s="670"/>
      <c r="E12" s="670"/>
      <c r="F12" s="670"/>
      <c r="G12" s="670"/>
      <c r="H12" s="670"/>
      <c r="I12" s="670"/>
      <c r="J12" s="670"/>
      <c r="K12" s="670"/>
      <c r="L12" s="670"/>
      <c r="M12" s="670"/>
      <c r="N12" s="670"/>
      <c r="O12" s="670"/>
      <c r="P12" s="670"/>
      <c r="Q12" s="670"/>
      <c r="R12" s="3208" t="s">
        <v>430</v>
      </c>
      <c r="S12" s="3209"/>
      <c r="T12" s="3210"/>
      <c r="U12" s="365"/>
      <c r="V12" s="364"/>
      <c r="W12" s="182"/>
      <c r="X12" s="182"/>
      <c r="Y12" s="182"/>
      <c r="Z12" s="182"/>
      <c r="AA12" s="182"/>
      <c r="AB12" s="263"/>
      <c r="AC12" s="916"/>
      <c r="AD12" s="186"/>
    </row>
    <row r="13" spans="2:30" ht="15" customHeight="1" x14ac:dyDescent="0.25">
      <c r="B13" s="366"/>
      <c r="C13" s="670"/>
      <c r="D13" s="670"/>
      <c r="E13" s="670"/>
      <c r="F13" s="670"/>
      <c r="G13" s="670"/>
      <c r="H13" s="670"/>
      <c r="I13" s="670"/>
      <c r="J13" s="670"/>
      <c r="K13" s="670"/>
      <c r="L13" s="670"/>
      <c r="M13" s="670"/>
      <c r="N13" s="670"/>
      <c r="O13" s="670"/>
      <c r="P13" s="670"/>
      <c r="Q13" s="670"/>
      <c r="R13" s="3203" t="s">
        <v>455</v>
      </c>
      <c r="S13" s="3198" t="s">
        <v>7</v>
      </c>
      <c r="T13" s="3199"/>
      <c r="U13" s="365"/>
      <c r="V13" s="364"/>
      <c r="W13" s="182"/>
      <c r="X13" s="182"/>
      <c r="Y13" s="182"/>
      <c r="Z13" s="182"/>
      <c r="AA13" s="182"/>
      <c r="AB13" s="263"/>
      <c r="AC13" s="916"/>
      <c r="AD13" s="186"/>
    </row>
    <row r="14" spans="2:30" ht="15" customHeight="1" x14ac:dyDescent="0.25">
      <c r="B14" s="366"/>
      <c r="C14" s="671"/>
      <c r="D14" s="641"/>
      <c r="E14" s="641"/>
      <c r="F14" s="672"/>
      <c r="G14" s="672"/>
      <c r="H14" s="672"/>
      <c r="I14" s="672"/>
      <c r="J14" s="672"/>
      <c r="K14" s="672"/>
      <c r="L14" s="672"/>
      <c r="M14" s="672"/>
      <c r="N14" s="672"/>
      <c r="O14" s="672"/>
      <c r="P14" s="672"/>
      <c r="Q14" s="672"/>
      <c r="R14" s="3203"/>
      <c r="S14" s="3200" t="s">
        <v>8</v>
      </c>
      <c r="T14" s="3205" t="s">
        <v>480</v>
      </c>
      <c r="U14" s="365"/>
      <c r="V14" s="364"/>
      <c r="W14" s="182"/>
      <c r="X14" s="182"/>
      <c r="Y14" s="182"/>
      <c r="Z14" s="182"/>
      <c r="AA14" s="182"/>
      <c r="AB14" s="263"/>
      <c r="AC14" s="186"/>
      <c r="AD14" s="186"/>
    </row>
    <row r="15" spans="2:30" ht="15" customHeight="1" x14ac:dyDescent="0.25">
      <c r="B15" s="366"/>
      <c r="C15" s="641"/>
      <c r="D15" s="673"/>
      <c r="E15" s="673"/>
      <c r="F15" s="674"/>
      <c r="G15" s="674"/>
      <c r="H15" s="674"/>
      <c r="I15" s="674"/>
      <c r="J15" s="674"/>
      <c r="K15" s="674"/>
      <c r="L15" s="674"/>
      <c r="M15" s="674"/>
      <c r="N15" s="674"/>
      <c r="O15" s="674"/>
      <c r="P15" s="674"/>
      <c r="Q15" s="674"/>
      <c r="R15" s="3203"/>
      <c r="S15" s="3201"/>
      <c r="T15" s="3206"/>
      <c r="U15" s="365"/>
      <c r="V15" s="364"/>
      <c r="W15" s="182"/>
      <c r="X15" s="182"/>
      <c r="Y15" s="182"/>
      <c r="Z15" s="182"/>
      <c r="AA15" s="182"/>
      <c r="AB15" s="263"/>
      <c r="AC15" s="917"/>
      <c r="AD15" s="186"/>
    </row>
    <row r="16" spans="2:30" ht="15" customHeight="1" thickBot="1" x14ac:dyDescent="0.3">
      <c r="B16" s="366"/>
      <c r="C16" s="641"/>
      <c r="D16" s="673"/>
      <c r="E16" s="673"/>
      <c r="F16" s="674"/>
      <c r="G16" s="674"/>
      <c r="H16" s="674"/>
      <c r="I16" s="674"/>
      <c r="J16" s="674"/>
      <c r="K16" s="674"/>
      <c r="L16" s="674"/>
      <c r="M16" s="674"/>
      <c r="N16" s="674"/>
      <c r="O16" s="674"/>
      <c r="P16" s="674"/>
      <c r="Q16" s="674"/>
      <c r="R16" s="3204"/>
      <c r="S16" s="3202"/>
      <c r="T16" s="3207"/>
      <c r="U16" s="365"/>
      <c r="V16" s="364"/>
      <c r="W16" s="182"/>
      <c r="X16" s="182"/>
      <c r="Y16" s="182"/>
      <c r="Z16" s="182"/>
      <c r="AA16" s="182"/>
      <c r="AB16" s="263"/>
      <c r="AC16" s="917"/>
      <c r="AD16" s="186"/>
    </row>
    <row r="17" spans="2:30" ht="15" customHeight="1" thickBot="1" x14ac:dyDescent="0.3">
      <c r="B17" s="366"/>
      <c r="C17" s="662" t="s">
        <v>45</v>
      </c>
      <c r="D17" s="663"/>
      <c r="E17" s="663"/>
      <c r="F17" s="664"/>
      <c r="G17" s="664"/>
      <c r="H17" s="664"/>
      <c r="I17" s="664"/>
      <c r="J17" s="664"/>
      <c r="K17" s="664"/>
      <c r="L17" s="664"/>
      <c r="M17" s="664"/>
      <c r="N17" s="664"/>
      <c r="O17" s="664"/>
      <c r="P17" s="664"/>
      <c r="Q17" s="664"/>
      <c r="R17" s="899"/>
      <c r="S17" s="666"/>
      <c r="T17" s="182"/>
      <c r="U17" s="365"/>
      <c r="V17" s="364"/>
      <c r="W17" s="182"/>
      <c r="X17" s="182"/>
      <c r="Y17" s="182"/>
      <c r="Z17" s="182"/>
      <c r="AA17" s="182"/>
      <c r="AB17" s="263"/>
      <c r="AC17" s="666"/>
      <c r="AD17" s="186"/>
    </row>
    <row r="18" spans="2:30" ht="15" customHeight="1" x14ac:dyDescent="0.25">
      <c r="B18" s="366"/>
      <c r="C18" s="182"/>
      <c r="D18" s="1117" t="s">
        <v>5</v>
      </c>
      <c r="E18" s="640"/>
      <c r="F18" s="641"/>
      <c r="G18" s="641"/>
      <c r="H18" s="641"/>
      <c r="I18" s="641"/>
      <c r="J18" s="641"/>
      <c r="K18" s="641"/>
      <c r="L18" s="641"/>
      <c r="M18" s="641"/>
      <c r="N18" s="641"/>
      <c r="O18" s="641"/>
      <c r="P18" s="641"/>
      <c r="Q18" s="641"/>
      <c r="R18" s="1122">
        <f>'Form 6A'!R17</f>
        <v>552776</v>
      </c>
      <c r="S18" s="1676"/>
      <c r="T18" s="1677"/>
      <c r="U18" s="365"/>
      <c r="V18" s="364"/>
      <c r="W18" s="182"/>
      <c r="X18" s="182"/>
      <c r="Y18" s="182"/>
      <c r="Z18" s="182"/>
      <c r="AA18" s="182"/>
      <c r="AB18" s="263"/>
      <c r="AC18" s="182"/>
      <c r="AD18" s="186"/>
    </row>
    <row r="19" spans="2:30" ht="15" customHeight="1" x14ac:dyDescent="0.25">
      <c r="B19" s="366"/>
      <c r="C19" s="182"/>
      <c r="D19" s="1117" t="s">
        <v>431</v>
      </c>
      <c r="E19" s="640"/>
      <c r="F19" s="641"/>
      <c r="G19" s="641"/>
      <c r="H19" s="641"/>
      <c r="I19" s="641"/>
      <c r="J19" s="641"/>
      <c r="K19" s="641"/>
      <c r="L19" s="641"/>
      <c r="M19" s="641"/>
      <c r="N19" s="641"/>
      <c r="O19" s="641"/>
      <c r="P19" s="641"/>
      <c r="Q19" s="641"/>
      <c r="R19" s="1124">
        <f>'Form 6A'!R18</f>
        <v>0</v>
      </c>
      <c r="S19" s="1022"/>
      <c r="T19" s="1678"/>
      <c r="U19" s="365"/>
      <c r="V19" s="364"/>
      <c r="W19" s="182"/>
      <c r="X19" s="182"/>
      <c r="Y19" s="182"/>
      <c r="Z19" s="182"/>
      <c r="AA19" s="182"/>
      <c r="AB19" s="263"/>
      <c r="AC19" s="182"/>
      <c r="AD19" s="186"/>
    </row>
    <row r="20" spans="2:30" ht="15" customHeight="1" x14ac:dyDescent="0.25">
      <c r="B20" s="366"/>
      <c r="C20" s="182"/>
      <c r="D20" s="639" t="s">
        <v>99</v>
      </c>
      <c r="E20" s="640"/>
      <c r="F20" s="642"/>
      <c r="G20" s="642"/>
      <c r="H20" s="642"/>
      <c r="I20" s="642"/>
      <c r="J20" s="642"/>
      <c r="K20" s="642"/>
      <c r="L20" s="642"/>
      <c r="M20" s="642"/>
      <c r="N20" s="642"/>
      <c r="O20" s="642"/>
      <c r="P20" s="642"/>
      <c r="Q20" s="642"/>
      <c r="R20" s="1124">
        <f>'Form 6A'!R19</f>
        <v>0</v>
      </c>
      <c r="S20" s="1022"/>
      <c r="T20" s="1678"/>
      <c r="U20" s="365"/>
      <c r="V20" s="364"/>
      <c r="W20" s="182"/>
      <c r="X20" s="182"/>
      <c r="Y20" s="182"/>
      <c r="Z20" s="182"/>
      <c r="AA20" s="182"/>
      <c r="AB20" s="263"/>
      <c r="AC20" s="182"/>
      <c r="AD20" s="186"/>
    </row>
    <row r="21" spans="2:30" ht="15" customHeight="1" x14ac:dyDescent="0.25">
      <c r="B21" s="366"/>
      <c r="C21" s="182"/>
      <c r="D21" s="639" t="s">
        <v>100</v>
      </c>
      <c r="E21" s="640"/>
      <c r="F21" s="642"/>
      <c r="G21" s="642"/>
      <c r="H21" s="642"/>
      <c r="I21" s="642"/>
      <c r="J21" s="642"/>
      <c r="K21" s="642"/>
      <c r="L21" s="642"/>
      <c r="M21" s="642"/>
      <c r="N21" s="642"/>
      <c r="O21" s="642"/>
      <c r="P21" s="642"/>
      <c r="Q21" s="642"/>
      <c r="R21" s="1124">
        <f>'Form 6A'!R20</f>
        <v>9871</v>
      </c>
      <c r="S21" s="1022"/>
      <c r="T21" s="1678"/>
      <c r="U21" s="365"/>
      <c r="V21" s="364"/>
      <c r="W21" s="182"/>
      <c r="X21" s="182"/>
      <c r="Y21" s="182"/>
      <c r="Z21" s="182"/>
      <c r="AA21" s="182"/>
      <c r="AB21" s="263"/>
      <c r="AC21" s="182"/>
      <c r="AD21" s="186"/>
    </row>
    <row r="22" spans="2:30" ht="15" customHeight="1" x14ac:dyDescent="0.25">
      <c r="B22" s="366"/>
      <c r="C22" s="182"/>
      <c r="D22" s="890" t="s">
        <v>101</v>
      </c>
      <c r="E22" s="640"/>
      <c r="F22" s="642"/>
      <c r="G22" s="642"/>
      <c r="H22" s="642"/>
      <c r="I22" s="642"/>
      <c r="J22" s="642"/>
      <c r="K22" s="642"/>
      <c r="L22" s="642"/>
      <c r="M22" s="642"/>
      <c r="N22" s="642"/>
      <c r="O22" s="642"/>
      <c r="P22" s="642"/>
      <c r="Q22" s="909"/>
      <c r="R22" s="1124">
        <f>'Form 6A'!R21</f>
        <v>0</v>
      </c>
      <c r="S22" s="1022"/>
      <c r="T22" s="1678"/>
      <c r="U22" s="365"/>
      <c r="V22" s="364"/>
      <c r="W22" s="182"/>
      <c r="X22" s="182"/>
      <c r="Y22" s="182"/>
      <c r="Z22" s="182"/>
      <c r="AA22" s="182"/>
      <c r="AB22" s="263"/>
      <c r="AC22" s="182"/>
      <c r="AD22" s="186"/>
    </row>
    <row r="23" spans="2:30" ht="15" customHeight="1" x14ac:dyDescent="0.25">
      <c r="B23" s="366"/>
      <c r="C23" s="182"/>
      <c r="D23" s="892" t="s">
        <v>74</v>
      </c>
      <c r="E23" s="643"/>
      <c r="F23" s="182"/>
      <c r="G23" s="1118"/>
      <c r="H23" s="1118"/>
      <c r="I23" s="1118"/>
      <c r="J23" s="1118"/>
      <c r="K23" s="3194" t="str">
        <f>IF(R23&lt;&gt;0,"Describe on Form 6C ","")</f>
        <v xml:space="preserve">Describe on Form 6C </v>
      </c>
      <c r="L23" s="3194"/>
      <c r="M23" s="3194"/>
      <c r="N23" s="3194"/>
      <c r="O23" s="3194"/>
      <c r="P23" s="3194"/>
      <c r="Q23" s="3195"/>
      <c r="R23" s="1888">
        <f>'Form 6A'!R22</f>
        <v>19742</v>
      </c>
      <c r="S23" s="1889"/>
      <c r="T23" s="1890"/>
      <c r="U23" s="365"/>
      <c r="V23" s="364"/>
      <c r="W23" s="182"/>
      <c r="X23" s="182"/>
      <c r="Y23" s="182"/>
      <c r="Z23" s="182"/>
      <c r="AA23" s="182"/>
      <c r="AB23" s="263"/>
      <c r="AC23" s="182"/>
      <c r="AD23" s="186"/>
    </row>
    <row r="24" spans="2:30" ht="15" customHeight="1" thickBot="1" x14ac:dyDescent="0.3">
      <c r="B24" s="366"/>
      <c r="C24" s="590"/>
      <c r="D24" s="600"/>
      <c r="E24" s="600"/>
      <c r="F24" s="182"/>
      <c r="G24" s="1103"/>
      <c r="H24" s="1103"/>
      <c r="I24" s="1103"/>
      <c r="J24" s="1103"/>
      <c r="K24" s="1103"/>
      <c r="L24" s="1103"/>
      <c r="M24" s="1103"/>
      <c r="N24" s="3141" t="s">
        <v>98</v>
      </c>
      <c r="O24" s="3141"/>
      <c r="P24" s="3141"/>
      <c r="Q24" s="3142"/>
      <c r="R24" s="1887">
        <f>SUM(R18:R23)</f>
        <v>582389</v>
      </c>
      <c r="S24" s="1121">
        <f>SUM(S19:S23)</f>
        <v>0</v>
      </c>
      <c r="T24" s="1299">
        <v>0</v>
      </c>
      <c r="U24" s="365"/>
      <c r="V24" s="364"/>
      <c r="W24" s="182"/>
      <c r="X24" s="182"/>
      <c r="Y24" s="182"/>
      <c r="Z24" s="182"/>
      <c r="AA24" s="182"/>
      <c r="AB24" s="263"/>
      <c r="AC24" s="182"/>
      <c r="AD24" s="186"/>
    </row>
    <row r="25" spans="2:30" s="187" customFormat="1" ht="3.75" customHeight="1" x14ac:dyDescent="0.25">
      <c r="B25" s="366"/>
      <c r="C25" s="644"/>
      <c r="D25" s="645"/>
      <c r="E25" s="645"/>
      <c r="F25" s="640"/>
      <c r="G25" s="640"/>
      <c r="H25" s="640"/>
      <c r="I25" s="640"/>
      <c r="J25" s="640"/>
      <c r="K25" s="640"/>
      <c r="L25" s="640"/>
      <c r="M25" s="640"/>
      <c r="N25" s="640"/>
      <c r="O25" s="640"/>
      <c r="P25" s="640"/>
      <c r="Q25" s="640"/>
      <c r="R25" s="680"/>
      <c r="S25" s="680"/>
      <c r="T25" s="680"/>
      <c r="U25" s="365"/>
      <c r="V25" s="364"/>
      <c r="W25" s="182"/>
      <c r="X25" s="182"/>
      <c r="Y25" s="182"/>
      <c r="Z25" s="182"/>
      <c r="AA25" s="182"/>
      <c r="AB25" s="263"/>
      <c r="AC25" s="182"/>
      <c r="AD25" s="186"/>
    </row>
    <row r="26" spans="2:30" ht="15" customHeight="1" thickBot="1" x14ac:dyDescent="0.3">
      <c r="B26" s="366"/>
      <c r="C26" s="688" t="s">
        <v>84</v>
      </c>
      <c r="D26" s="689"/>
      <c r="E26" s="689"/>
      <c r="F26" s="690"/>
      <c r="G26" s="690"/>
      <c r="H26" s="690"/>
      <c r="I26" s="690"/>
      <c r="J26" s="690"/>
      <c r="K26" s="690"/>
      <c r="L26" s="690"/>
      <c r="M26" s="690"/>
      <c r="N26" s="690"/>
      <c r="O26" s="690"/>
      <c r="P26" s="690"/>
      <c r="Q26" s="690"/>
      <c r="R26" s="681"/>
      <c r="S26" s="680"/>
      <c r="T26" s="680"/>
      <c r="U26" s="365"/>
      <c r="V26" s="364"/>
      <c r="W26" s="182"/>
      <c r="X26" s="182"/>
      <c r="Y26" s="182"/>
      <c r="Z26" s="182"/>
      <c r="AA26" s="182"/>
      <c r="AB26" s="263"/>
      <c r="AC26" s="182"/>
      <c r="AD26" s="186"/>
    </row>
    <row r="27" spans="2:30" ht="15" customHeight="1" x14ac:dyDescent="0.25">
      <c r="B27" s="366"/>
      <c r="C27" s="182"/>
      <c r="D27" s="639" t="s">
        <v>102</v>
      </c>
      <c r="E27" s="640"/>
      <c r="F27" s="642"/>
      <c r="G27" s="642"/>
      <c r="H27" s="642"/>
      <c r="I27" s="642"/>
      <c r="J27" s="642"/>
      <c r="K27" s="642"/>
      <c r="L27" s="642"/>
      <c r="M27" s="642"/>
      <c r="N27" s="642"/>
      <c r="O27" s="642"/>
      <c r="P27" s="642"/>
      <c r="Q27" s="642"/>
      <c r="R27" s="1122">
        <f>'Form 6A'!R26</f>
        <v>0</v>
      </c>
      <c r="S27" s="1123"/>
      <c r="T27" s="1300"/>
      <c r="U27" s="365"/>
      <c r="V27" s="364"/>
      <c r="W27" s="182"/>
      <c r="X27" s="182"/>
      <c r="Y27" s="182"/>
      <c r="Z27" s="182"/>
      <c r="AA27" s="182"/>
      <c r="AB27" s="263"/>
      <c r="AC27" s="182"/>
      <c r="AD27" s="186"/>
    </row>
    <row r="28" spans="2:30" ht="15" customHeight="1" x14ac:dyDescent="0.25">
      <c r="B28" s="366"/>
      <c r="C28" s="182"/>
      <c r="D28" s="639" t="s">
        <v>103</v>
      </c>
      <c r="E28" s="640"/>
      <c r="F28" s="646"/>
      <c r="G28" s="646"/>
      <c r="H28" s="646"/>
      <c r="I28" s="646"/>
      <c r="J28" s="646"/>
      <c r="K28" s="646"/>
      <c r="L28" s="646"/>
      <c r="M28" s="646"/>
      <c r="N28" s="646"/>
      <c r="O28" s="646"/>
      <c r="P28" s="646"/>
      <c r="Q28" s="646"/>
      <c r="R28" s="1124">
        <f>'Form 6A'!R27</f>
        <v>13422653</v>
      </c>
      <c r="S28" s="1022"/>
      <c r="T28" s="1301">
        <f>R28</f>
        <v>13422653</v>
      </c>
      <c r="U28" s="365"/>
      <c r="V28" s="364"/>
      <c r="W28" s="182"/>
      <c r="X28" s="182"/>
      <c r="Y28" s="182"/>
      <c r="Z28" s="182"/>
      <c r="AA28" s="182"/>
      <c r="AB28" s="263"/>
      <c r="AC28" s="182"/>
      <c r="AD28" s="186"/>
    </row>
    <row r="29" spans="2:30" ht="15" customHeight="1" x14ac:dyDescent="0.25">
      <c r="B29" s="366"/>
      <c r="C29" s="182"/>
      <c r="D29" s="639" t="s">
        <v>432</v>
      </c>
      <c r="E29" s="640"/>
      <c r="F29" s="646"/>
      <c r="G29" s="646"/>
      <c r="H29" s="646"/>
      <c r="I29" s="646"/>
      <c r="J29" s="646"/>
      <c r="K29" s="646"/>
      <c r="L29" s="646"/>
      <c r="M29" s="646"/>
      <c r="N29" s="646"/>
      <c r="O29" s="646"/>
      <c r="P29" s="646"/>
      <c r="Q29" s="646"/>
      <c r="R29" s="1124">
        <f>'Form 6A'!R28</f>
        <v>0</v>
      </c>
      <c r="S29" s="1022"/>
      <c r="T29" s="1301"/>
      <c r="U29" s="365"/>
      <c r="V29" s="364"/>
      <c r="W29" s="182"/>
      <c r="X29" s="182"/>
      <c r="Y29" s="182"/>
      <c r="Z29" s="182"/>
      <c r="AA29" s="182"/>
      <c r="AB29" s="263"/>
      <c r="AC29" s="182"/>
      <c r="AD29" s="186"/>
    </row>
    <row r="30" spans="2:30" ht="15" customHeight="1" x14ac:dyDescent="0.25">
      <c r="B30" s="366"/>
      <c r="C30" s="182"/>
      <c r="D30" s="639" t="s">
        <v>104</v>
      </c>
      <c r="E30" s="640"/>
      <c r="F30" s="646"/>
      <c r="G30" s="646"/>
      <c r="H30" s="646"/>
      <c r="I30" s="646"/>
      <c r="J30" s="646"/>
      <c r="K30" s="646"/>
      <c r="L30" s="646"/>
      <c r="M30" s="646"/>
      <c r="N30" s="646"/>
      <c r="O30" s="646"/>
      <c r="P30" s="646"/>
      <c r="Q30" s="646"/>
      <c r="R30" s="1124">
        <f>'Form 6A'!R29</f>
        <v>0</v>
      </c>
      <c r="S30" s="1022"/>
      <c r="T30" s="1301"/>
      <c r="U30" s="365"/>
      <c r="V30" s="364"/>
      <c r="W30" s="182"/>
      <c r="X30" s="182"/>
      <c r="Y30" s="182"/>
      <c r="Z30" s="182"/>
      <c r="AA30" s="182"/>
      <c r="AB30" s="263"/>
      <c r="AC30" s="182"/>
      <c r="AD30" s="186"/>
    </row>
    <row r="31" spans="2:30" ht="15" customHeight="1" x14ac:dyDescent="0.25">
      <c r="B31" s="366"/>
      <c r="C31" s="182"/>
      <c r="D31" s="639" t="s">
        <v>105</v>
      </c>
      <c r="E31" s="640"/>
      <c r="F31" s="646"/>
      <c r="G31" s="646"/>
      <c r="H31" s="646"/>
      <c r="I31" s="646"/>
      <c r="J31" s="646"/>
      <c r="K31" s="646"/>
      <c r="L31" s="646"/>
      <c r="M31" s="646"/>
      <c r="N31" s="646"/>
      <c r="O31" s="646"/>
      <c r="P31" s="646"/>
      <c r="Q31" s="646"/>
      <c r="R31" s="1124">
        <f>'Form 6A'!R30</f>
        <v>0</v>
      </c>
      <c r="S31" s="1022"/>
      <c r="T31" s="1301"/>
      <c r="U31" s="365"/>
      <c r="V31" s="364"/>
      <c r="W31" s="182"/>
      <c r="X31" s="182"/>
      <c r="Y31" s="182"/>
      <c r="Z31" s="182"/>
      <c r="AA31" s="182"/>
      <c r="AB31" s="263"/>
      <c r="AC31" s="182"/>
      <c r="AD31" s="186"/>
    </row>
    <row r="32" spans="2:30" ht="15" customHeight="1" x14ac:dyDescent="0.25">
      <c r="B32" s="366"/>
      <c r="C32" s="182"/>
      <c r="D32" s="639" t="s">
        <v>0</v>
      </c>
      <c r="E32" s="640"/>
      <c r="F32" s="647"/>
      <c r="G32" s="647"/>
      <c r="H32" s="647"/>
      <c r="I32" s="647"/>
      <c r="J32" s="647"/>
      <c r="K32" s="647"/>
      <c r="L32" s="647"/>
      <c r="M32" s="647"/>
      <c r="N32" s="647"/>
      <c r="O32" s="647"/>
      <c r="P32" s="647"/>
      <c r="Q32" s="647"/>
      <c r="R32" s="1124">
        <f>'Form 6A'!R31</f>
        <v>1342265</v>
      </c>
      <c r="S32" s="1022"/>
      <c r="T32" s="1301">
        <f>R32</f>
        <v>1342265</v>
      </c>
      <c r="U32" s="365"/>
      <c r="V32" s="364"/>
      <c r="W32" s="182"/>
      <c r="X32" s="182"/>
      <c r="Y32" s="182"/>
      <c r="Z32" s="182"/>
      <c r="AA32" s="182"/>
      <c r="AB32" s="263"/>
      <c r="AC32" s="182"/>
      <c r="AD32" s="186"/>
    </row>
    <row r="33" spans="2:30" ht="15" customHeight="1" x14ac:dyDescent="0.25">
      <c r="B33" s="366"/>
      <c r="C33" s="182"/>
      <c r="D33" s="639" t="s">
        <v>106</v>
      </c>
      <c r="E33" s="640"/>
      <c r="F33" s="647"/>
      <c r="G33" s="647"/>
      <c r="H33" s="647"/>
      <c r="I33" s="647"/>
      <c r="J33" s="647"/>
      <c r="K33" s="647"/>
      <c r="L33" s="647"/>
      <c r="M33" s="647"/>
      <c r="N33" s="647"/>
      <c r="O33" s="647"/>
      <c r="P33" s="647"/>
      <c r="Q33" s="647"/>
      <c r="R33" s="1124">
        <f>'Form 6A'!R32</f>
        <v>0</v>
      </c>
      <c r="S33" s="1022"/>
      <c r="T33" s="1301"/>
      <c r="U33" s="365"/>
      <c r="V33" s="364"/>
      <c r="W33" s="182"/>
      <c r="X33" s="182"/>
      <c r="Y33" s="182"/>
      <c r="Z33" s="182"/>
      <c r="AA33" s="182"/>
      <c r="AB33" s="263"/>
      <c r="AC33" s="182"/>
      <c r="AD33" s="186"/>
    </row>
    <row r="34" spans="2:30" ht="15" customHeight="1" x14ac:dyDescent="0.25">
      <c r="B34" s="366"/>
      <c r="C34" s="182"/>
      <c r="D34" s="639" t="s">
        <v>107</v>
      </c>
      <c r="E34" s="640"/>
      <c r="F34" s="648"/>
      <c r="G34" s="648"/>
      <c r="H34" s="648"/>
      <c r="I34" s="648"/>
      <c r="J34" s="648"/>
      <c r="K34" s="648"/>
      <c r="L34" s="648"/>
      <c r="M34" s="648"/>
      <c r="N34" s="648"/>
      <c r="O34" s="648"/>
      <c r="P34" s="648"/>
      <c r="Q34" s="648"/>
      <c r="R34" s="1124">
        <f>'Form 6A'!R33</f>
        <v>0</v>
      </c>
      <c r="S34" s="1022"/>
      <c r="T34" s="1301"/>
      <c r="U34" s="365"/>
      <c r="V34" s="364"/>
      <c r="W34" s="182"/>
      <c r="X34" s="182"/>
      <c r="Y34" s="182"/>
      <c r="Z34" s="182"/>
      <c r="AA34" s="182"/>
      <c r="AB34" s="263"/>
      <c r="AC34" s="182"/>
      <c r="AD34" s="186"/>
    </row>
    <row r="35" spans="2:30" ht="15" customHeight="1" x14ac:dyDescent="0.25">
      <c r="B35" s="366"/>
      <c r="C35" s="182"/>
      <c r="D35" s="639" t="s">
        <v>108</v>
      </c>
      <c r="E35" s="640"/>
      <c r="F35" s="648"/>
      <c r="G35" s="648"/>
      <c r="H35" s="648"/>
      <c r="I35" s="648"/>
      <c r="J35" s="648"/>
      <c r="K35" s="648"/>
      <c r="L35" s="648"/>
      <c r="M35" s="648"/>
      <c r="N35" s="648"/>
      <c r="O35" s="648"/>
      <c r="P35" s="648"/>
      <c r="Q35" s="648"/>
      <c r="R35" s="1124">
        <f>'Form 6A'!R34</f>
        <v>0</v>
      </c>
      <c r="S35" s="1022"/>
      <c r="T35" s="1301"/>
      <c r="U35" s="365"/>
      <c r="V35" s="364"/>
      <c r="W35" s="182"/>
      <c r="X35" s="182"/>
      <c r="Y35" s="182"/>
      <c r="Z35" s="182"/>
      <c r="AA35" s="182"/>
      <c r="AB35" s="263"/>
      <c r="AC35" s="182"/>
      <c r="AD35" s="186"/>
    </row>
    <row r="36" spans="2:30" ht="15" customHeight="1" x14ac:dyDescent="0.25">
      <c r="B36" s="366"/>
      <c r="C36" s="182"/>
      <c r="D36" s="639" t="s">
        <v>109</v>
      </c>
      <c r="E36" s="640"/>
      <c r="F36" s="649"/>
      <c r="G36" s="649"/>
      <c r="H36" s="649"/>
      <c r="I36" s="649"/>
      <c r="J36" s="649"/>
      <c r="K36" s="649"/>
      <c r="L36" s="649"/>
      <c r="M36" s="649"/>
      <c r="N36" s="649"/>
      <c r="O36" s="649"/>
      <c r="P36" s="649"/>
      <c r="Q36" s="649"/>
      <c r="R36" s="1124">
        <f>'Form 6A'!R35</f>
        <v>0</v>
      </c>
      <c r="S36" s="1679"/>
      <c r="T36" s="1680"/>
      <c r="U36" s="365"/>
      <c r="V36" s="364"/>
      <c r="W36" s="182"/>
      <c r="X36" s="182"/>
      <c r="Y36" s="182"/>
      <c r="Z36" s="182"/>
      <c r="AA36" s="182"/>
      <c r="AB36" s="263"/>
      <c r="AC36" s="182"/>
      <c r="AD36" s="186"/>
    </row>
    <row r="37" spans="2:30" ht="15" customHeight="1" x14ac:dyDescent="0.25">
      <c r="B37" s="366"/>
      <c r="C37" s="182"/>
      <c r="D37" s="639" t="s">
        <v>110</v>
      </c>
      <c r="E37" s="640"/>
      <c r="F37" s="649"/>
      <c r="G37" s="649"/>
      <c r="H37" s="649"/>
      <c r="I37" s="649"/>
      <c r="J37" s="649"/>
      <c r="K37" s="649"/>
      <c r="L37" s="649"/>
      <c r="M37" s="649"/>
      <c r="N37" s="649"/>
      <c r="O37" s="649"/>
      <c r="P37" s="649"/>
      <c r="Q37" s="649"/>
      <c r="R37" s="1124">
        <f>'Form 6A'!R36</f>
        <v>0</v>
      </c>
      <c r="S37" s="1022"/>
      <c r="T37" s="1301"/>
      <c r="U37" s="365"/>
      <c r="V37" s="364"/>
      <c r="W37" s="182"/>
      <c r="X37" s="182"/>
      <c r="Y37" s="182"/>
      <c r="Z37" s="182"/>
      <c r="AA37" s="182"/>
      <c r="AB37" s="263"/>
      <c r="AC37" s="182"/>
      <c r="AD37" s="186"/>
    </row>
    <row r="38" spans="2:30" ht="15" customHeight="1" x14ac:dyDescent="0.25">
      <c r="B38" s="366"/>
      <c r="C38" s="182"/>
      <c r="D38" s="639" t="s">
        <v>111</v>
      </c>
      <c r="E38" s="640"/>
      <c r="F38" s="649"/>
      <c r="G38" s="649"/>
      <c r="H38" s="649"/>
      <c r="I38" s="649"/>
      <c r="J38" s="649"/>
      <c r="K38" s="649"/>
      <c r="L38" s="649"/>
      <c r="M38" s="649"/>
      <c r="N38" s="649"/>
      <c r="O38" s="649"/>
      <c r="P38" s="649"/>
      <c r="Q38" s="649"/>
      <c r="R38" s="1124">
        <f>'Form 6A'!R37</f>
        <v>439260</v>
      </c>
      <c r="S38" s="1022"/>
      <c r="T38" s="1301"/>
      <c r="U38" s="365"/>
      <c r="V38" s="364"/>
      <c r="W38" s="182"/>
      <c r="X38" s="182"/>
      <c r="Y38" s="182"/>
      <c r="Z38" s="182"/>
      <c r="AA38" s="182"/>
      <c r="AB38" s="263"/>
      <c r="AC38" s="182"/>
      <c r="AD38" s="186"/>
    </row>
    <row r="39" spans="2:30" ht="15" customHeight="1" x14ac:dyDescent="0.25">
      <c r="B39" s="366"/>
      <c r="C39" s="182"/>
      <c r="D39" s="639" t="s">
        <v>112</v>
      </c>
      <c r="E39" s="649"/>
      <c r="F39" s="650"/>
      <c r="G39" s="650"/>
      <c r="H39" s="650"/>
      <c r="I39" s="650"/>
      <c r="J39" s="650"/>
      <c r="K39" s="650"/>
      <c r="L39" s="650"/>
      <c r="M39" s="650"/>
      <c r="N39" s="650"/>
      <c r="O39" s="650"/>
      <c r="P39" s="650"/>
      <c r="Q39" s="650"/>
      <c r="R39" s="1124">
        <f>'Form 6A'!R38</f>
        <v>1275152</v>
      </c>
      <c r="S39" s="1022"/>
      <c r="T39" s="1301">
        <f>R39</f>
        <v>1275152</v>
      </c>
      <c r="U39" s="365"/>
      <c r="V39" s="364"/>
      <c r="W39" s="182"/>
      <c r="X39" s="182"/>
      <c r="Y39" s="182"/>
      <c r="Z39" s="182"/>
      <c r="AA39" s="182"/>
      <c r="AB39" s="263"/>
      <c r="AC39" s="182"/>
      <c r="AD39" s="186"/>
    </row>
    <row r="40" spans="2:30" ht="15" customHeight="1" x14ac:dyDescent="0.25">
      <c r="B40" s="366"/>
      <c r="C40" s="182"/>
      <c r="D40" s="639" t="s">
        <v>113</v>
      </c>
      <c r="E40" s="640"/>
      <c r="F40" s="648"/>
      <c r="G40" s="648"/>
      <c r="H40" s="648"/>
      <c r="I40" s="648"/>
      <c r="J40" s="648"/>
      <c r="K40" s="648"/>
      <c r="L40" s="648"/>
      <c r="M40" s="648"/>
      <c r="N40" s="648"/>
      <c r="O40" s="648"/>
      <c r="P40" s="648"/>
      <c r="Q40" s="648"/>
      <c r="R40" s="1124">
        <f>'Form 6A'!R39</f>
        <v>0</v>
      </c>
      <c r="S40" s="1022"/>
      <c r="T40" s="1301"/>
      <c r="U40" s="365"/>
      <c r="V40" s="364"/>
      <c r="W40" s="182"/>
      <c r="X40" s="182"/>
      <c r="Y40" s="182"/>
      <c r="Z40" s="182"/>
      <c r="AA40" s="182"/>
      <c r="AB40" s="263"/>
      <c r="AC40" s="182"/>
      <c r="AD40" s="186"/>
    </row>
    <row r="41" spans="2:30" ht="15" customHeight="1" x14ac:dyDescent="0.25">
      <c r="B41" s="366"/>
      <c r="C41" s="182"/>
      <c r="D41" s="639" t="s">
        <v>114</v>
      </c>
      <c r="E41" s="640"/>
      <c r="F41" s="649"/>
      <c r="G41" s="649"/>
      <c r="H41" s="649"/>
      <c r="I41" s="649"/>
      <c r="J41" s="649"/>
      <c r="K41" s="649"/>
      <c r="L41" s="649"/>
      <c r="M41" s="649"/>
      <c r="N41" s="649"/>
      <c r="O41" s="649"/>
      <c r="P41" s="649"/>
      <c r="Q41" s="649"/>
      <c r="R41" s="1124">
        <f>'Form 6A'!R40</f>
        <v>25000</v>
      </c>
      <c r="S41" s="1022"/>
      <c r="T41" s="1301">
        <f>R41</f>
        <v>25000</v>
      </c>
      <c r="U41" s="365"/>
      <c r="V41" s="364"/>
      <c r="W41" s="182"/>
      <c r="X41" s="182"/>
      <c r="Y41" s="182"/>
      <c r="Z41" s="182"/>
      <c r="AA41" s="182"/>
      <c r="AB41" s="263"/>
      <c r="AC41" s="182"/>
      <c r="AD41" s="186"/>
    </row>
    <row r="42" spans="2:30" ht="15" customHeight="1" x14ac:dyDescent="0.25">
      <c r="B42" s="366"/>
      <c r="C42" s="182"/>
      <c r="D42" s="892" t="s">
        <v>1014</v>
      </c>
      <c r="E42" s="651"/>
      <c r="F42" s="182"/>
      <c r="G42" s="1118"/>
      <c r="H42" s="1118"/>
      <c r="I42" s="1118"/>
      <c r="J42" s="1118"/>
      <c r="K42" s="3194" t="str">
        <f>IF(R42&lt;&gt;0,"Describe on Form 6C ","")</f>
        <v xml:space="preserve">Describe on Form 6C </v>
      </c>
      <c r="L42" s="3194"/>
      <c r="M42" s="3194"/>
      <c r="N42" s="3194"/>
      <c r="O42" s="3194"/>
      <c r="P42" s="3194"/>
      <c r="Q42" s="3195"/>
      <c r="R42" s="1888">
        <f>'Form 6A'!R41</f>
        <v>939586</v>
      </c>
      <c r="S42" s="1891"/>
      <c r="T42" s="1892">
        <f>R42</f>
        <v>939586</v>
      </c>
      <c r="U42" s="365"/>
      <c r="V42" s="364"/>
      <c r="W42" s="182"/>
      <c r="X42" s="182"/>
      <c r="Y42" s="182"/>
      <c r="Z42" s="182"/>
      <c r="AA42" s="182"/>
      <c r="AB42" s="263"/>
      <c r="AC42" s="182"/>
      <c r="AD42" s="186"/>
    </row>
    <row r="43" spans="2:30" ht="15" customHeight="1" thickBot="1" x14ac:dyDescent="0.3">
      <c r="B43" s="366"/>
      <c r="C43" s="590"/>
      <c r="D43" s="600"/>
      <c r="E43" s="600"/>
      <c r="F43" s="182"/>
      <c r="G43" s="1103"/>
      <c r="H43" s="1103"/>
      <c r="I43" s="1103"/>
      <c r="J43" s="1103"/>
      <c r="K43" s="1103"/>
      <c r="L43" s="1103"/>
      <c r="M43" s="1103"/>
      <c r="N43" s="3141" t="s">
        <v>98</v>
      </c>
      <c r="O43" s="3141"/>
      <c r="P43" s="3141"/>
      <c r="Q43" s="3142"/>
      <c r="R43" s="1887">
        <f>SUM(R27:R42)</f>
        <v>17443916</v>
      </c>
      <c r="S43" s="1121">
        <f>SUM(S27:S42)</f>
        <v>0</v>
      </c>
      <c r="T43" s="1303">
        <f>SUM(T27:T42)</f>
        <v>17004656</v>
      </c>
      <c r="U43" s="365"/>
      <c r="V43" s="364"/>
      <c r="W43" s="182"/>
      <c r="X43" s="182"/>
      <c r="Y43" s="182"/>
      <c r="Z43" s="182"/>
      <c r="AA43" s="182"/>
      <c r="AB43" s="263"/>
      <c r="AC43" s="182"/>
      <c r="AD43" s="186"/>
    </row>
    <row r="44" spans="2:30" s="187" customFormat="1" ht="3.75" customHeight="1" x14ac:dyDescent="0.25">
      <c r="B44" s="366"/>
      <c r="C44" s="644"/>
      <c r="D44" s="645"/>
      <c r="E44" s="645"/>
      <c r="F44" s="640"/>
      <c r="G44" s="640"/>
      <c r="H44" s="640"/>
      <c r="I44" s="640"/>
      <c r="J44" s="640"/>
      <c r="K44" s="640"/>
      <c r="L44" s="640"/>
      <c r="M44" s="640"/>
      <c r="N44" s="640"/>
      <c r="O44" s="640"/>
      <c r="P44" s="640"/>
      <c r="Q44" s="640"/>
      <c r="R44" s="680"/>
      <c r="S44" s="680"/>
      <c r="T44" s="680"/>
      <c r="U44" s="365"/>
      <c r="V44" s="364"/>
      <c r="W44" s="182"/>
      <c r="X44" s="182"/>
      <c r="Y44" s="182"/>
      <c r="Z44" s="182"/>
      <c r="AA44" s="182"/>
      <c r="AB44" s="263"/>
      <c r="AC44" s="182"/>
      <c r="AD44" s="186"/>
    </row>
    <row r="45" spans="2:30" ht="15" customHeight="1" thickBot="1" x14ac:dyDescent="0.3">
      <c r="B45" s="366"/>
      <c r="C45" s="691" t="s">
        <v>115</v>
      </c>
      <c r="D45" s="691"/>
      <c r="E45" s="691"/>
      <c r="F45" s="691"/>
      <c r="G45" s="691"/>
      <c r="H45" s="691"/>
      <c r="I45" s="691"/>
      <c r="J45" s="691"/>
      <c r="K45" s="691"/>
      <c r="L45" s="691"/>
      <c r="M45" s="691"/>
      <c r="N45" s="691"/>
      <c r="O45" s="691"/>
      <c r="P45" s="691"/>
      <c r="Q45" s="691"/>
      <c r="R45" s="680"/>
      <c r="S45" s="682"/>
      <c r="T45" s="682"/>
      <c r="U45" s="365"/>
      <c r="V45" s="364"/>
      <c r="W45" s="182"/>
      <c r="X45" s="182"/>
      <c r="Y45" s="182"/>
      <c r="Z45" s="182"/>
      <c r="AA45" s="182"/>
      <c r="AB45" s="263"/>
      <c r="AC45" s="182"/>
      <c r="AD45" s="186"/>
    </row>
    <row r="46" spans="2:30" ht="15" customHeight="1" x14ac:dyDescent="0.25">
      <c r="B46" s="366"/>
      <c r="C46" s="182"/>
      <c r="D46" s="639" t="s">
        <v>433</v>
      </c>
      <c r="E46" s="640"/>
      <c r="F46" s="642"/>
      <c r="G46" s="642"/>
      <c r="H46" s="642"/>
      <c r="I46" s="642"/>
      <c r="J46" s="642"/>
      <c r="K46" s="642"/>
      <c r="L46" s="642"/>
      <c r="M46" s="642"/>
      <c r="N46" s="642"/>
      <c r="O46" s="642"/>
      <c r="P46" s="642"/>
      <c r="Q46" s="642"/>
      <c r="R46" s="1122">
        <f>'Form 6A'!R45</f>
        <v>10000</v>
      </c>
      <c r="S46" s="1681"/>
      <c r="T46" s="1682"/>
      <c r="U46" s="365"/>
      <c r="V46" s="364"/>
      <c r="W46" s="182"/>
      <c r="X46" s="182"/>
      <c r="Y46" s="182"/>
      <c r="Z46" s="182"/>
      <c r="AA46" s="182"/>
      <c r="AB46" s="263"/>
      <c r="AC46" s="182"/>
      <c r="AD46" s="186"/>
    </row>
    <row r="47" spans="2:30" ht="15" customHeight="1" x14ac:dyDescent="0.25">
      <c r="B47" s="366"/>
      <c r="C47" s="182"/>
      <c r="D47" s="639" t="s">
        <v>116</v>
      </c>
      <c r="E47" s="640"/>
      <c r="F47" s="642"/>
      <c r="G47" s="642"/>
      <c r="H47" s="642"/>
      <c r="I47" s="642"/>
      <c r="J47" s="642"/>
      <c r="K47" s="642"/>
      <c r="L47" s="642"/>
      <c r="M47" s="642"/>
      <c r="N47" s="642"/>
      <c r="O47" s="642"/>
      <c r="P47" s="642"/>
      <c r="Q47" s="642"/>
      <c r="R47" s="1124">
        <f>'Form 6A'!R46</f>
        <v>5000</v>
      </c>
      <c r="S47" s="1022"/>
      <c r="T47" s="1301">
        <f>R47</f>
        <v>5000</v>
      </c>
      <c r="U47" s="365"/>
      <c r="V47" s="364"/>
      <c r="W47" s="182"/>
      <c r="X47" s="182"/>
      <c r="Y47" s="182"/>
      <c r="Z47" s="182"/>
      <c r="AA47" s="182"/>
      <c r="AB47" s="263"/>
      <c r="AC47" s="182"/>
      <c r="AD47" s="186"/>
    </row>
    <row r="48" spans="2:30" ht="15" customHeight="1" x14ac:dyDescent="0.25">
      <c r="B48" s="366"/>
      <c r="C48" s="182"/>
      <c r="D48" s="639" t="s">
        <v>117</v>
      </c>
      <c r="E48" s="640"/>
      <c r="F48" s="642"/>
      <c r="G48" s="642"/>
      <c r="H48" s="642"/>
      <c r="I48" s="642"/>
      <c r="J48" s="642"/>
      <c r="K48" s="642"/>
      <c r="L48" s="642"/>
      <c r="M48" s="642"/>
      <c r="N48" s="642"/>
      <c r="O48" s="642"/>
      <c r="P48" s="642"/>
      <c r="Q48" s="642"/>
      <c r="R48" s="1124">
        <f>'Form 6A'!R47</f>
        <v>1112412</v>
      </c>
      <c r="S48" s="1022"/>
      <c r="T48" s="1301">
        <f t="shared" ref="T48:T54" si="0">R48</f>
        <v>1112412</v>
      </c>
      <c r="U48" s="365"/>
      <c r="V48" s="364"/>
      <c r="W48" s="182"/>
      <c r="X48" s="182"/>
      <c r="Y48" s="182"/>
      <c r="Z48" s="182"/>
      <c r="AA48" s="182"/>
      <c r="AB48" s="263"/>
      <c r="AC48" s="182"/>
      <c r="AD48" s="186"/>
    </row>
    <row r="49" spans="2:30" ht="15" customHeight="1" x14ac:dyDescent="0.25">
      <c r="B49" s="366"/>
      <c r="C49" s="182"/>
      <c r="D49" s="639" t="s">
        <v>118</v>
      </c>
      <c r="E49" s="640"/>
      <c r="F49" s="642"/>
      <c r="G49" s="642"/>
      <c r="H49" s="642"/>
      <c r="I49" s="642"/>
      <c r="J49" s="642"/>
      <c r="K49" s="642"/>
      <c r="L49" s="642"/>
      <c r="M49" s="642"/>
      <c r="N49" s="642"/>
      <c r="O49" s="642"/>
      <c r="P49" s="642"/>
      <c r="Q49" s="642"/>
      <c r="R49" s="1124">
        <f>'Form 6A'!R48</f>
        <v>9871</v>
      </c>
      <c r="S49" s="1022"/>
      <c r="T49" s="1301">
        <f t="shared" si="0"/>
        <v>9871</v>
      </c>
      <c r="U49" s="365"/>
      <c r="V49" s="364"/>
      <c r="W49" s="182"/>
      <c r="X49" s="182"/>
      <c r="Y49" s="182"/>
      <c r="Z49" s="182"/>
      <c r="AA49" s="182"/>
      <c r="AB49" s="263"/>
      <c r="AC49" s="182"/>
      <c r="AD49" s="186"/>
    </row>
    <row r="50" spans="2:30" ht="15" customHeight="1" x14ac:dyDescent="0.25">
      <c r="B50" s="366"/>
      <c r="C50" s="182"/>
      <c r="D50" s="890" t="s">
        <v>119</v>
      </c>
      <c r="E50" s="652"/>
      <c r="F50" s="642"/>
      <c r="G50" s="642"/>
      <c r="H50" s="642"/>
      <c r="I50" s="642"/>
      <c r="J50" s="642"/>
      <c r="K50" s="642"/>
      <c r="L50" s="642"/>
      <c r="M50" s="642"/>
      <c r="N50" s="642"/>
      <c r="O50" s="642"/>
      <c r="P50" s="642"/>
      <c r="Q50" s="642"/>
      <c r="R50" s="1124">
        <f>'Form 6A'!R49</f>
        <v>19742</v>
      </c>
      <c r="S50" s="1022"/>
      <c r="T50" s="1301">
        <f t="shared" si="0"/>
        <v>19742</v>
      </c>
      <c r="U50" s="365"/>
      <c r="V50" s="364"/>
      <c r="W50" s="182"/>
      <c r="X50" s="182"/>
      <c r="Y50" s="182"/>
      <c r="Z50" s="182"/>
      <c r="AA50" s="182"/>
      <c r="AB50" s="263"/>
      <c r="AC50" s="182"/>
      <c r="AD50" s="186"/>
    </row>
    <row r="51" spans="2:30" ht="15" customHeight="1" x14ac:dyDescent="0.25">
      <c r="B51" s="366"/>
      <c r="C51" s="182"/>
      <c r="D51" s="639" t="s">
        <v>120</v>
      </c>
      <c r="E51" s="653"/>
      <c r="F51" s="642"/>
      <c r="G51" s="642"/>
      <c r="H51" s="642"/>
      <c r="I51" s="642"/>
      <c r="J51" s="642"/>
      <c r="K51" s="642"/>
      <c r="L51" s="642"/>
      <c r="M51" s="642"/>
      <c r="N51" s="642"/>
      <c r="O51" s="642"/>
      <c r="P51" s="642"/>
      <c r="Q51" s="642"/>
      <c r="R51" s="1124">
        <f>'Form 6A'!R50</f>
        <v>19742</v>
      </c>
      <c r="S51" s="1022"/>
      <c r="T51" s="1301">
        <f t="shared" si="0"/>
        <v>19742</v>
      </c>
      <c r="U51" s="365"/>
      <c r="V51" s="364"/>
      <c r="W51" s="182"/>
      <c r="X51" s="182"/>
      <c r="Y51" s="182"/>
      <c r="Z51" s="182"/>
      <c r="AA51" s="182"/>
      <c r="AB51" s="263"/>
      <c r="AC51" s="182"/>
      <c r="AD51" s="186"/>
    </row>
    <row r="52" spans="2:30" ht="15" customHeight="1" x14ac:dyDescent="0.25">
      <c r="B52" s="366"/>
      <c r="C52" s="182"/>
      <c r="D52" s="639" t="s">
        <v>121</v>
      </c>
      <c r="E52" s="654"/>
      <c r="F52" s="642"/>
      <c r="G52" s="642"/>
      <c r="H52" s="642"/>
      <c r="I52" s="642"/>
      <c r="J52" s="642"/>
      <c r="K52" s="642"/>
      <c r="L52" s="642"/>
      <c r="M52" s="642"/>
      <c r="N52" s="642"/>
      <c r="O52" s="642"/>
      <c r="P52" s="642"/>
      <c r="Q52" s="642"/>
      <c r="R52" s="1124">
        <f>'Form 6A'!R51</f>
        <v>19742</v>
      </c>
      <c r="S52" s="1022"/>
      <c r="T52" s="1301">
        <f t="shared" si="0"/>
        <v>19742</v>
      </c>
      <c r="U52" s="365"/>
      <c r="V52" s="364"/>
      <c r="W52" s="182"/>
      <c r="X52" s="182"/>
      <c r="Y52" s="182"/>
      <c r="Z52" s="182"/>
      <c r="AA52" s="182"/>
      <c r="AB52" s="263"/>
      <c r="AC52" s="182"/>
      <c r="AD52" s="186"/>
    </row>
    <row r="53" spans="2:30" ht="15" customHeight="1" x14ac:dyDescent="0.25">
      <c r="B53" s="366"/>
      <c r="C53" s="182"/>
      <c r="D53" s="639" t="s">
        <v>434</v>
      </c>
      <c r="E53" s="640"/>
      <c r="F53" s="647"/>
      <c r="G53" s="647"/>
      <c r="H53" s="647"/>
      <c r="I53" s="647"/>
      <c r="J53" s="647"/>
      <c r="K53" s="647"/>
      <c r="L53" s="647"/>
      <c r="M53" s="647"/>
      <c r="N53" s="647"/>
      <c r="O53" s="647"/>
      <c r="P53" s="647"/>
      <c r="Q53" s="647"/>
      <c r="R53" s="1124">
        <f>'Form 6A'!R52</f>
        <v>40000</v>
      </c>
      <c r="S53" s="1022"/>
      <c r="T53" s="1301">
        <f t="shared" si="0"/>
        <v>40000</v>
      </c>
      <c r="U53" s="365"/>
      <c r="V53" s="364"/>
      <c r="W53" s="182"/>
      <c r="X53" s="182"/>
      <c r="Y53" s="182"/>
      <c r="Z53" s="182"/>
      <c r="AA53" s="182"/>
      <c r="AB53" s="263"/>
      <c r="AC53" s="182"/>
      <c r="AD53" s="186"/>
    </row>
    <row r="54" spans="2:30" ht="15" customHeight="1" x14ac:dyDescent="0.25">
      <c r="B54" s="366"/>
      <c r="C54" s="182"/>
      <c r="D54" s="890" t="s">
        <v>122</v>
      </c>
      <c r="E54" s="640"/>
      <c r="F54" s="642"/>
      <c r="G54" s="642"/>
      <c r="H54" s="642"/>
      <c r="I54" s="642"/>
      <c r="J54" s="642"/>
      <c r="K54" s="642"/>
      <c r="L54" s="642"/>
      <c r="M54" s="642"/>
      <c r="N54" s="642"/>
      <c r="O54" s="642"/>
      <c r="P54" s="642"/>
      <c r="Q54" s="642"/>
      <c r="R54" s="1124">
        <f>'Form 6A'!R53</f>
        <v>2233508</v>
      </c>
      <c r="S54" s="1022"/>
      <c r="T54" s="1301">
        <f t="shared" si="0"/>
        <v>2233508</v>
      </c>
      <c r="U54" s="365"/>
      <c r="V54" s="364"/>
      <c r="W54" s="182"/>
      <c r="X54" s="182"/>
      <c r="Y54" s="182"/>
      <c r="Z54" s="182"/>
      <c r="AA54" s="182"/>
      <c r="AB54" s="263"/>
      <c r="AC54" s="182"/>
      <c r="AD54" s="186"/>
    </row>
    <row r="55" spans="2:30" ht="15" customHeight="1" x14ac:dyDescent="0.25">
      <c r="B55" s="366"/>
      <c r="C55" s="182"/>
      <c r="D55" s="890" t="s">
        <v>459</v>
      </c>
      <c r="E55" s="640"/>
      <c r="F55" s="642"/>
      <c r="G55" s="642"/>
      <c r="H55" s="642"/>
      <c r="I55" s="642"/>
      <c r="J55" s="642"/>
      <c r="K55" s="642"/>
      <c r="L55" s="642"/>
      <c r="M55" s="642"/>
      <c r="N55" s="642"/>
      <c r="O55" s="642"/>
      <c r="P55" s="642"/>
      <c r="Q55" s="642"/>
      <c r="R55" s="1124">
        <f>'Form 6A'!R54</f>
        <v>0</v>
      </c>
      <c r="S55" s="1022"/>
      <c r="T55" s="1301"/>
      <c r="U55" s="365"/>
      <c r="V55" s="364"/>
      <c r="W55" s="182"/>
      <c r="X55" s="182"/>
      <c r="Y55" s="182"/>
      <c r="Z55" s="182"/>
      <c r="AA55" s="182"/>
      <c r="AB55" s="263"/>
      <c r="AC55" s="182"/>
      <c r="AD55" s="186"/>
    </row>
    <row r="56" spans="2:30" ht="15" customHeight="1" x14ac:dyDescent="0.25">
      <c r="B56" s="366"/>
      <c r="C56" s="182"/>
      <c r="D56" s="891" t="s">
        <v>943</v>
      </c>
      <c r="E56" s="655"/>
      <c r="F56" s="182"/>
      <c r="G56" s="1118"/>
      <c r="H56" s="1118"/>
      <c r="I56" s="1118"/>
      <c r="J56" s="1118"/>
      <c r="K56" s="3194" t="str">
        <f>IF(R56&lt;&gt;0,"Describe on Form 6C ","")</f>
        <v xml:space="preserve">Describe on Form 6C </v>
      </c>
      <c r="L56" s="3194"/>
      <c r="M56" s="3194"/>
      <c r="N56" s="3194"/>
      <c r="O56" s="3194"/>
      <c r="P56" s="3194"/>
      <c r="Q56" s="3195"/>
      <c r="R56" s="1124">
        <f>'Form 6A'!R55</f>
        <v>103646</v>
      </c>
      <c r="S56" s="1022"/>
      <c r="T56" s="1302">
        <f t="shared" ref="T56:T57" si="1">R56</f>
        <v>103646</v>
      </c>
      <c r="U56" s="365"/>
      <c r="V56" s="364"/>
      <c r="W56" s="182"/>
      <c r="X56" s="182"/>
      <c r="Y56" s="182"/>
      <c r="Z56" s="182"/>
      <c r="AA56" s="182"/>
      <c r="AB56" s="263"/>
      <c r="AC56" s="182"/>
      <c r="AD56" s="186"/>
    </row>
    <row r="57" spans="2:30" s="187" customFormat="1" ht="15" customHeight="1" x14ac:dyDescent="0.25">
      <c r="B57" s="366"/>
      <c r="C57" s="182"/>
      <c r="D57" s="891" t="s">
        <v>1021</v>
      </c>
      <c r="E57" s="655"/>
      <c r="F57" s="182"/>
      <c r="G57" s="1118"/>
      <c r="H57" s="1118"/>
      <c r="I57" s="1118"/>
      <c r="J57" s="1118"/>
      <c r="K57" s="1118"/>
      <c r="L57" s="1118"/>
      <c r="M57" s="1118"/>
      <c r="N57" s="1118"/>
      <c r="O57" s="1118"/>
      <c r="P57" s="1118"/>
      <c r="Q57" s="1119"/>
      <c r="R57" s="1124">
        <f>'Form 6A'!R56</f>
        <v>240751</v>
      </c>
      <c r="S57" s="1022"/>
      <c r="T57" s="1302">
        <f t="shared" si="1"/>
        <v>240751</v>
      </c>
      <c r="U57" s="365"/>
      <c r="V57" s="364"/>
      <c r="W57" s="182"/>
      <c r="X57" s="182"/>
      <c r="Y57" s="182"/>
      <c r="Z57" s="182"/>
      <c r="AA57" s="182"/>
      <c r="AB57" s="263"/>
      <c r="AC57" s="182"/>
      <c r="AD57" s="186"/>
    </row>
    <row r="58" spans="2:30" ht="15" customHeight="1" x14ac:dyDescent="0.25">
      <c r="B58" s="366"/>
      <c r="C58" s="182"/>
      <c r="D58" s="891" t="s">
        <v>74</v>
      </c>
      <c r="E58" s="655"/>
      <c r="F58" s="182"/>
      <c r="G58" s="1118"/>
      <c r="H58" s="1118"/>
      <c r="I58" s="1118"/>
      <c r="J58" s="1118"/>
      <c r="K58" s="3194" t="str">
        <f>IF(R58&lt;&gt;0,"Describe on Form 6C ","")</f>
        <v/>
      </c>
      <c r="L58" s="3194"/>
      <c r="M58" s="3194"/>
      <c r="N58" s="3194"/>
      <c r="O58" s="3194"/>
      <c r="P58" s="3194"/>
      <c r="Q58" s="3195"/>
      <c r="R58" s="1888">
        <f>'Form 6A'!R57</f>
        <v>0</v>
      </c>
      <c r="S58" s="1891"/>
      <c r="T58" s="1893"/>
      <c r="U58" s="365"/>
      <c r="V58" s="364"/>
      <c r="W58" s="182"/>
      <c r="X58" s="182"/>
      <c r="Y58" s="182"/>
      <c r="Z58" s="182"/>
      <c r="AA58" s="182"/>
      <c r="AB58" s="263"/>
      <c r="AC58" s="182"/>
      <c r="AD58" s="186"/>
    </row>
    <row r="59" spans="2:30" ht="15" customHeight="1" thickBot="1" x14ac:dyDescent="0.3">
      <c r="B59" s="366"/>
      <c r="C59" s="590"/>
      <c r="D59" s="600"/>
      <c r="E59" s="600"/>
      <c r="F59" s="182"/>
      <c r="G59" s="1103"/>
      <c r="H59" s="1103"/>
      <c r="I59" s="1103"/>
      <c r="J59" s="1103"/>
      <c r="K59" s="1103"/>
      <c r="L59" s="1103"/>
      <c r="M59" s="1103"/>
      <c r="N59" s="3141" t="s">
        <v>98</v>
      </c>
      <c r="O59" s="3141"/>
      <c r="P59" s="3141"/>
      <c r="Q59" s="3142"/>
      <c r="R59" s="1887">
        <f>SUM(R46:R58)</f>
        <v>3814414</v>
      </c>
      <c r="S59" s="1121">
        <f>SUM(S47:S58)</f>
        <v>0</v>
      </c>
      <c r="T59" s="1303">
        <f>SUM(T47:T58)</f>
        <v>3804414</v>
      </c>
      <c r="U59" s="365"/>
      <c r="V59" s="364"/>
      <c r="W59" s="182"/>
      <c r="X59" s="182"/>
      <c r="Y59" s="182"/>
      <c r="Z59" s="182"/>
      <c r="AA59" s="182"/>
      <c r="AB59" s="263"/>
      <c r="AC59" s="182"/>
      <c r="AD59" s="186"/>
    </row>
    <row r="60" spans="2:30" s="187" customFormat="1" ht="3.75" customHeight="1" x14ac:dyDescent="0.25">
      <c r="B60" s="366"/>
      <c r="C60" s="918"/>
      <c r="D60" s="918"/>
      <c r="E60" s="918"/>
      <c r="F60" s="919"/>
      <c r="G60" s="919"/>
      <c r="H60" s="919"/>
      <c r="I60" s="919"/>
      <c r="J60" s="919"/>
      <c r="K60" s="919"/>
      <c r="L60" s="919"/>
      <c r="M60" s="919"/>
      <c r="N60" s="919"/>
      <c r="O60" s="919"/>
      <c r="P60" s="919"/>
      <c r="Q60" s="919"/>
      <c r="R60" s="920"/>
      <c r="S60" s="900"/>
      <c r="T60" s="900"/>
      <c r="U60" s="365"/>
      <c r="V60" s="364"/>
      <c r="W60" s="182"/>
      <c r="X60" s="182"/>
      <c r="Y60" s="182"/>
      <c r="Z60" s="182"/>
      <c r="AA60" s="182"/>
      <c r="AB60" s="182"/>
      <c r="AC60" s="182"/>
      <c r="AD60" s="902"/>
    </row>
    <row r="61" spans="2:30" ht="15" customHeight="1" thickBot="1" x14ac:dyDescent="0.3">
      <c r="B61" s="366"/>
      <c r="C61" s="688" t="s">
        <v>435</v>
      </c>
      <c r="D61" s="689"/>
      <c r="E61" s="689"/>
      <c r="F61" s="690"/>
      <c r="G61" s="690"/>
      <c r="H61" s="690"/>
      <c r="I61" s="690"/>
      <c r="J61" s="690"/>
      <c r="K61" s="690"/>
      <c r="L61" s="690"/>
      <c r="M61" s="690"/>
      <c r="N61" s="690"/>
      <c r="O61" s="690"/>
      <c r="P61" s="690"/>
      <c r="Q61" s="690"/>
      <c r="R61" s="908"/>
      <c r="S61" s="680"/>
      <c r="T61" s="680"/>
      <c r="U61" s="365"/>
      <c r="V61" s="364"/>
      <c r="W61" s="182"/>
      <c r="X61" s="182"/>
      <c r="Y61" s="182"/>
      <c r="Z61" s="182"/>
      <c r="AA61" s="182"/>
      <c r="AB61" s="263"/>
      <c r="AC61" s="182"/>
      <c r="AD61" s="186"/>
    </row>
    <row r="62" spans="2:30" ht="15" customHeight="1" x14ac:dyDescent="0.25">
      <c r="B62" s="366"/>
      <c r="C62" s="182"/>
      <c r="D62" s="910" t="s">
        <v>228</v>
      </c>
      <c r="E62" s="645"/>
      <c r="F62" s="640"/>
      <c r="G62" s="640"/>
      <c r="H62" s="640"/>
      <c r="I62" s="640"/>
      <c r="J62" s="640"/>
      <c r="K62" s="640"/>
      <c r="L62" s="640"/>
      <c r="M62" s="640"/>
      <c r="N62" s="640"/>
      <c r="O62" s="640"/>
      <c r="P62" s="640"/>
      <c r="Q62" s="640"/>
      <c r="R62" s="1122">
        <f>'Form 6A'!R61</f>
        <v>37144</v>
      </c>
      <c r="S62" s="1683"/>
      <c r="T62" s="1684"/>
      <c r="U62" s="365"/>
      <c r="V62" s="364"/>
      <c r="W62" s="182"/>
      <c r="X62" s="182"/>
      <c r="Y62" s="182"/>
      <c r="Z62" s="182"/>
      <c r="AA62" s="182"/>
      <c r="AB62" s="263"/>
      <c r="AC62" s="182"/>
      <c r="AD62" s="186"/>
    </row>
    <row r="63" spans="2:30" ht="15" customHeight="1" x14ac:dyDescent="0.25">
      <c r="B63" s="366"/>
      <c r="C63" s="182"/>
      <c r="D63" s="910" t="s">
        <v>229</v>
      </c>
      <c r="E63" s="645"/>
      <c r="F63" s="640"/>
      <c r="G63" s="640"/>
      <c r="H63" s="640"/>
      <c r="I63" s="640"/>
      <c r="J63" s="640"/>
      <c r="K63" s="640"/>
      <c r="L63" s="640"/>
      <c r="M63" s="640"/>
      <c r="N63" s="640"/>
      <c r="O63" s="640"/>
      <c r="P63" s="640"/>
      <c r="Q63" s="640"/>
      <c r="R63" s="1888">
        <f>'Form 6A'!R62</f>
        <v>135033</v>
      </c>
      <c r="S63" s="1894"/>
      <c r="T63" s="1895"/>
      <c r="U63" s="365"/>
      <c r="V63" s="364"/>
      <c r="W63" s="182"/>
      <c r="X63" s="182"/>
      <c r="Y63" s="182"/>
      <c r="Z63" s="182"/>
      <c r="AA63" s="182"/>
      <c r="AB63" s="263"/>
      <c r="AC63" s="182"/>
      <c r="AD63" s="186"/>
    </row>
    <row r="64" spans="2:30" ht="15" customHeight="1" thickBot="1" x14ac:dyDescent="0.3">
      <c r="B64" s="366"/>
      <c r="C64" s="182"/>
      <c r="D64" s="645"/>
      <c r="E64" s="182"/>
      <c r="F64" s="640"/>
      <c r="G64" s="640"/>
      <c r="H64" s="640"/>
      <c r="I64" s="640"/>
      <c r="J64" s="640"/>
      <c r="K64" s="640"/>
      <c r="L64" s="640"/>
      <c r="M64" s="640"/>
      <c r="N64" s="3196" t="s">
        <v>98</v>
      </c>
      <c r="O64" s="3196"/>
      <c r="P64" s="3196"/>
      <c r="Q64" s="3197"/>
      <c r="R64" s="1887">
        <f>SUM(R62:R63)</f>
        <v>172177</v>
      </c>
      <c r="S64" s="1121">
        <v>0</v>
      </c>
      <c r="T64" s="1303">
        <v>0</v>
      </c>
      <c r="U64" s="365"/>
      <c r="V64" s="364"/>
      <c r="W64" s="182"/>
      <c r="X64" s="182"/>
      <c r="Y64" s="182"/>
      <c r="Z64" s="182"/>
      <c r="AA64" s="182"/>
      <c r="AB64" s="263"/>
      <c r="AC64" s="182"/>
      <c r="AD64" s="186"/>
    </row>
    <row r="65" spans="2:30" s="187" customFormat="1" ht="7.5" customHeight="1" thickBot="1" x14ac:dyDescent="0.3">
      <c r="B65" s="368"/>
      <c r="C65" s="905"/>
      <c r="D65" s="657"/>
      <c r="E65" s="905"/>
      <c r="F65" s="656"/>
      <c r="G65" s="656"/>
      <c r="H65" s="656"/>
      <c r="I65" s="656"/>
      <c r="J65" s="656"/>
      <c r="K65" s="656"/>
      <c r="L65" s="656"/>
      <c r="M65" s="656"/>
      <c r="N65" s="921"/>
      <c r="O65" s="921"/>
      <c r="P65" s="921"/>
      <c r="Q65" s="921"/>
      <c r="R65" s="922"/>
      <c r="S65" s="922"/>
      <c r="T65" s="922"/>
      <c r="U65" s="906"/>
      <c r="V65" s="364"/>
      <c r="W65" s="182"/>
      <c r="X65" s="182"/>
      <c r="Y65" s="182"/>
      <c r="Z65" s="182"/>
      <c r="AA65" s="182"/>
      <c r="AB65" s="263"/>
      <c r="AC65" s="182"/>
      <c r="AD65" s="186"/>
    </row>
    <row r="66" spans="2:30" s="187" customFormat="1" ht="7.5" customHeight="1" x14ac:dyDescent="0.25">
      <c r="B66" s="369"/>
      <c r="C66" s="923"/>
      <c r="D66" s="659"/>
      <c r="E66" s="659"/>
      <c r="F66" s="658"/>
      <c r="G66" s="658"/>
      <c r="H66" s="658"/>
      <c r="I66" s="658"/>
      <c r="J66" s="658"/>
      <c r="K66" s="658"/>
      <c r="L66" s="658"/>
      <c r="M66" s="658"/>
      <c r="N66" s="658"/>
      <c r="O66" s="658"/>
      <c r="P66" s="658"/>
      <c r="Q66" s="658"/>
      <c r="R66" s="683"/>
      <c r="S66" s="683"/>
      <c r="T66" s="683"/>
      <c r="U66" s="363"/>
      <c r="V66" s="364"/>
      <c r="W66" s="182"/>
      <c r="X66" s="182"/>
      <c r="Y66" s="182"/>
      <c r="Z66" s="182"/>
      <c r="AA66" s="182"/>
      <c r="AB66" s="263"/>
      <c r="AC66" s="182"/>
      <c r="AD66" s="186"/>
    </row>
    <row r="67" spans="2:30" ht="15" customHeight="1" thickBot="1" x14ac:dyDescent="0.3">
      <c r="B67" s="366"/>
      <c r="C67" s="688" t="s">
        <v>436</v>
      </c>
      <c r="D67" s="689"/>
      <c r="E67" s="689"/>
      <c r="F67" s="690"/>
      <c r="G67" s="690"/>
      <c r="H67" s="690"/>
      <c r="I67" s="690"/>
      <c r="J67" s="690"/>
      <c r="K67" s="690"/>
      <c r="L67" s="690"/>
      <c r="M67" s="690"/>
      <c r="N67" s="690"/>
      <c r="O67" s="690"/>
      <c r="P67" s="690"/>
      <c r="Q67" s="690"/>
      <c r="R67" s="680"/>
      <c r="S67" s="680"/>
      <c r="T67" s="680"/>
      <c r="U67" s="365"/>
      <c r="V67" s="364"/>
      <c r="W67" s="182"/>
      <c r="X67" s="182"/>
      <c r="Y67" s="182"/>
      <c r="Z67" s="182"/>
      <c r="AA67" s="182"/>
      <c r="AB67" s="263"/>
      <c r="AC67" s="182"/>
      <c r="AD67" s="186"/>
    </row>
    <row r="68" spans="2:30" ht="15" customHeight="1" x14ac:dyDescent="0.25">
      <c r="B68" s="366"/>
      <c r="C68" s="182"/>
      <c r="D68" s="639" t="s">
        <v>132</v>
      </c>
      <c r="E68" s="645"/>
      <c r="F68" s="640"/>
      <c r="G68" s="640"/>
      <c r="H68" s="640"/>
      <c r="I68" s="640"/>
      <c r="J68" s="640"/>
      <c r="K68" s="640"/>
      <c r="L68" s="640"/>
      <c r="M68" s="640"/>
      <c r="N68" s="640"/>
      <c r="O68" s="640"/>
      <c r="P68" s="640"/>
      <c r="Q68" s="640"/>
      <c r="R68" s="1122">
        <f>'Form 6A'!R66</f>
        <v>187616</v>
      </c>
      <c r="S68" s="1123"/>
      <c r="T68" s="1304">
        <v>10522</v>
      </c>
      <c r="U68" s="365"/>
      <c r="V68" s="364"/>
      <c r="W68" s="182"/>
      <c r="X68" s="182"/>
      <c r="Y68" s="182"/>
      <c r="Z68" s="182"/>
      <c r="AA68" s="182"/>
      <c r="AB68" s="263"/>
      <c r="AC68" s="182"/>
      <c r="AD68" s="186"/>
    </row>
    <row r="69" spans="2:30" ht="15" customHeight="1" x14ac:dyDescent="0.25">
      <c r="B69" s="366"/>
      <c r="C69" s="182"/>
      <c r="D69" s="1114" t="s">
        <v>975</v>
      </c>
      <c r="E69" s="645"/>
      <c r="F69" s="640"/>
      <c r="G69" s="640"/>
      <c r="H69" s="640"/>
      <c r="I69" s="640"/>
      <c r="J69" s="640"/>
      <c r="K69" s="640"/>
      <c r="L69" s="640"/>
      <c r="M69" s="640"/>
      <c r="N69" s="640"/>
      <c r="O69" s="640"/>
      <c r="P69" s="640"/>
      <c r="Q69" s="640"/>
      <c r="R69" s="1124">
        <f>'Form 6A'!R67</f>
        <v>35500</v>
      </c>
      <c r="S69" s="1022"/>
      <c r="T69" s="1301">
        <f t="shared" ref="T69:T71" si="2">R69</f>
        <v>35500</v>
      </c>
      <c r="U69" s="365"/>
      <c r="V69" s="364"/>
      <c r="W69" s="182"/>
      <c r="X69" s="182"/>
      <c r="Y69" s="182"/>
      <c r="Z69" s="182"/>
      <c r="AA69" s="182"/>
      <c r="AB69" s="263"/>
      <c r="AC69" s="182"/>
      <c r="AD69" s="186"/>
    </row>
    <row r="70" spans="2:30" ht="15" customHeight="1" x14ac:dyDescent="0.25">
      <c r="B70" s="366"/>
      <c r="C70" s="182"/>
      <c r="D70" s="639" t="s">
        <v>437</v>
      </c>
      <c r="E70" s="645"/>
      <c r="F70" s="640"/>
      <c r="G70" s="640"/>
      <c r="H70" s="640"/>
      <c r="I70" s="640"/>
      <c r="J70" s="640"/>
      <c r="K70" s="640"/>
      <c r="L70" s="640"/>
      <c r="M70" s="640"/>
      <c r="N70" s="640"/>
      <c r="O70" s="640"/>
      <c r="P70" s="640"/>
      <c r="Q70" s="640"/>
      <c r="R70" s="1124">
        <f>'Form 6A'!R68</f>
        <v>40000</v>
      </c>
      <c r="S70" s="1022"/>
      <c r="T70" s="1301">
        <f t="shared" si="2"/>
        <v>40000</v>
      </c>
      <c r="U70" s="365"/>
      <c r="V70" s="364"/>
      <c r="W70" s="182"/>
      <c r="X70" s="182"/>
      <c r="Y70" s="182"/>
      <c r="Z70" s="182"/>
      <c r="AA70" s="182"/>
      <c r="AB70" s="263"/>
      <c r="AC70" s="182"/>
      <c r="AD70" s="186"/>
    </row>
    <row r="71" spans="2:30" ht="15" customHeight="1" x14ac:dyDescent="0.25">
      <c r="B71" s="366"/>
      <c r="C71" s="182"/>
      <c r="D71" s="639" t="s">
        <v>438</v>
      </c>
      <c r="E71" s="645"/>
      <c r="F71" s="640"/>
      <c r="G71" s="640"/>
      <c r="H71" s="640"/>
      <c r="I71" s="640"/>
      <c r="J71" s="640"/>
      <c r="K71" s="640"/>
      <c r="L71" s="640"/>
      <c r="M71" s="640"/>
      <c r="N71" s="640"/>
      <c r="O71" s="640"/>
      <c r="P71" s="640"/>
      <c r="Q71" s="640"/>
      <c r="R71" s="1124">
        <f>'Form 6A'!R69</f>
        <v>327334</v>
      </c>
      <c r="S71" s="1022"/>
      <c r="T71" s="1301">
        <f t="shared" si="2"/>
        <v>327334</v>
      </c>
      <c r="U71" s="365"/>
      <c r="V71" s="364"/>
      <c r="W71" s="182"/>
      <c r="X71" s="182"/>
      <c r="Y71" s="182"/>
      <c r="Z71" s="182"/>
      <c r="AA71" s="182"/>
      <c r="AB71" s="263"/>
      <c r="AC71" s="182"/>
      <c r="AD71" s="186"/>
    </row>
    <row r="72" spans="2:30" ht="15" customHeight="1" x14ac:dyDescent="0.25">
      <c r="B72" s="366"/>
      <c r="C72" s="182"/>
      <c r="D72" s="639" t="s">
        <v>439</v>
      </c>
      <c r="E72" s="645"/>
      <c r="F72" s="640"/>
      <c r="G72" s="640"/>
      <c r="H72" s="640"/>
      <c r="I72" s="640"/>
      <c r="J72" s="640"/>
      <c r="K72" s="640"/>
      <c r="L72" s="640"/>
      <c r="M72" s="640"/>
      <c r="N72" s="640"/>
      <c r="O72" s="640"/>
      <c r="P72" s="640"/>
      <c r="Q72" s="640"/>
      <c r="R72" s="1888">
        <f>'Form 6A'!R70</f>
        <v>343915</v>
      </c>
      <c r="S72" s="1896"/>
      <c r="T72" s="1897"/>
      <c r="U72" s="365"/>
      <c r="V72" s="364"/>
      <c r="W72" s="182"/>
      <c r="X72" s="182"/>
      <c r="Y72" s="182"/>
      <c r="Z72" s="182"/>
      <c r="AA72" s="182"/>
      <c r="AB72" s="263"/>
      <c r="AC72" s="182"/>
      <c r="AD72" s="186"/>
    </row>
    <row r="73" spans="2:30" ht="15" customHeight="1" thickBot="1" x14ac:dyDescent="0.3">
      <c r="B73" s="366"/>
      <c r="C73" s="590"/>
      <c r="D73" s="600"/>
      <c r="E73" s="600"/>
      <c r="F73" s="182"/>
      <c r="G73" s="1103"/>
      <c r="H73" s="1103"/>
      <c r="I73" s="1103"/>
      <c r="J73" s="1103"/>
      <c r="K73" s="1103"/>
      <c r="L73" s="1103"/>
      <c r="M73" s="1103"/>
      <c r="N73" s="3141" t="s">
        <v>98</v>
      </c>
      <c r="O73" s="3141"/>
      <c r="P73" s="3141"/>
      <c r="Q73" s="3142"/>
      <c r="R73" s="1887">
        <f>SUM(R68:R72)</f>
        <v>934365</v>
      </c>
      <c r="S73" s="1121">
        <f>SUM(S68:S71)</f>
        <v>0</v>
      </c>
      <c r="T73" s="1303">
        <f>SUM(T68:T71)</f>
        <v>413356</v>
      </c>
      <c r="U73" s="365"/>
      <c r="V73" s="364"/>
      <c r="W73" s="182"/>
      <c r="X73" s="182"/>
      <c r="Y73" s="182"/>
      <c r="Z73" s="182"/>
      <c r="AA73" s="182"/>
      <c r="AB73" s="263"/>
      <c r="AC73" s="182"/>
      <c r="AD73" s="186"/>
    </row>
    <row r="74" spans="2:30" s="187" customFormat="1" ht="3.75" customHeight="1" x14ac:dyDescent="0.25">
      <c r="B74" s="366"/>
      <c r="C74" s="644"/>
      <c r="D74" s="645"/>
      <c r="E74" s="645"/>
      <c r="F74" s="640"/>
      <c r="G74" s="640"/>
      <c r="H74" s="640"/>
      <c r="I74" s="640"/>
      <c r="J74" s="640"/>
      <c r="K74" s="640"/>
      <c r="L74" s="640"/>
      <c r="M74" s="640"/>
      <c r="N74" s="640"/>
      <c r="O74" s="640"/>
      <c r="P74" s="640"/>
      <c r="Q74" s="640"/>
      <c r="R74" s="680"/>
      <c r="S74" s="680"/>
      <c r="T74" s="680"/>
      <c r="U74" s="365"/>
      <c r="V74" s="364"/>
      <c r="W74" s="182"/>
      <c r="X74" s="182"/>
      <c r="Y74" s="182"/>
      <c r="Z74" s="182"/>
      <c r="AA74" s="182"/>
      <c r="AB74" s="263"/>
      <c r="AC74" s="182"/>
      <c r="AD74" s="186"/>
    </row>
    <row r="75" spans="2:30" ht="15" customHeight="1" thickBot="1" x14ac:dyDescent="0.3">
      <c r="B75" s="366"/>
      <c r="C75" s="688" t="s">
        <v>440</v>
      </c>
      <c r="D75" s="689"/>
      <c r="E75" s="689"/>
      <c r="F75" s="690"/>
      <c r="G75" s="690"/>
      <c r="H75" s="690"/>
      <c r="I75" s="690"/>
      <c r="J75" s="690"/>
      <c r="K75" s="690"/>
      <c r="L75" s="690"/>
      <c r="M75" s="690"/>
      <c r="N75" s="690"/>
      <c r="O75" s="690"/>
      <c r="P75" s="690"/>
      <c r="Q75" s="690"/>
      <c r="R75" s="680"/>
      <c r="S75" s="680"/>
      <c r="T75" s="680"/>
      <c r="U75" s="365"/>
      <c r="V75" s="364"/>
      <c r="W75" s="182"/>
      <c r="X75" s="182"/>
      <c r="Y75" s="182"/>
      <c r="Z75" s="182"/>
      <c r="AA75" s="182"/>
      <c r="AB75" s="263"/>
      <c r="AC75" s="182"/>
      <c r="AD75" s="186"/>
    </row>
    <row r="76" spans="2:30" ht="15" customHeight="1" x14ac:dyDescent="0.25">
      <c r="B76" s="366"/>
      <c r="C76" s="182"/>
      <c r="D76" s="639" t="s">
        <v>133</v>
      </c>
      <c r="E76" s="645"/>
      <c r="F76" s="640"/>
      <c r="G76" s="640"/>
      <c r="H76" s="640"/>
      <c r="I76" s="640"/>
      <c r="J76" s="640"/>
      <c r="K76" s="640"/>
      <c r="L76" s="640"/>
      <c r="M76" s="640"/>
      <c r="N76" s="640"/>
      <c r="O76" s="640"/>
      <c r="P76" s="640"/>
      <c r="Q76" s="640"/>
      <c r="R76" s="1122">
        <f>'Form 6A'!R74</f>
        <v>0</v>
      </c>
      <c r="S76" s="1683"/>
      <c r="T76" s="1684"/>
      <c r="U76" s="365"/>
      <c r="V76" s="364"/>
      <c r="W76" s="182"/>
      <c r="X76" s="182"/>
      <c r="Y76" s="182"/>
      <c r="Z76" s="182"/>
      <c r="AA76" s="182"/>
      <c r="AB76" s="263"/>
      <c r="AC76" s="182"/>
      <c r="AD76" s="186"/>
    </row>
    <row r="77" spans="2:30" ht="15" customHeight="1" x14ac:dyDescent="0.25">
      <c r="B77" s="366"/>
      <c r="C77" s="182"/>
      <c r="D77" s="1114" t="s">
        <v>974</v>
      </c>
      <c r="E77" s="645"/>
      <c r="F77" s="640"/>
      <c r="G77" s="640"/>
      <c r="H77" s="640"/>
      <c r="I77" s="640"/>
      <c r="J77" s="640"/>
      <c r="K77" s="640"/>
      <c r="L77" s="640"/>
      <c r="M77" s="640"/>
      <c r="N77" s="640"/>
      <c r="O77" s="640"/>
      <c r="P77" s="640"/>
      <c r="Q77" s="640"/>
      <c r="R77" s="1124">
        <f>'Form 6A'!R75</f>
        <v>15000</v>
      </c>
      <c r="S77" s="1685"/>
      <c r="T77" s="1686"/>
      <c r="U77" s="365"/>
      <c r="V77" s="364"/>
      <c r="W77" s="182"/>
      <c r="X77" s="182"/>
      <c r="Y77" s="182"/>
      <c r="Z77" s="182"/>
      <c r="AA77" s="182"/>
      <c r="AB77" s="263"/>
      <c r="AC77" s="182"/>
      <c r="AD77" s="186"/>
    </row>
    <row r="78" spans="2:30" ht="15" customHeight="1" x14ac:dyDescent="0.25">
      <c r="B78" s="366"/>
      <c r="C78" s="182"/>
      <c r="D78" s="639" t="s">
        <v>441</v>
      </c>
      <c r="E78" s="645"/>
      <c r="F78" s="640"/>
      <c r="G78" s="640"/>
      <c r="H78" s="640"/>
      <c r="I78" s="640"/>
      <c r="J78" s="640"/>
      <c r="K78" s="640"/>
      <c r="L78" s="640"/>
      <c r="M78" s="640"/>
      <c r="N78" s="640"/>
      <c r="O78" s="640"/>
      <c r="P78" s="640"/>
      <c r="Q78" s="640"/>
      <c r="R78" s="1124">
        <f>'Form 6A'!R76</f>
        <v>40000</v>
      </c>
      <c r="S78" s="1685"/>
      <c r="T78" s="1686"/>
      <c r="U78" s="365"/>
      <c r="V78" s="364"/>
      <c r="W78" s="182"/>
      <c r="X78" s="182"/>
      <c r="Y78" s="182"/>
      <c r="Z78" s="182"/>
      <c r="AA78" s="182"/>
      <c r="AB78" s="263"/>
      <c r="AC78" s="182"/>
      <c r="AD78" s="186"/>
    </row>
    <row r="79" spans="2:30" ht="15" customHeight="1" x14ac:dyDescent="0.25">
      <c r="B79" s="366"/>
      <c r="C79" s="182"/>
      <c r="D79" s="889" t="s">
        <v>135</v>
      </c>
      <c r="E79" s="640"/>
      <c r="F79" s="640"/>
      <c r="G79" s="640"/>
      <c r="H79" s="640"/>
      <c r="I79" s="640"/>
      <c r="J79" s="640"/>
      <c r="K79" s="640"/>
      <c r="L79" s="640"/>
      <c r="M79" s="640"/>
      <c r="N79" s="640"/>
      <c r="O79" s="640"/>
      <c r="P79" s="640"/>
      <c r="Q79" s="640"/>
      <c r="R79" s="1124">
        <f>'Form 6A'!R77</f>
        <v>145027</v>
      </c>
      <c r="S79" s="1685"/>
      <c r="T79" s="1686"/>
      <c r="U79" s="365"/>
      <c r="V79" s="364"/>
      <c r="W79" s="182"/>
      <c r="X79" s="182"/>
      <c r="Y79" s="182"/>
      <c r="Z79" s="182"/>
      <c r="AA79" s="182"/>
      <c r="AB79" s="263"/>
      <c r="AC79" s="182"/>
      <c r="AD79" s="186"/>
    </row>
    <row r="80" spans="2:30" ht="15" customHeight="1" x14ac:dyDescent="0.25">
      <c r="B80" s="366"/>
      <c r="C80" s="182"/>
      <c r="D80" s="911" t="s">
        <v>980</v>
      </c>
      <c r="E80" s="640"/>
      <c r="F80" s="640"/>
      <c r="G80" s="640"/>
      <c r="H80" s="640"/>
      <c r="I80" s="640"/>
      <c r="J80" s="640"/>
      <c r="K80" s="640"/>
      <c r="L80" s="640"/>
      <c r="M80" s="640"/>
      <c r="N80" s="640"/>
      <c r="O80" s="640"/>
      <c r="P80" s="640"/>
      <c r="Q80" s="640"/>
      <c r="R80" s="1124">
        <f>'Form 6A'!R78</f>
        <v>20000</v>
      </c>
      <c r="S80" s="1685"/>
      <c r="T80" s="1686"/>
      <c r="U80" s="365"/>
      <c r="V80" s="364"/>
      <c r="W80" s="182"/>
      <c r="X80" s="182"/>
      <c r="Y80" s="182"/>
      <c r="Z80" s="182"/>
      <c r="AA80" s="182"/>
      <c r="AB80" s="263"/>
      <c r="AC80" s="182"/>
      <c r="AD80" s="186"/>
    </row>
    <row r="81" spans="2:30" ht="15" customHeight="1" x14ac:dyDescent="0.25">
      <c r="B81" s="366"/>
      <c r="C81" s="182"/>
      <c r="D81" s="912" t="s">
        <v>475</v>
      </c>
      <c r="E81" s="640"/>
      <c r="F81" s="640"/>
      <c r="G81" s="640"/>
      <c r="H81" s="640"/>
      <c r="I81" s="640"/>
      <c r="J81" s="640"/>
      <c r="K81" s="640"/>
      <c r="L81" s="640"/>
      <c r="M81" s="640"/>
      <c r="N81" s="640"/>
      <c r="O81" s="640"/>
      <c r="P81" s="640"/>
      <c r="Q81" s="640"/>
      <c r="R81" s="1124">
        <f>'Form 6A'!R79</f>
        <v>0</v>
      </c>
      <c r="S81" s="1685"/>
      <c r="T81" s="1686"/>
      <c r="U81" s="365"/>
      <c r="V81" s="364"/>
      <c r="W81" s="182"/>
      <c r="X81" s="182"/>
      <c r="Y81" s="182"/>
      <c r="Z81" s="182"/>
      <c r="AA81" s="182"/>
      <c r="AB81" s="263"/>
      <c r="AC81" s="182"/>
      <c r="AD81" s="186"/>
    </row>
    <row r="82" spans="2:30" ht="15" customHeight="1" x14ac:dyDescent="0.25">
      <c r="B82" s="366"/>
      <c r="C82" s="182"/>
      <c r="D82" s="890" t="s">
        <v>134</v>
      </c>
      <c r="E82" s="645"/>
      <c r="F82" s="640"/>
      <c r="G82" s="640"/>
      <c r="H82" s="640"/>
      <c r="I82" s="640"/>
      <c r="J82" s="640"/>
      <c r="K82" s="640"/>
      <c r="L82" s="640"/>
      <c r="M82" s="640"/>
      <c r="N82" s="640"/>
      <c r="O82" s="640"/>
      <c r="P82" s="640"/>
      <c r="Q82" s="640"/>
      <c r="R82" s="1124">
        <f>'Form 6A'!R80</f>
        <v>0</v>
      </c>
      <c r="S82" s="1685"/>
      <c r="T82" s="1686"/>
      <c r="U82" s="365"/>
      <c r="V82" s="364"/>
      <c r="W82" s="182"/>
      <c r="X82" s="182"/>
      <c r="Y82" s="182"/>
      <c r="Z82" s="182"/>
      <c r="AA82" s="182"/>
      <c r="AB82" s="263"/>
      <c r="AC82" s="182"/>
      <c r="AD82" s="186"/>
    </row>
    <row r="83" spans="2:30" ht="15" customHeight="1" x14ac:dyDescent="0.25">
      <c r="B83" s="366"/>
      <c r="C83" s="182"/>
      <c r="D83" s="891" t="s">
        <v>74</v>
      </c>
      <c r="E83" s="660"/>
      <c r="F83" s="1118" t="str">
        <f>IF(R83&lt;&gt;0,"Describe on Form 6C ","")</f>
        <v xml:space="preserve">Describe on Form 6C </v>
      </c>
      <c r="G83" s="1118"/>
      <c r="H83" s="1118"/>
      <c r="I83" s="1118"/>
      <c r="J83" s="1118"/>
      <c r="K83" s="1118"/>
      <c r="L83" s="1118"/>
      <c r="M83" s="1118"/>
      <c r="N83" s="1118"/>
      <c r="O83" s="1118"/>
      <c r="P83" s="1118"/>
      <c r="Q83" s="1118"/>
      <c r="R83" s="1888">
        <f>'Form 6A'!R81</f>
        <v>5000</v>
      </c>
      <c r="S83" s="1894"/>
      <c r="T83" s="1895"/>
      <c r="U83" s="365"/>
      <c r="V83" s="364"/>
      <c r="W83" s="182"/>
      <c r="X83" s="182"/>
      <c r="Y83" s="182"/>
      <c r="Z83" s="182"/>
      <c r="AA83" s="182"/>
      <c r="AB83" s="263"/>
      <c r="AC83" s="182"/>
      <c r="AD83" s="186"/>
    </row>
    <row r="84" spans="2:30" ht="15" customHeight="1" thickBot="1" x14ac:dyDescent="0.3">
      <c r="B84" s="366"/>
      <c r="C84" s="590"/>
      <c r="D84" s="600"/>
      <c r="E84" s="600"/>
      <c r="F84" s="182"/>
      <c r="G84" s="1103"/>
      <c r="H84" s="1103"/>
      <c r="I84" s="1103"/>
      <c r="J84" s="1103"/>
      <c r="K84" s="1103"/>
      <c r="L84" s="1103"/>
      <c r="M84" s="1103"/>
      <c r="N84" s="3141" t="s">
        <v>98</v>
      </c>
      <c r="O84" s="3141"/>
      <c r="P84" s="3141"/>
      <c r="Q84" s="3142"/>
      <c r="R84" s="1887">
        <f>SUM(R76:R83)</f>
        <v>225027</v>
      </c>
      <c r="S84" s="1121">
        <v>0</v>
      </c>
      <c r="T84" s="1303">
        <v>0</v>
      </c>
      <c r="U84" s="365"/>
      <c r="V84" s="364"/>
      <c r="W84" s="182"/>
      <c r="X84" s="182"/>
      <c r="Y84" s="182"/>
      <c r="Z84" s="182"/>
      <c r="AA84" s="182"/>
      <c r="AB84" s="263"/>
      <c r="AC84" s="182"/>
      <c r="AD84" s="186"/>
    </row>
    <row r="85" spans="2:30" s="187" customFormat="1" ht="3.75" customHeight="1" x14ac:dyDescent="0.25">
      <c r="B85" s="366"/>
      <c r="C85" s="644"/>
      <c r="D85" s="645"/>
      <c r="E85" s="645"/>
      <c r="F85" s="640"/>
      <c r="G85" s="640"/>
      <c r="H85" s="640"/>
      <c r="I85" s="640"/>
      <c r="J85" s="640"/>
      <c r="K85" s="640"/>
      <c r="L85" s="640"/>
      <c r="M85" s="640"/>
      <c r="N85" s="640"/>
      <c r="O85" s="640"/>
      <c r="P85" s="640"/>
      <c r="Q85" s="640"/>
      <c r="R85" s="680"/>
      <c r="S85" s="680"/>
      <c r="T85" s="680"/>
      <c r="U85" s="365"/>
      <c r="V85" s="364"/>
      <c r="W85" s="182"/>
      <c r="X85" s="182"/>
      <c r="Y85" s="182"/>
      <c r="Z85" s="182"/>
      <c r="AA85" s="182"/>
      <c r="AB85" s="263"/>
      <c r="AC85" s="182"/>
      <c r="AD85" s="186"/>
    </row>
    <row r="86" spans="2:30" ht="15" customHeight="1" thickBot="1" x14ac:dyDescent="0.35">
      <c r="B86" s="366"/>
      <c r="C86" s="688" t="s">
        <v>443</v>
      </c>
      <c r="D86" s="689"/>
      <c r="E86" s="689"/>
      <c r="F86" s="690"/>
      <c r="G86" s="690"/>
      <c r="H86" s="690"/>
      <c r="I86" s="690"/>
      <c r="J86" s="690"/>
      <c r="K86" s="690"/>
      <c r="L86" s="690"/>
      <c r="M86" s="690"/>
      <c r="N86" s="690"/>
      <c r="O86" s="690"/>
      <c r="P86" s="690"/>
      <c r="Q86" s="690"/>
      <c r="R86" s="684"/>
      <c r="S86" s="684"/>
      <c r="T86" s="901"/>
      <c r="U86" s="365"/>
      <c r="V86" s="364"/>
      <c r="W86" s="182"/>
      <c r="X86" s="182"/>
      <c r="Y86" s="182"/>
      <c r="Z86" s="182"/>
      <c r="AA86" s="182"/>
      <c r="AB86" s="263"/>
      <c r="AC86" s="182"/>
      <c r="AD86" s="186"/>
    </row>
    <row r="87" spans="2:30" ht="15" customHeight="1" x14ac:dyDescent="0.25">
      <c r="B87" s="366"/>
      <c r="C87" s="182"/>
      <c r="D87" s="913" t="s">
        <v>230</v>
      </c>
      <c r="E87" s="640"/>
      <c r="F87" s="648"/>
      <c r="G87" s="648"/>
      <c r="H87" s="648"/>
      <c r="I87" s="648"/>
      <c r="J87" s="648"/>
      <c r="K87" s="648"/>
      <c r="L87" s="648"/>
      <c r="M87" s="648"/>
      <c r="N87" s="648"/>
      <c r="O87" s="648"/>
      <c r="P87" s="648"/>
      <c r="Q87" s="648"/>
      <c r="R87" s="1122">
        <f>'Form 6A'!R85</f>
        <v>333497</v>
      </c>
      <c r="S87" s="1683"/>
      <c r="T87" s="1684"/>
      <c r="U87" s="365"/>
      <c r="V87" s="364"/>
      <c r="W87" s="182"/>
      <c r="X87" s="182"/>
      <c r="Y87" s="182"/>
      <c r="Z87" s="182"/>
      <c r="AA87" s="182"/>
      <c r="AB87" s="263"/>
      <c r="AC87" s="182"/>
      <c r="AD87" s="186"/>
    </row>
    <row r="88" spans="2:30" ht="15" customHeight="1" x14ac:dyDescent="0.25">
      <c r="B88" s="366"/>
      <c r="C88" s="182"/>
      <c r="D88" s="913" t="s">
        <v>231</v>
      </c>
      <c r="E88" s="640"/>
      <c r="F88" s="649"/>
      <c r="G88" s="649"/>
      <c r="H88" s="649"/>
      <c r="I88" s="649"/>
      <c r="J88" s="649"/>
      <c r="K88" s="649"/>
      <c r="L88" s="649"/>
      <c r="M88" s="649"/>
      <c r="N88" s="649"/>
      <c r="O88" s="649"/>
      <c r="P88" s="649"/>
      <c r="Q88" s="649"/>
      <c r="R88" s="1124">
        <f>'Form 6A'!R86</f>
        <v>27300</v>
      </c>
      <c r="S88" s="1685"/>
      <c r="T88" s="1686"/>
      <c r="U88" s="365"/>
      <c r="V88" s="364"/>
      <c r="W88" s="182"/>
      <c r="X88" s="182"/>
      <c r="Y88" s="182"/>
      <c r="Z88" s="182"/>
      <c r="AA88" s="182"/>
      <c r="AB88" s="263"/>
      <c r="AC88" s="182"/>
      <c r="AD88" s="186"/>
    </row>
    <row r="89" spans="2:30" ht="15" customHeight="1" x14ac:dyDescent="0.25">
      <c r="B89" s="366"/>
      <c r="C89" s="182"/>
      <c r="D89" s="914" t="s">
        <v>949</v>
      </c>
      <c r="E89" s="643"/>
      <c r="F89" s="182"/>
      <c r="G89" s="1118"/>
      <c r="H89" s="1118"/>
      <c r="I89" s="1118"/>
      <c r="J89" s="1118"/>
      <c r="K89" s="3194" t="str">
        <f>IF(R89&lt;&gt;0,"Describe on Form 6C ","")</f>
        <v/>
      </c>
      <c r="L89" s="3194"/>
      <c r="M89" s="3194"/>
      <c r="N89" s="3194"/>
      <c r="O89" s="3194"/>
      <c r="P89" s="3194"/>
      <c r="Q89" s="3195"/>
      <c r="R89" s="1888">
        <f>'Form 6A'!R87</f>
        <v>0</v>
      </c>
      <c r="S89" s="1894"/>
      <c r="T89" s="1895"/>
      <c r="U89" s="365"/>
      <c r="V89" s="364"/>
      <c r="W89" s="182"/>
      <c r="X89" s="182"/>
      <c r="Y89" s="182"/>
      <c r="Z89" s="182"/>
      <c r="AA89" s="182"/>
      <c r="AB89" s="263"/>
      <c r="AC89" s="182"/>
      <c r="AD89" s="186"/>
    </row>
    <row r="90" spans="2:30" ht="15" customHeight="1" thickBot="1" x14ac:dyDescent="0.3">
      <c r="B90" s="366"/>
      <c r="C90" s="590"/>
      <c r="D90" s="600"/>
      <c r="E90" s="600"/>
      <c r="F90" s="182"/>
      <c r="G90" s="1103"/>
      <c r="H90" s="1103"/>
      <c r="I90" s="1103"/>
      <c r="J90" s="1103"/>
      <c r="K90" s="1103"/>
      <c r="L90" s="1103"/>
      <c r="M90" s="1103"/>
      <c r="N90" s="3141" t="s">
        <v>98</v>
      </c>
      <c r="O90" s="3141"/>
      <c r="P90" s="3141"/>
      <c r="Q90" s="3142"/>
      <c r="R90" s="1887">
        <f>SUM(R87:R89)</f>
        <v>360797</v>
      </c>
      <c r="S90" s="1121">
        <v>0</v>
      </c>
      <c r="T90" s="1303">
        <v>0</v>
      </c>
      <c r="U90" s="365"/>
      <c r="V90" s="364"/>
      <c r="W90" s="182"/>
      <c r="X90" s="182"/>
      <c r="Y90" s="182"/>
      <c r="Z90" s="182"/>
      <c r="AA90" s="182"/>
      <c r="AB90" s="263"/>
      <c r="AC90" s="182"/>
      <c r="AD90" s="186"/>
    </row>
    <row r="91" spans="2:30" s="187" customFormat="1" ht="3.75" customHeight="1" x14ac:dyDescent="0.25">
      <c r="B91" s="366"/>
      <c r="C91" s="644"/>
      <c r="D91" s="645"/>
      <c r="E91" s="645"/>
      <c r="F91" s="640"/>
      <c r="G91" s="640"/>
      <c r="H91" s="640"/>
      <c r="I91" s="640"/>
      <c r="J91" s="640"/>
      <c r="K91" s="640"/>
      <c r="L91" s="640"/>
      <c r="M91" s="640"/>
      <c r="N91" s="640"/>
      <c r="O91" s="640"/>
      <c r="P91" s="640"/>
      <c r="Q91" s="640"/>
      <c r="R91" s="680"/>
      <c r="S91" s="680"/>
      <c r="T91" s="680"/>
      <c r="U91" s="365"/>
      <c r="V91" s="364"/>
      <c r="W91" s="182"/>
      <c r="X91" s="182"/>
      <c r="Y91" s="182"/>
      <c r="Z91" s="182"/>
      <c r="AA91" s="182"/>
      <c r="AB91" s="263"/>
      <c r="AC91" s="182"/>
      <c r="AD91" s="186"/>
    </row>
    <row r="92" spans="2:30" ht="15" customHeight="1" thickBot="1" x14ac:dyDescent="0.35">
      <c r="B92" s="366"/>
      <c r="C92" s="688" t="s">
        <v>444</v>
      </c>
      <c r="D92" s="689"/>
      <c r="E92" s="689"/>
      <c r="F92" s="690"/>
      <c r="G92" s="690"/>
      <c r="H92" s="690"/>
      <c r="I92" s="690"/>
      <c r="J92" s="690"/>
      <c r="K92" s="690"/>
      <c r="L92" s="690"/>
      <c r="M92" s="690"/>
      <c r="N92" s="690"/>
      <c r="O92" s="690"/>
      <c r="P92" s="690"/>
      <c r="Q92" s="690"/>
      <c r="R92" s="907"/>
      <c r="S92" s="684"/>
      <c r="T92" s="901"/>
      <c r="U92" s="365"/>
      <c r="V92" s="364"/>
      <c r="W92" s="182"/>
      <c r="X92" s="182"/>
      <c r="Y92" s="182"/>
      <c r="Z92" s="182"/>
      <c r="AA92" s="182"/>
      <c r="AB92" s="263"/>
      <c r="AC92" s="182"/>
      <c r="AD92" s="186"/>
    </row>
    <row r="93" spans="2:30" ht="15" customHeight="1" x14ac:dyDescent="0.25">
      <c r="B93" s="366"/>
      <c r="C93" s="182"/>
      <c r="D93" s="890" t="s">
        <v>123</v>
      </c>
      <c r="E93" s="640"/>
      <c r="F93" s="648"/>
      <c r="G93" s="648"/>
      <c r="H93" s="648"/>
      <c r="I93" s="648"/>
      <c r="J93" s="648"/>
      <c r="K93" s="648"/>
      <c r="L93" s="648"/>
      <c r="M93" s="648"/>
      <c r="N93" s="648"/>
      <c r="O93" s="648"/>
      <c r="P93" s="648"/>
      <c r="Q93" s="648"/>
      <c r="R93" s="1122">
        <f>'Form 6A'!R91</f>
        <v>9809</v>
      </c>
      <c r="S93" s="1123"/>
      <c r="T93" s="1304">
        <f>R93</f>
        <v>9809</v>
      </c>
      <c r="U93" s="365"/>
      <c r="V93" s="364"/>
      <c r="W93" s="182"/>
      <c r="X93" s="182"/>
      <c r="Y93" s="182"/>
      <c r="Z93" s="182"/>
      <c r="AA93" s="182"/>
      <c r="AB93" s="263"/>
      <c r="AC93" s="182"/>
      <c r="AD93" s="186"/>
    </row>
    <row r="94" spans="2:30" ht="15" customHeight="1" x14ac:dyDescent="0.25">
      <c r="B94" s="366"/>
      <c r="C94" s="182"/>
      <c r="D94" s="890" t="s">
        <v>124</v>
      </c>
      <c r="E94" s="640"/>
      <c r="F94" s="649"/>
      <c r="G94" s="649"/>
      <c r="H94" s="649"/>
      <c r="I94" s="649"/>
      <c r="J94" s="649"/>
      <c r="K94" s="649"/>
      <c r="L94" s="649"/>
      <c r="M94" s="649"/>
      <c r="N94" s="649"/>
      <c r="O94" s="649"/>
      <c r="P94" s="649"/>
      <c r="Q94" s="649"/>
      <c r="R94" s="1124">
        <f>'Form 6A'!R92</f>
        <v>53066</v>
      </c>
      <c r="S94" s="1022"/>
      <c r="T94" s="1301">
        <f>R94</f>
        <v>53066</v>
      </c>
      <c r="U94" s="365"/>
      <c r="V94" s="364"/>
      <c r="W94" s="182"/>
      <c r="X94" s="182"/>
      <c r="Y94" s="182"/>
      <c r="Z94" s="182"/>
      <c r="AA94" s="182"/>
      <c r="AB94" s="263"/>
      <c r="AC94" s="182"/>
      <c r="AD94" s="186"/>
    </row>
    <row r="95" spans="2:30" ht="15" customHeight="1" x14ac:dyDescent="0.25">
      <c r="B95" s="366"/>
      <c r="C95" s="182"/>
      <c r="D95" s="890" t="s">
        <v>125</v>
      </c>
      <c r="E95" s="640"/>
      <c r="F95" s="640"/>
      <c r="G95" s="640"/>
      <c r="H95" s="640"/>
      <c r="I95" s="640"/>
      <c r="J95" s="640"/>
      <c r="K95" s="640"/>
      <c r="L95" s="640"/>
      <c r="M95" s="640"/>
      <c r="N95" s="640"/>
      <c r="O95" s="640"/>
      <c r="P95" s="640"/>
      <c r="Q95" s="640"/>
      <c r="R95" s="1124">
        <f>'Form 6A'!R93</f>
        <v>0</v>
      </c>
      <c r="S95" s="1022"/>
      <c r="T95" s="1301"/>
      <c r="U95" s="365"/>
      <c r="V95" s="364"/>
      <c r="W95" s="182"/>
      <c r="X95" s="182"/>
      <c r="Y95" s="182"/>
      <c r="Z95" s="182"/>
      <c r="AA95" s="182"/>
      <c r="AB95" s="263"/>
      <c r="AC95" s="182"/>
      <c r="AD95" s="186"/>
    </row>
    <row r="96" spans="2:30" ht="15" customHeight="1" x14ac:dyDescent="0.25">
      <c r="B96" s="366"/>
      <c r="C96" s="182"/>
      <c r="D96" s="890" t="s">
        <v>126</v>
      </c>
      <c r="E96" s="640"/>
      <c r="F96" s="640"/>
      <c r="G96" s="640"/>
      <c r="H96" s="640"/>
      <c r="I96" s="640"/>
      <c r="J96" s="640"/>
      <c r="K96" s="640"/>
      <c r="L96" s="640"/>
      <c r="M96" s="640"/>
      <c r="N96" s="640"/>
      <c r="O96" s="640"/>
      <c r="P96" s="640"/>
      <c r="Q96" s="640"/>
      <c r="R96" s="1124">
        <f>'Form 6A'!R94</f>
        <v>4936</v>
      </c>
      <c r="S96" s="1022"/>
      <c r="T96" s="1301">
        <f t="shared" ref="T96:T98" si="3">R96</f>
        <v>4936</v>
      </c>
      <c r="U96" s="365"/>
      <c r="V96" s="364"/>
      <c r="W96" s="182"/>
      <c r="X96" s="182"/>
      <c r="Y96" s="182"/>
      <c r="Z96" s="182"/>
      <c r="AA96" s="182"/>
      <c r="AB96" s="263"/>
      <c r="AC96" s="182"/>
      <c r="AD96" s="186"/>
    </row>
    <row r="97" spans="2:30" ht="15" customHeight="1" x14ac:dyDescent="0.25">
      <c r="B97" s="366"/>
      <c r="C97" s="182"/>
      <c r="D97" s="890" t="s">
        <v>127</v>
      </c>
      <c r="E97" s="640"/>
      <c r="F97" s="640"/>
      <c r="G97" s="640"/>
      <c r="H97" s="640"/>
      <c r="I97" s="640"/>
      <c r="J97" s="640"/>
      <c r="K97" s="640"/>
      <c r="L97" s="640"/>
      <c r="M97" s="640"/>
      <c r="N97" s="640"/>
      <c r="O97" s="640"/>
      <c r="P97" s="640"/>
      <c r="Q97" s="640"/>
      <c r="R97" s="1124">
        <f>'Form 6A'!R95</f>
        <v>741126</v>
      </c>
      <c r="S97" s="1022"/>
      <c r="T97" s="1301">
        <f>R97-314801</f>
        <v>426325</v>
      </c>
      <c r="U97" s="365"/>
      <c r="V97" s="364"/>
      <c r="W97" s="182"/>
      <c r="X97" s="182"/>
      <c r="Y97" s="182"/>
      <c r="Z97" s="182"/>
      <c r="AA97" s="182"/>
      <c r="AB97" s="263"/>
      <c r="AC97" s="182"/>
      <c r="AD97" s="186"/>
    </row>
    <row r="98" spans="2:30" ht="15" customHeight="1" x14ac:dyDescent="0.25">
      <c r="B98" s="366"/>
      <c r="C98" s="182"/>
      <c r="D98" s="889" t="s">
        <v>128</v>
      </c>
      <c r="E98" s="640"/>
      <c r="F98" s="640"/>
      <c r="G98" s="640"/>
      <c r="H98" s="640"/>
      <c r="I98" s="640"/>
      <c r="J98" s="640"/>
      <c r="K98" s="640"/>
      <c r="L98" s="640"/>
      <c r="M98" s="640"/>
      <c r="N98" s="640"/>
      <c r="O98" s="640"/>
      <c r="P98" s="640"/>
      <c r="Q98" s="640"/>
      <c r="R98" s="1124">
        <f>'Form 6A'!R96</f>
        <v>0</v>
      </c>
      <c r="S98" s="1022"/>
      <c r="T98" s="1301">
        <f t="shared" si="3"/>
        <v>0</v>
      </c>
      <c r="U98" s="365"/>
      <c r="V98" s="364"/>
      <c r="W98" s="182"/>
      <c r="X98" s="182"/>
      <c r="Y98" s="182"/>
      <c r="Z98" s="182"/>
      <c r="AA98" s="182"/>
      <c r="AB98" s="263"/>
      <c r="AC98" s="182"/>
      <c r="AD98" s="186"/>
    </row>
    <row r="99" spans="2:30" ht="15" customHeight="1" x14ac:dyDescent="0.25">
      <c r="B99" s="366"/>
      <c r="C99" s="182"/>
      <c r="D99" s="889" t="s">
        <v>129</v>
      </c>
      <c r="E99" s="640"/>
      <c r="F99" s="640"/>
      <c r="G99" s="640"/>
      <c r="H99" s="640"/>
      <c r="I99" s="640"/>
      <c r="J99" s="640"/>
      <c r="K99" s="640"/>
      <c r="L99" s="640"/>
      <c r="M99" s="640"/>
      <c r="N99" s="640"/>
      <c r="O99" s="640"/>
      <c r="P99" s="640"/>
      <c r="Q99" s="640"/>
      <c r="R99" s="1124">
        <f>'Form 6A'!R97</f>
        <v>0</v>
      </c>
      <c r="S99" s="1022"/>
      <c r="T99" s="1301"/>
      <c r="U99" s="365"/>
      <c r="V99" s="364"/>
      <c r="W99" s="182"/>
      <c r="X99" s="182"/>
      <c r="Y99" s="182"/>
      <c r="Z99" s="182"/>
      <c r="AA99" s="182"/>
      <c r="AB99" s="263"/>
      <c r="AC99" s="182"/>
      <c r="AD99" s="186"/>
    </row>
    <row r="100" spans="2:30" ht="15" customHeight="1" x14ac:dyDescent="0.25">
      <c r="B100" s="366"/>
      <c r="C100" s="182"/>
      <c r="D100" s="912" t="s">
        <v>457</v>
      </c>
      <c r="E100" s="640"/>
      <c r="F100" s="640"/>
      <c r="G100" s="640"/>
      <c r="H100" s="640"/>
      <c r="I100" s="640"/>
      <c r="J100" s="640"/>
      <c r="K100" s="640"/>
      <c r="L100" s="640"/>
      <c r="M100" s="640"/>
      <c r="N100" s="640"/>
      <c r="O100" s="640"/>
      <c r="P100" s="640"/>
      <c r="Q100" s="640"/>
      <c r="R100" s="1124">
        <f>'Form 6A'!R98</f>
        <v>61484</v>
      </c>
      <c r="S100" s="1679"/>
      <c r="T100" s="1680"/>
      <c r="U100" s="365"/>
      <c r="V100" s="364"/>
      <c r="W100" s="182"/>
      <c r="X100" s="182"/>
      <c r="Y100" s="182"/>
      <c r="Z100" s="182"/>
      <c r="AA100" s="182"/>
      <c r="AB100" s="263"/>
      <c r="AC100" s="182"/>
      <c r="AD100" s="186"/>
    </row>
    <row r="101" spans="2:30" ht="15" customHeight="1" x14ac:dyDescent="0.25">
      <c r="B101" s="366"/>
      <c r="C101" s="182"/>
      <c r="D101" s="890" t="s">
        <v>136</v>
      </c>
      <c r="E101" s="640"/>
      <c r="F101" s="640"/>
      <c r="G101" s="640"/>
      <c r="H101" s="640"/>
      <c r="I101" s="640"/>
      <c r="J101" s="640"/>
      <c r="K101" s="640"/>
      <c r="L101" s="640"/>
      <c r="M101" s="640"/>
      <c r="N101" s="640"/>
      <c r="O101" s="640"/>
      <c r="P101" s="640"/>
      <c r="Q101" s="640"/>
      <c r="R101" s="1124">
        <f>'Form 6A'!R99</f>
        <v>15000</v>
      </c>
      <c r="S101" s="1022"/>
      <c r="T101" s="1301">
        <f>R101</f>
        <v>15000</v>
      </c>
      <c r="U101" s="365"/>
      <c r="V101" s="364"/>
      <c r="W101" s="182"/>
      <c r="X101" s="182"/>
      <c r="Y101" s="182"/>
      <c r="Z101" s="182"/>
      <c r="AA101" s="182"/>
      <c r="AB101" s="263"/>
      <c r="AC101" s="182"/>
      <c r="AD101" s="186"/>
    </row>
    <row r="102" spans="2:30" ht="15" customHeight="1" x14ac:dyDescent="0.25">
      <c r="B102" s="366"/>
      <c r="C102" s="182"/>
      <c r="D102" s="889" t="s">
        <v>137</v>
      </c>
      <c r="E102" s="640"/>
      <c r="F102" s="640"/>
      <c r="G102" s="640"/>
      <c r="H102" s="640"/>
      <c r="I102" s="640"/>
      <c r="J102" s="640"/>
      <c r="K102" s="640"/>
      <c r="L102" s="640"/>
      <c r="M102" s="640"/>
      <c r="N102" s="640"/>
      <c r="O102" s="640"/>
      <c r="P102" s="640"/>
      <c r="Q102" s="640"/>
      <c r="R102" s="1124">
        <f>'Form 6A'!R100</f>
        <v>50000</v>
      </c>
      <c r="S102" s="1687"/>
      <c r="T102" s="1688"/>
      <c r="U102" s="365"/>
      <c r="V102" s="364"/>
      <c r="W102" s="182"/>
      <c r="X102" s="182"/>
      <c r="Y102" s="182"/>
      <c r="Z102" s="182"/>
      <c r="AA102" s="182"/>
      <c r="AB102" s="263"/>
      <c r="AC102" s="182"/>
      <c r="AD102" s="186"/>
    </row>
    <row r="103" spans="2:30" ht="15" customHeight="1" x14ac:dyDescent="0.25">
      <c r="B103" s="366"/>
      <c r="C103" s="182"/>
      <c r="D103" s="913" t="s">
        <v>458</v>
      </c>
      <c r="E103" s="661"/>
      <c r="F103" s="649"/>
      <c r="G103" s="649"/>
      <c r="H103" s="649"/>
      <c r="I103" s="649"/>
      <c r="J103" s="649"/>
      <c r="K103" s="649"/>
      <c r="L103" s="649"/>
      <c r="M103" s="649"/>
      <c r="N103" s="649"/>
      <c r="O103" s="649"/>
      <c r="P103" s="649"/>
      <c r="Q103" s="649"/>
      <c r="R103" s="1888">
        <f>'Form 6A'!R101</f>
        <v>71428</v>
      </c>
      <c r="S103" s="1894"/>
      <c r="T103" s="1895"/>
      <c r="U103" s="365"/>
      <c r="V103" s="364"/>
      <c r="W103" s="182"/>
      <c r="X103" s="182"/>
      <c r="Y103" s="182"/>
      <c r="Z103" s="182"/>
      <c r="AA103" s="182"/>
      <c r="AB103" s="263"/>
      <c r="AC103" s="182"/>
      <c r="AD103" s="186"/>
    </row>
    <row r="104" spans="2:30" ht="15" customHeight="1" thickBot="1" x14ac:dyDescent="0.3">
      <c r="B104" s="366"/>
      <c r="C104" s="590"/>
      <c r="D104" s="600"/>
      <c r="E104" s="600"/>
      <c r="F104" s="182"/>
      <c r="G104" s="1103"/>
      <c r="H104" s="1103"/>
      <c r="I104" s="1103"/>
      <c r="J104" s="1103"/>
      <c r="K104" s="1103"/>
      <c r="L104" s="1103"/>
      <c r="M104" s="1103"/>
      <c r="N104" s="3141" t="s">
        <v>98</v>
      </c>
      <c r="O104" s="3141"/>
      <c r="P104" s="3141"/>
      <c r="Q104" s="3142"/>
      <c r="R104" s="1887">
        <f>SUM(R93:R103)</f>
        <v>1006849</v>
      </c>
      <c r="S104" s="1121">
        <f>SUM(S93:S99)+S101</f>
        <v>0</v>
      </c>
      <c r="T104" s="1303">
        <f>SUM(T93:T99)+T101</f>
        <v>509136</v>
      </c>
      <c r="U104" s="365"/>
      <c r="V104" s="364"/>
      <c r="W104" s="182"/>
      <c r="X104" s="182"/>
      <c r="Y104" s="182"/>
      <c r="Z104" s="182"/>
      <c r="AA104" s="182"/>
      <c r="AB104" s="263"/>
      <c r="AC104" s="182"/>
      <c r="AD104" s="186"/>
    </row>
    <row r="105" spans="2:30" ht="3.75" customHeight="1" x14ac:dyDescent="0.25">
      <c r="B105" s="366"/>
      <c r="C105" s="644"/>
      <c r="D105" s="645"/>
      <c r="E105" s="645"/>
      <c r="F105" s="640"/>
      <c r="G105" s="640"/>
      <c r="H105" s="640"/>
      <c r="I105" s="640"/>
      <c r="J105" s="640"/>
      <c r="K105" s="640"/>
      <c r="L105" s="640"/>
      <c r="M105" s="640"/>
      <c r="N105" s="640"/>
      <c r="O105" s="640"/>
      <c r="P105" s="640"/>
      <c r="Q105" s="640"/>
      <c r="R105" s="680"/>
      <c r="S105" s="680"/>
      <c r="T105" s="680"/>
      <c r="U105" s="365"/>
      <c r="V105" s="364"/>
      <c r="W105" s="182"/>
      <c r="X105" s="182"/>
      <c r="Y105" s="182"/>
      <c r="Z105" s="182"/>
      <c r="AA105" s="182"/>
      <c r="AB105" s="263"/>
      <c r="AC105" s="182"/>
      <c r="AD105" s="186"/>
    </row>
    <row r="106" spans="2:30" s="188" customFormat="1" ht="15" customHeight="1" thickBot="1" x14ac:dyDescent="0.3">
      <c r="B106" s="366"/>
      <c r="C106" s="688" t="s">
        <v>447</v>
      </c>
      <c r="D106" s="689"/>
      <c r="E106" s="689"/>
      <c r="F106" s="690"/>
      <c r="G106" s="690"/>
      <c r="H106" s="690"/>
      <c r="I106" s="690"/>
      <c r="J106" s="690"/>
      <c r="K106" s="690"/>
      <c r="L106" s="690"/>
      <c r="M106" s="690"/>
      <c r="N106" s="690"/>
      <c r="O106" s="690"/>
      <c r="P106" s="690"/>
      <c r="Q106" s="690"/>
      <c r="R106" s="680"/>
      <c r="S106" s="680"/>
      <c r="T106" s="680"/>
      <c r="U106" s="367"/>
      <c r="V106" s="366"/>
      <c r="W106" s="186"/>
      <c r="X106" s="186"/>
      <c r="Y106" s="186"/>
      <c r="Z106" s="186"/>
      <c r="AA106" s="186"/>
      <c r="AB106" s="186"/>
      <c r="AC106" s="186"/>
      <c r="AD106" s="186"/>
    </row>
    <row r="107" spans="2:30" s="188" customFormat="1" ht="15" customHeight="1" x14ac:dyDescent="0.25">
      <c r="B107" s="366"/>
      <c r="C107" s="186"/>
      <c r="D107" s="639" t="s">
        <v>448</v>
      </c>
      <c r="E107" s="645"/>
      <c r="F107" s="640"/>
      <c r="G107" s="640"/>
      <c r="H107" s="640"/>
      <c r="I107" s="640"/>
      <c r="J107" s="640"/>
      <c r="K107" s="640"/>
      <c r="L107" s="640"/>
      <c r="M107" s="640"/>
      <c r="N107" s="640"/>
      <c r="O107" s="640"/>
      <c r="P107" s="640"/>
      <c r="Q107" s="640"/>
      <c r="R107" s="1122">
        <f>'Form 6A'!R106</f>
        <v>0</v>
      </c>
      <c r="S107" s="1683"/>
      <c r="T107" s="1684"/>
      <c r="U107" s="367"/>
      <c r="V107" s="366"/>
      <c r="W107" s="186"/>
      <c r="X107" s="186"/>
      <c r="Y107" s="186"/>
      <c r="Z107" s="186"/>
      <c r="AA107" s="186"/>
      <c r="AB107" s="186"/>
      <c r="AC107" s="186"/>
      <c r="AD107" s="186"/>
    </row>
    <row r="108" spans="2:30" s="188" customFormat="1" ht="15" customHeight="1" x14ac:dyDescent="0.25">
      <c r="B108" s="366"/>
      <c r="C108" s="186"/>
      <c r="D108" s="639" t="s">
        <v>449</v>
      </c>
      <c r="E108" s="645"/>
      <c r="F108" s="640"/>
      <c r="G108" s="640"/>
      <c r="H108" s="640"/>
      <c r="I108" s="640"/>
      <c r="J108" s="640"/>
      <c r="K108" s="640"/>
      <c r="L108" s="640"/>
      <c r="M108" s="640"/>
      <c r="N108" s="640"/>
      <c r="O108" s="640"/>
      <c r="P108" s="640"/>
      <c r="Q108" s="640"/>
      <c r="R108" s="1124">
        <f>'Form 6A'!R107</f>
        <v>0</v>
      </c>
      <c r="S108" s="1685"/>
      <c r="T108" s="1686"/>
      <c r="U108" s="367"/>
      <c r="V108" s="366"/>
      <c r="W108" s="186"/>
      <c r="X108" s="186"/>
      <c r="Y108" s="186"/>
      <c r="Z108" s="186"/>
      <c r="AA108" s="186"/>
      <c r="AB108" s="186"/>
      <c r="AC108" s="186"/>
      <c r="AD108" s="186"/>
    </row>
    <row r="109" spans="2:30" ht="15" customHeight="1" x14ac:dyDescent="0.25">
      <c r="B109" s="366"/>
      <c r="C109" s="182"/>
      <c r="D109" s="639" t="s">
        <v>450</v>
      </c>
      <c r="E109" s="645"/>
      <c r="F109" s="640"/>
      <c r="G109" s="640"/>
      <c r="H109" s="640"/>
      <c r="I109" s="640"/>
      <c r="J109" s="640"/>
      <c r="K109" s="640"/>
      <c r="L109" s="640"/>
      <c r="M109" s="640"/>
      <c r="N109" s="640"/>
      <c r="O109" s="640"/>
      <c r="P109" s="640"/>
      <c r="Q109" s="640"/>
      <c r="R109" s="1124">
        <f>'Form 6A'!R108</f>
        <v>0</v>
      </c>
      <c r="S109" s="1685"/>
      <c r="T109" s="1686"/>
      <c r="U109" s="365"/>
      <c r="V109" s="364"/>
      <c r="W109" s="182"/>
      <c r="X109" s="182"/>
      <c r="Y109" s="182"/>
      <c r="Z109" s="182"/>
      <c r="AA109" s="182"/>
      <c r="AB109" s="263"/>
      <c r="AC109" s="182"/>
      <c r="AD109" s="186"/>
    </row>
    <row r="110" spans="2:30" ht="15" customHeight="1" x14ac:dyDescent="0.25">
      <c r="B110" s="366"/>
      <c r="C110" s="182"/>
      <c r="D110" s="639" t="s">
        <v>451</v>
      </c>
      <c r="E110" s="645"/>
      <c r="F110" s="640"/>
      <c r="G110" s="640"/>
      <c r="H110" s="640"/>
      <c r="I110" s="640"/>
      <c r="J110" s="640"/>
      <c r="K110" s="640"/>
      <c r="L110" s="640"/>
      <c r="M110" s="640"/>
      <c r="N110" s="640"/>
      <c r="O110" s="640"/>
      <c r="P110" s="640"/>
      <c r="Q110" s="640"/>
      <c r="R110" s="1124">
        <f>'Form 6A'!R109</f>
        <v>0</v>
      </c>
      <c r="S110" s="1685"/>
      <c r="T110" s="1686"/>
      <c r="U110" s="365"/>
      <c r="V110" s="364"/>
      <c r="W110" s="182"/>
      <c r="X110" s="182"/>
      <c r="Y110" s="182"/>
      <c r="Z110" s="182"/>
      <c r="AA110" s="182"/>
      <c r="AB110" s="263"/>
      <c r="AC110" s="182"/>
      <c r="AD110" s="186"/>
    </row>
    <row r="111" spans="2:30" ht="15" customHeight="1" x14ac:dyDescent="0.25">
      <c r="B111" s="366"/>
      <c r="C111" s="182"/>
      <c r="D111" s="639" t="s">
        <v>452</v>
      </c>
      <c r="E111" s="645"/>
      <c r="F111" s="640"/>
      <c r="G111" s="640"/>
      <c r="H111" s="640"/>
      <c r="I111" s="640"/>
      <c r="J111" s="640"/>
      <c r="K111" s="640"/>
      <c r="L111" s="640"/>
      <c r="M111" s="640"/>
      <c r="N111" s="640"/>
      <c r="O111" s="640"/>
      <c r="P111" s="640"/>
      <c r="Q111" s="640"/>
      <c r="R111" s="1124">
        <f>'Form 6A'!R110</f>
        <v>0</v>
      </c>
      <c r="S111" s="1685"/>
      <c r="T111" s="1686"/>
      <c r="U111" s="365"/>
      <c r="V111" s="364"/>
      <c r="W111" s="182"/>
      <c r="X111" s="182"/>
      <c r="Y111" s="182"/>
      <c r="Z111" s="182"/>
      <c r="AA111" s="182"/>
      <c r="AB111" s="263"/>
      <c r="AC111" s="182"/>
      <c r="AD111" s="186"/>
    </row>
    <row r="112" spans="2:30" ht="15" customHeight="1" x14ac:dyDescent="0.25">
      <c r="B112" s="366"/>
      <c r="C112" s="182"/>
      <c r="D112" s="639" t="s">
        <v>453</v>
      </c>
      <c r="E112" s="645"/>
      <c r="F112" s="640"/>
      <c r="G112" s="640"/>
      <c r="H112" s="640"/>
      <c r="I112" s="640"/>
      <c r="J112" s="640"/>
      <c r="K112" s="640"/>
      <c r="L112" s="640"/>
      <c r="M112" s="640"/>
      <c r="N112" s="640"/>
      <c r="O112" s="640"/>
      <c r="P112" s="640"/>
      <c r="Q112" s="640"/>
      <c r="R112" s="1124">
        <f>'Form 6A'!R111</f>
        <v>0</v>
      </c>
      <c r="S112" s="1685"/>
      <c r="T112" s="1686"/>
      <c r="U112" s="365"/>
      <c r="V112" s="364"/>
      <c r="W112" s="182"/>
      <c r="X112" s="182"/>
      <c r="Y112" s="182"/>
      <c r="Z112" s="182"/>
      <c r="AA112" s="182"/>
      <c r="AB112" s="263"/>
      <c r="AC112" s="182"/>
      <c r="AD112" s="186"/>
    </row>
    <row r="113" spans="2:30" ht="15" customHeight="1" x14ac:dyDescent="0.25">
      <c r="B113" s="366"/>
      <c r="C113" s="182"/>
      <c r="D113" s="639" t="s">
        <v>454</v>
      </c>
      <c r="E113" s="645"/>
      <c r="F113" s="640"/>
      <c r="G113" s="640"/>
      <c r="H113" s="640"/>
      <c r="I113" s="640"/>
      <c r="J113" s="640"/>
      <c r="K113" s="640"/>
      <c r="L113" s="640"/>
      <c r="M113" s="640"/>
      <c r="N113" s="640"/>
      <c r="O113" s="640"/>
      <c r="P113" s="640"/>
      <c r="Q113" s="640"/>
      <c r="R113" s="1888">
        <f>'Form 6A'!R112</f>
        <v>0</v>
      </c>
      <c r="S113" s="1894"/>
      <c r="T113" s="1895"/>
      <c r="U113" s="365"/>
      <c r="V113" s="364"/>
      <c r="W113" s="182"/>
      <c r="X113" s="182"/>
      <c r="Y113" s="182"/>
      <c r="Z113" s="182"/>
      <c r="AA113" s="182"/>
      <c r="AB113" s="263"/>
      <c r="AC113" s="182"/>
      <c r="AD113" s="186"/>
    </row>
    <row r="114" spans="2:30" ht="15" customHeight="1" thickBot="1" x14ac:dyDescent="0.3">
      <c r="B114" s="366"/>
      <c r="C114" s="590"/>
      <c r="D114" s="182"/>
      <c r="E114" s="600"/>
      <c r="F114" s="182"/>
      <c r="G114" s="1103"/>
      <c r="H114" s="1103"/>
      <c r="I114" s="1103"/>
      <c r="J114" s="1103"/>
      <c r="K114" s="1103"/>
      <c r="L114" s="1103"/>
      <c r="M114" s="1103"/>
      <c r="N114" s="3141" t="s">
        <v>98</v>
      </c>
      <c r="O114" s="3141"/>
      <c r="P114" s="3141"/>
      <c r="Q114" s="3142"/>
      <c r="R114" s="1887">
        <f>SUM(R107:R113)</f>
        <v>0</v>
      </c>
      <c r="S114" s="1121">
        <v>0</v>
      </c>
      <c r="T114" s="1303">
        <v>0</v>
      </c>
      <c r="U114" s="365"/>
      <c r="V114" s="364"/>
      <c r="W114" s="182"/>
      <c r="X114" s="182"/>
      <c r="Y114" s="182"/>
      <c r="Z114" s="182"/>
      <c r="AA114" s="182"/>
      <c r="AB114" s="263"/>
      <c r="AC114" s="182"/>
      <c r="AD114" s="186"/>
    </row>
    <row r="115" spans="2:30" ht="7.5" customHeight="1" thickBot="1" x14ac:dyDescent="0.3">
      <c r="B115" s="366"/>
      <c r="C115" s="668"/>
      <c r="D115" s="667"/>
      <c r="E115" s="667"/>
      <c r="F115" s="669"/>
      <c r="G115" s="669"/>
      <c r="H115" s="669"/>
      <c r="I115" s="669"/>
      <c r="J115" s="669"/>
      <c r="K115" s="669"/>
      <c r="L115" s="669"/>
      <c r="M115" s="669"/>
      <c r="N115" s="669"/>
      <c r="O115" s="669"/>
      <c r="P115" s="669"/>
      <c r="Q115" s="669"/>
      <c r="R115" s="685"/>
      <c r="S115" s="685"/>
      <c r="T115" s="685"/>
      <c r="U115" s="365"/>
      <c r="V115" s="364"/>
      <c r="W115" s="182"/>
      <c r="X115" s="182"/>
      <c r="Y115" s="182"/>
      <c r="Z115" s="182"/>
      <c r="AA115" s="182"/>
      <c r="AB115" s="263"/>
      <c r="AC115" s="182"/>
      <c r="AD115" s="186"/>
    </row>
    <row r="116" spans="2:30" ht="15" customHeight="1" thickBot="1" x14ac:dyDescent="0.3">
      <c r="B116" s="366"/>
      <c r="C116" s="1629" t="s">
        <v>456</v>
      </c>
      <c r="D116" s="1630"/>
      <c r="E116" s="1630"/>
      <c r="F116" s="1630"/>
      <c r="G116" s="1630"/>
      <c r="H116" s="1630"/>
      <c r="I116" s="1630"/>
      <c r="J116" s="1630"/>
      <c r="K116" s="1630"/>
      <c r="L116" s="1630"/>
      <c r="M116" s="1630"/>
      <c r="N116" s="1630"/>
      <c r="O116" s="1630"/>
      <c r="P116" s="1630"/>
      <c r="Q116" s="1630"/>
      <c r="R116" s="1125">
        <f>R24+R43+R59+R64+R73+R84+R90+R104+R114</f>
        <v>24539934</v>
      </c>
      <c r="S116" s="1120">
        <f>S24+S43+S59+S64+S73+S84+S90+S104+S114</f>
        <v>0</v>
      </c>
      <c r="T116" s="1305">
        <f>T24+T43+T59+T64+T73+T84+T90+T104+T114</f>
        <v>21731562</v>
      </c>
      <c r="U116" s="365"/>
      <c r="V116" s="364"/>
      <c r="W116" s="182"/>
      <c r="X116" s="182"/>
      <c r="Y116" s="182"/>
      <c r="Z116" s="182"/>
      <c r="AA116" s="182"/>
      <c r="AB116" s="263"/>
      <c r="AC116" s="182"/>
      <c r="AD116" s="186"/>
    </row>
    <row r="117" spans="2:30" ht="3.75" customHeight="1" x14ac:dyDescent="0.25">
      <c r="B117" s="366"/>
      <c r="C117" s="186"/>
      <c r="D117" s="186"/>
      <c r="E117" s="186"/>
      <c r="F117" s="186"/>
      <c r="G117" s="186"/>
      <c r="H117" s="186"/>
      <c r="I117" s="186"/>
      <c r="J117" s="186"/>
      <c r="K117" s="186"/>
      <c r="L117" s="186"/>
      <c r="M117" s="186"/>
      <c r="N117" s="186"/>
      <c r="O117" s="186"/>
      <c r="P117" s="186"/>
      <c r="Q117" s="186"/>
      <c r="R117" s="182"/>
      <c r="S117" s="182"/>
      <c r="T117" s="182"/>
      <c r="U117" s="365"/>
      <c r="V117" s="364"/>
      <c r="W117" s="182"/>
      <c r="X117" s="182"/>
      <c r="Y117" s="182"/>
      <c r="Z117" s="182"/>
      <c r="AA117" s="182"/>
      <c r="AB117" s="263"/>
      <c r="AC117" s="182"/>
      <c r="AD117" s="186"/>
    </row>
    <row r="118" spans="2:30" ht="15" customHeight="1" x14ac:dyDescent="0.25">
      <c r="B118" s="366"/>
      <c r="C118" s="3193" t="s">
        <v>236</v>
      </c>
      <c r="D118" s="3193"/>
      <c r="E118" s="3193"/>
      <c r="F118" s="3193"/>
      <c r="G118" s="3193"/>
      <c r="H118" s="3193"/>
      <c r="I118" s="3193"/>
      <c r="J118" s="3193"/>
      <c r="K118" s="3193"/>
      <c r="L118" s="3193"/>
      <c r="M118" s="3193"/>
      <c r="N118" s="3193"/>
      <c r="O118" s="3193"/>
      <c r="P118" s="3193"/>
      <c r="Q118" s="3193"/>
      <c r="R118" s="3193"/>
      <c r="S118" s="3193"/>
      <c r="T118" s="3193"/>
      <c r="U118" s="365"/>
      <c r="V118" s="182"/>
      <c r="W118" s="182"/>
      <c r="X118" s="182"/>
      <c r="Y118" s="182"/>
      <c r="Z118" s="182"/>
      <c r="AA118" s="182"/>
      <c r="AB118" s="263"/>
      <c r="AC118" s="903"/>
      <c r="AD118" s="186"/>
    </row>
    <row r="119" spans="2:30" s="187" customFormat="1" ht="15" customHeight="1" x14ac:dyDescent="0.25">
      <c r="B119" s="366"/>
      <c r="C119" s="3193"/>
      <c r="D119" s="3193"/>
      <c r="E119" s="3193"/>
      <c r="F119" s="3193"/>
      <c r="G119" s="3193"/>
      <c r="H119" s="3193"/>
      <c r="I119" s="3193"/>
      <c r="J119" s="3193"/>
      <c r="K119" s="3193"/>
      <c r="L119" s="3193"/>
      <c r="M119" s="3193"/>
      <c r="N119" s="3193"/>
      <c r="O119" s="3193"/>
      <c r="P119" s="3193"/>
      <c r="Q119" s="3193"/>
      <c r="R119" s="3193"/>
      <c r="S119" s="3193"/>
      <c r="T119" s="3193"/>
      <c r="U119" s="365"/>
      <c r="V119" s="182"/>
      <c r="W119" s="182"/>
      <c r="X119" s="182"/>
      <c r="Y119" s="182"/>
      <c r="Z119" s="182"/>
      <c r="AA119" s="182"/>
      <c r="AB119" s="263"/>
      <c r="AC119" s="903"/>
      <c r="AD119" s="186"/>
    </row>
    <row r="120" spans="2:30" ht="7.5" customHeight="1" thickBot="1" x14ac:dyDescent="0.3">
      <c r="B120" s="904"/>
      <c r="C120" s="905"/>
      <c r="D120" s="905"/>
      <c r="E120" s="905"/>
      <c r="F120" s="905"/>
      <c r="G120" s="905"/>
      <c r="H120" s="905"/>
      <c r="I120" s="905"/>
      <c r="J120" s="905"/>
      <c r="K120" s="905"/>
      <c r="L120" s="905"/>
      <c r="M120" s="905"/>
      <c r="N120" s="905"/>
      <c r="O120" s="905"/>
      <c r="P120" s="905"/>
      <c r="Q120" s="905"/>
      <c r="R120" s="905"/>
      <c r="S120" s="905"/>
      <c r="T120" s="905"/>
      <c r="U120" s="906"/>
      <c r="AC120" s="705"/>
      <c r="AD120" s="186"/>
    </row>
    <row r="121" spans="2:30" ht="15" customHeight="1" x14ac:dyDescent="0.25">
      <c r="B121" s="184"/>
      <c r="C121" s="706"/>
      <c r="D121" s="706"/>
      <c r="E121" s="706"/>
      <c r="F121" s="706"/>
      <c r="G121" s="706"/>
      <c r="H121" s="706"/>
      <c r="I121" s="706"/>
      <c r="J121" s="706"/>
      <c r="K121" s="706"/>
      <c r="L121" s="706"/>
      <c r="M121" s="706"/>
      <c r="N121" s="706"/>
      <c r="O121" s="706"/>
      <c r="P121" s="706"/>
      <c r="Q121" s="706"/>
      <c r="R121" s="709"/>
      <c r="S121" s="709"/>
      <c r="AD121" s="186"/>
    </row>
    <row r="122" spans="2:30" ht="15" customHeight="1" x14ac:dyDescent="0.25">
      <c r="B122" s="184"/>
      <c r="C122" s="189"/>
      <c r="D122" s="186"/>
      <c r="E122" s="186"/>
      <c r="F122" s="186"/>
      <c r="G122" s="186"/>
      <c r="H122" s="186"/>
      <c r="I122" s="186"/>
      <c r="J122" s="186"/>
      <c r="K122" s="186"/>
      <c r="L122" s="186"/>
      <c r="M122" s="186"/>
      <c r="N122" s="186"/>
      <c r="O122" s="186"/>
      <c r="P122" s="186"/>
      <c r="Q122" s="186"/>
      <c r="R122" s="186"/>
      <c r="S122" s="186"/>
      <c r="AC122" s="186"/>
      <c r="AD122" s="186"/>
    </row>
    <row r="123" spans="2:30" ht="15" customHeight="1" x14ac:dyDescent="0.25">
      <c r="B123" s="184"/>
      <c r="C123" s="709"/>
      <c r="D123" s="709"/>
      <c r="E123" s="709"/>
      <c r="F123" s="709"/>
      <c r="G123" s="709"/>
      <c r="H123" s="709"/>
      <c r="I123" s="709"/>
      <c r="J123" s="709"/>
      <c r="K123" s="709"/>
      <c r="L123" s="709"/>
      <c r="M123" s="709"/>
      <c r="N123" s="709"/>
      <c r="O123" s="709"/>
      <c r="P123" s="709"/>
      <c r="Q123" s="709"/>
      <c r="R123" s="706"/>
      <c r="S123" s="186"/>
      <c r="AC123" s="186"/>
      <c r="AD123" s="186"/>
    </row>
    <row r="124" spans="2:30" ht="15" customHeight="1" x14ac:dyDescent="0.25">
      <c r="B124" s="184"/>
      <c r="C124" s="1002"/>
      <c r="D124" s="707"/>
      <c r="E124" s="1002"/>
      <c r="F124" s="1002"/>
      <c r="G124" s="1012"/>
      <c r="H124" s="1012"/>
      <c r="I124" s="1012"/>
      <c r="J124" s="1012"/>
      <c r="K124" s="1012"/>
      <c r="L124" s="1012"/>
      <c r="M124" s="1012"/>
      <c r="N124" s="1012"/>
      <c r="O124" s="1012"/>
      <c r="P124" s="1012"/>
      <c r="Q124" s="1012"/>
      <c r="R124" s="1002"/>
      <c r="S124" s="186"/>
      <c r="AC124" s="186"/>
      <c r="AD124" s="186"/>
    </row>
    <row r="125" spans="2:30" ht="15" customHeight="1" x14ac:dyDescent="0.25">
      <c r="B125" s="184"/>
      <c r="C125" s="1002"/>
      <c r="D125" s="707"/>
      <c r="E125" s="1002"/>
      <c r="F125" s="707"/>
      <c r="G125" s="708"/>
      <c r="H125" s="708"/>
      <c r="I125" s="708"/>
      <c r="J125" s="708"/>
      <c r="K125" s="708"/>
      <c r="L125" s="708"/>
      <c r="M125" s="708"/>
      <c r="N125" s="708"/>
      <c r="O125" s="708"/>
      <c r="P125" s="708"/>
      <c r="Q125" s="708"/>
      <c r="R125" s="707"/>
      <c r="S125" s="186"/>
      <c r="AC125" s="186"/>
      <c r="AD125" s="186"/>
    </row>
    <row r="126" spans="2:30" ht="15" customHeight="1" x14ac:dyDescent="0.25">
      <c r="B126" s="184"/>
      <c r="C126" s="703"/>
      <c r="D126" s="703"/>
      <c r="E126" s="703"/>
      <c r="F126" s="185"/>
      <c r="G126" s="185"/>
      <c r="H126" s="185"/>
      <c r="I126" s="185"/>
      <c r="J126" s="185"/>
      <c r="K126" s="185"/>
      <c r="L126" s="185"/>
      <c r="M126" s="185"/>
      <c r="N126" s="185"/>
      <c r="O126" s="185"/>
      <c r="P126" s="185"/>
      <c r="Q126" s="185"/>
      <c r="R126" s="186"/>
      <c r="S126" s="186"/>
      <c r="AC126" s="186"/>
      <c r="AD126" s="186"/>
    </row>
    <row r="127" spans="2:30" ht="15" customHeight="1" x14ac:dyDescent="0.25">
      <c r="B127" s="184"/>
      <c r="C127" s="703"/>
      <c r="D127" s="703"/>
      <c r="E127" s="703"/>
      <c r="F127" s="185"/>
      <c r="G127" s="185"/>
      <c r="H127" s="185"/>
      <c r="I127" s="185"/>
      <c r="J127" s="185"/>
      <c r="K127" s="185"/>
      <c r="L127" s="185"/>
      <c r="M127" s="185"/>
      <c r="N127" s="185"/>
      <c r="O127" s="185"/>
      <c r="P127" s="185"/>
      <c r="Q127" s="185"/>
      <c r="R127" s="186"/>
      <c r="S127" s="186"/>
      <c r="AC127" s="186"/>
      <c r="AD127" s="186"/>
    </row>
    <row r="128" spans="2:30" ht="15" customHeight="1" x14ac:dyDescent="0.25">
      <c r="B128" s="184"/>
      <c r="C128" s="704"/>
      <c r="D128" s="703"/>
      <c r="E128" s="703"/>
      <c r="F128" s="185"/>
      <c r="G128" s="185"/>
      <c r="H128" s="185"/>
      <c r="I128" s="185"/>
      <c r="J128" s="185"/>
      <c r="K128" s="185"/>
      <c r="L128" s="185"/>
      <c r="M128" s="185"/>
      <c r="N128" s="185"/>
      <c r="O128" s="185"/>
      <c r="P128" s="185"/>
      <c r="Q128" s="185"/>
      <c r="R128" s="186"/>
      <c r="S128" s="186"/>
      <c r="AC128" s="186"/>
      <c r="AD128" s="186"/>
    </row>
    <row r="129" spans="2:30" ht="15" customHeight="1" x14ac:dyDescent="0.25">
      <c r="B129" s="184"/>
      <c r="C129" s="703"/>
      <c r="D129" s="703"/>
      <c r="E129" s="703"/>
      <c r="F129" s="185"/>
      <c r="G129" s="185"/>
      <c r="H129" s="185"/>
      <c r="I129" s="185"/>
      <c r="J129" s="185"/>
      <c r="K129" s="185"/>
      <c r="L129" s="185"/>
      <c r="M129" s="185"/>
      <c r="N129" s="185"/>
      <c r="O129" s="185"/>
      <c r="P129" s="185"/>
      <c r="Q129" s="185"/>
      <c r="R129" s="186"/>
      <c r="S129" s="186"/>
      <c r="AC129" s="186"/>
      <c r="AD129" s="186"/>
    </row>
    <row r="130" spans="2:30" ht="15" customHeight="1" x14ac:dyDescent="0.25">
      <c r="B130" s="184"/>
      <c r="C130" s="703"/>
      <c r="D130" s="703"/>
      <c r="E130" s="703"/>
      <c r="F130" s="185"/>
      <c r="G130" s="185"/>
      <c r="H130" s="185"/>
      <c r="I130" s="185"/>
      <c r="J130" s="185"/>
      <c r="K130" s="185"/>
      <c r="L130" s="185"/>
      <c r="M130" s="185"/>
      <c r="N130" s="185"/>
      <c r="O130" s="185"/>
      <c r="P130" s="185"/>
      <c r="Q130" s="185"/>
      <c r="R130" s="186"/>
      <c r="S130" s="186"/>
      <c r="AC130" s="186"/>
      <c r="AD130" s="186"/>
    </row>
    <row r="131" spans="2:30" ht="15" customHeight="1" x14ac:dyDescent="0.25">
      <c r="B131" s="184"/>
      <c r="C131" s="703"/>
      <c r="D131" s="703"/>
      <c r="E131" s="703"/>
      <c r="F131" s="185"/>
      <c r="G131" s="185"/>
      <c r="H131" s="185"/>
      <c r="I131" s="185"/>
      <c r="J131" s="185"/>
      <c r="K131" s="185"/>
      <c r="L131" s="185"/>
      <c r="M131" s="185"/>
      <c r="N131" s="185"/>
      <c r="O131" s="185"/>
      <c r="P131" s="185"/>
      <c r="Q131" s="185"/>
      <c r="R131" s="186"/>
      <c r="S131" s="186"/>
      <c r="AC131" s="186"/>
      <c r="AD131" s="186"/>
    </row>
    <row r="132" spans="2:30" ht="15" customHeight="1" x14ac:dyDescent="0.25">
      <c r="B132" s="184"/>
      <c r="C132" s="703"/>
      <c r="D132" s="703"/>
      <c r="E132" s="703"/>
      <c r="F132" s="185"/>
      <c r="G132" s="185"/>
      <c r="H132" s="185"/>
      <c r="I132" s="185"/>
      <c r="J132" s="185"/>
      <c r="K132" s="185"/>
      <c r="L132" s="185"/>
      <c r="M132" s="185"/>
      <c r="N132" s="185"/>
      <c r="O132" s="185"/>
      <c r="P132" s="185"/>
      <c r="Q132" s="185"/>
      <c r="R132" s="186"/>
      <c r="S132" s="186"/>
      <c r="AC132" s="186"/>
      <c r="AD132" s="186"/>
    </row>
    <row r="133" spans="2:30" ht="15" customHeight="1" x14ac:dyDescent="0.25">
      <c r="B133" s="184"/>
      <c r="C133" s="703"/>
      <c r="D133" s="703"/>
      <c r="E133" s="703"/>
      <c r="F133" s="703"/>
      <c r="G133" s="703"/>
      <c r="H133" s="703"/>
      <c r="I133" s="703"/>
      <c r="J133" s="703"/>
      <c r="K133" s="703"/>
      <c r="L133" s="703"/>
      <c r="M133" s="703"/>
      <c r="N133" s="703"/>
      <c r="O133" s="703"/>
      <c r="P133" s="703"/>
      <c r="Q133" s="703"/>
      <c r="R133" s="186"/>
      <c r="S133" s="186"/>
      <c r="AC133" s="186"/>
      <c r="AD133" s="186"/>
    </row>
    <row r="134" spans="2:30" ht="15" customHeight="1" x14ac:dyDescent="0.25">
      <c r="B134" s="184"/>
      <c r="C134" s="709"/>
      <c r="D134" s="703"/>
      <c r="E134" s="709"/>
      <c r="F134" s="709"/>
      <c r="G134" s="709"/>
      <c r="H134" s="709"/>
      <c r="I134" s="709"/>
      <c r="J134" s="709"/>
      <c r="K134" s="709"/>
      <c r="L134" s="709"/>
      <c r="M134" s="709"/>
      <c r="N134" s="709"/>
      <c r="O134" s="709"/>
      <c r="P134" s="709"/>
      <c r="Q134" s="709"/>
      <c r="R134" s="186"/>
      <c r="S134" s="186"/>
      <c r="AC134" s="186"/>
      <c r="AD134" s="186"/>
    </row>
    <row r="135" spans="2:30" ht="15" customHeight="1" x14ac:dyDescent="0.25">
      <c r="B135" s="184"/>
      <c r="C135" s="186"/>
      <c r="D135" s="186"/>
      <c r="E135" s="186"/>
      <c r="F135" s="186"/>
      <c r="G135" s="186"/>
      <c r="H135" s="186"/>
      <c r="I135" s="186"/>
      <c r="J135" s="186"/>
      <c r="K135" s="186"/>
      <c r="L135" s="186"/>
      <c r="M135" s="186"/>
      <c r="N135" s="186"/>
      <c r="O135" s="186"/>
      <c r="P135" s="186"/>
      <c r="Q135" s="186"/>
      <c r="R135" s="186"/>
      <c r="S135" s="186"/>
      <c r="AC135" s="186"/>
      <c r="AD135" s="186"/>
    </row>
    <row r="136" spans="2:30" ht="15" customHeight="1" x14ac:dyDescent="0.25">
      <c r="B136" s="184"/>
      <c r="C136" s="190"/>
      <c r="D136" s="191"/>
      <c r="E136" s="186"/>
      <c r="F136" s="186"/>
      <c r="G136" s="186"/>
      <c r="H136" s="186"/>
      <c r="I136" s="186"/>
      <c r="J136" s="186"/>
      <c r="K136" s="186"/>
      <c r="L136" s="186"/>
      <c r="M136" s="186"/>
      <c r="N136" s="186"/>
      <c r="O136" s="186"/>
      <c r="P136" s="186"/>
      <c r="Q136" s="186"/>
      <c r="R136" s="186"/>
      <c r="S136" s="186"/>
      <c r="AC136" s="186"/>
      <c r="AD136" s="186"/>
    </row>
    <row r="137" spans="2:30" ht="15" customHeight="1" x14ac:dyDescent="0.25">
      <c r="B137" s="184"/>
      <c r="C137" s="190"/>
      <c r="D137" s="191"/>
      <c r="E137" s="186"/>
      <c r="F137" s="186"/>
      <c r="G137" s="186"/>
      <c r="H137" s="186"/>
      <c r="I137" s="186"/>
      <c r="J137" s="186"/>
      <c r="K137" s="186"/>
      <c r="L137" s="186"/>
      <c r="M137" s="186"/>
      <c r="N137" s="186"/>
      <c r="O137" s="186"/>
      <c r="P137" s="186"/>
      <c r="Q137" s="186"/>
      <c r="R137" s="186"/>
      <c r="S137" s="186"/>
      <c r="AC137" s="186"/>
      <c r="AD137" s="186"/>
    </row>
    <row r="138" spans="2:30" ht="15" customHeight="1" x14ac:dyDescent="0.25">
      <c r="B138" s="184"/>
      <c r="C138" s="186"/>
      <c r="D138" s="186"/>
      <c r="E138" s="186"/>
      <c r="F138" s="186"/>
      <c r="G138" s="186"/>
      <c r="H138" s="186"/>
      <c r="I138" s="186"/>
      <c r="J138" s="186"/>
      <c r="K138" s="186"/>
      <c r="L138" s="186"/>
      <c r="M138" s="186"/>
      <c r="N138" s="186"/>
      <c r="O138" s="186"/>
      <c r="P138" s="186"/>
      <c r="Q138" s="186"/>
      <c r="R138" s="186"/>
      <c r="S138" s="186"/>
      <c r="AC138" s="186"/>
      <c r="AD138" s="186"/>
    </row>
    <row r="139" spans="2:30" ht="15" customHeight="1" x14ac:dyDescent="0.25">
      <c r="B139" s="184"/>
      <c r="C139" s="709"/>
      <c r="D139" s="709"/>
      <c r="E139" s="709"/>
      <c r="F139" s="709"/>
      <c r="G139" s="709"/>
      <c r="H139" s="709"/>
      <c r="I139" s="709"/>
      <c r="J139" s="709"/>
      <c r="K139" s="709"/>
      <c r="L139" s="709"/>
      <c r="M139" s="709"/>
      <c r="N139" s="709"/>
      <c r="O139" s="709"/>
      <c r="P139" s="709"/>
      <c r="Q139" s="709"/>
      <c r="R139" s="706"/>
      <c r="S139" s="186"/>
      <c r="AC139" s="186"/>
      <c r="AD139" s="186"/>
    </row>
    <row r="140" spans="2:30" ht="15" customHeight="1" x14ac:dyDescent="0.25">
      <c r="B140" s="184"/>
      <c r="C140" s="1002"/>
      <c r="D140" s="707"/>
      <c r="E140" s="1002"/>
      <c r="F140" s="1002"/>
      <c r="G140" s="1012"/>
      <c r="H140" s="1012"/>
      <c r="I140" s="1012"/>
      <c r="J140" s="1012"/>
      <c r="K140" s="1012"/>
      <c r="L140" s="1012"/>
      <c r="M140" s="1012"/>
      <c r="N140" s="1012"/>
      <c r="O140" s="1012"/>
      <c r="P140" s="1012"/>
      <c r="Q140" s="1012"/>
      <c r="R140" s="1002"/>
      <c r="S140" s="186"/>
      <c r="AC140" s="186"/>
      <c r="AD140" s="186"/>
    </row>
    <row r="141" spans="2:30" ht="15" customHeight="1" x14ac:dyDescent="0.25">
      <c r="B141" s="184"/>
      <c r="C141" s="1002"/>
      <c r="D141" s="707"/>
      <c r="E141" s="1002"/>
      <c r="F141" s="707"/>
      <c r="G141" s="708"/>
      <c r="H141" s="708"/>
      <c r="I141" s="708"/>
      <c r="J141" s="708"/>
      <c r="K141" s="708"/>
      <c r="L141" s="708"/>
      <c r="M141" s="708"/>
      <c r="N141" s="708"/>
      <c r="O141" s="708"/>
      <c r="P141" s="708"/>
      <c r="Q141" s="708"/>
      <c r="R141" s="707"/>
      <c r="S141" s="186"/>
      <c r="AC141" s="186"/>
      <c r="AD141" s="186"/>
    </row>
    <row r="142" spans="2:30" ht="15" customHeight="1" x14ac:dyDescent="0.25">
      <c r="B142" s="184"/>
      <c r="C142" s="703"/>
      <c r="D142" s="703"/>
      <c r="E142" s="703"/>
      <c r="F142" s="712"/>
      <c r="G142" s="712"/>
      <c r="H142" s="712"/>
      <c r="I142" s="712"/>
      <c r="J142" s="712"/>
      <c r="K142" s="712"/>
      <c r="L142" s="712"/>
      <c r="M142" s="712"/>
      <c r="N142" s="712"/>
      <c r="O142" s="712"/>
      <c r="P142" s="712"/>
      <c r="Q142" s="712"/>
      <c r="R142" s="703"/>
      <c r="S142" s="186"/>
      <c r="AC142" s="186"/>
      <c r="AD142" s="186"/>
    </row>
    <row r="143" spans="2:30" ht="15" customHeight="1" x14ac:dyDescent="0.25">
      <c r="B143" s="184"/>
      <c r="C143" s="703"/>
      <c r="D143" s="703"/>
      <c r="E143" s="703"/>
      <c r="F143" s="712"/>
      <c r="G143" s="712"/>
      <c r="H143" s="712"/>
      <c r="I143" s="712"/>
      <c r="J143" s="712"/>
      <c r="K143" s="712"/>
      <c r="L143" s="712"/>
      <c r="M143" s="712"/>
      <c r="N143" s="712"/>
      <c r="O143" s="712"/>
      <c r="P143" s="712"/>
      <c r="Q143" s="712"/>
      <c r="R143" s="703"/>
      <c r="S143" s="186"/>
      <c r="AC143" s="186"/>
      <c r="AD143" s="186"/>
    </row>
    <row r="144" spans="2:30" ht="15" customHeight="1" x14ac:dyDescent="0.25">
      <c r="B144" s="184"/>
      <c r="C144" s="709"/>
      <c r="D144" s="709"/>
      <c r="E144" s="709"/>
      <c r="F144" s="712"/>
      <c r="G144" s="712"/>
      <c r="H144" s="712"/>
      <c r="I144" s="712"/>
      <c r="J144" s="712"/>
      <c r="K144" s="712"/>
      <c r="L144" s="712"/>
      <c r="M144" s="712"/>
      <c r="N144" s="712"/>
      <c r="O144" s="712"/>
      <c r="P144" s="712"/>
      <c r="Q144" s="712"/>
      <c r="R144" s="709"/>
      <c r="S144" s="186"/>
      <c r="AC144" s="186"/>
      <c r="AD144" s="186"/>
    </row>
    <row r="145" spans="2:30" ht="15" customHeight="1" x14ac:dyDescent="0.25">
      <c r="B145" s="184"/>
      <c r="C145" s="186"/>
      <c r="D145" s="186"/>
      <c r="E145" s="186"/>
      <c r="F145" s="186"/>
      <c r="G145" s="186"/>
      <c r="H145" s="186"/>
      <c r="I145" s="186"/>
      <c r="J145" s="186"/>
      <c r="K145" s="186"/>
      <c r="L145" s="186"/>
      <c r="M145" s="186"/>
      <c r="N145" s="186"/>
      <c r="O145" s="186"/>
      <c r="P145" s="186"/>
      <c r="Q145" s="186"/>
      <c r="R145" s="186"/>
      <c r="S145" s="186"/>
      <c r="AC145" s="186"/>
      <c r="AD145" s="186"/>
    </row>
    <row r="146" spans="2:30" ht="15" customHeight="1" x14ac:dyDescent="0.25">
      <c r="B146" s="184"/>
      <c r="C146" s="709"/>
      <c r="D146" s="709"/>
      <c r="E146" s="709"/>
      <c r="F146" s="709"/>
      <c r="G146" s="709"/>
      <c r="H146" s="709"/>
      <c r="I146" s="709"/>
      <c r="J146" s="709"/>
      <c r="K146" s="709"/>
      <c r="L146" s="709"/>
      <c r="M146" s="709"/>
      <c r="N146" s="709"/>
      <c r="O146" s="709"/>
      <c r="P146" s="709"/>
      <c r="Q146" s="709"/>
      <c r="R146" s="706"/>
      <c r="S146" s="186"/>
      <c r="AC146" s="186"/>
      <c r="AD146" s="186"/>
    </row>
    <row r="147" spans="2:30" ht="15" customHeight="1" x14ac:dyDescent="0.25">
      <c r="B147" s="184"/>
      <c r="C147" s="196"/>
      <c r="D147" s="706"/>
      <c r="E147" s="709"/>
      <c r="F147" s="709"/>
      <c r="G147" s="705"/>
      <c r="H147" s="705"/>
      <c r="I147" s="705"/>
      <c r="J147" s="705"/>
      <c r="K147" s="705"/>
      <c r="L147" s="705"/>
      <c r="M147" s="705"/>
      <c r="N147" s="705"/>
      <c r="O147" s="705"/>
      <c r="P147" s="705"/>
      <c r="Q147" s="705"/>
      <c r="R147" s="709"/>
      <c r="S147" s="186"/>
      <c r="AC147" s="186"/>
      <c r="AD147" s="186"/>
    </row>
    <row r="148" spans="2:30" ht="15" customHeight="1" x14ac:dyDescent="0.25">
      <c r="B148" s="184"/>
      <c r="C148" s="196"/>
      <c r="D148" s="706"/>
      <c r="E148" s="709"/>
      <c r="F148" s="706"/>
      <c r="G148" s="706"/>
      <c r="H148" s="706"/>
      <c r="I148" s="706"/>
      <c r="J148" s="706"/>
      <c r="K148" s="706"/>
      <c r="L148" s="706"/>
      <c r="M148" s="706"/>
      <c r="N148" s="706"/>
      <c r="O148" s="706"/>
      <c r="P148" s="706"/>
      <c r="Q148" s="706"/>
      <c r="R148" s="709"/>
      <c r="S148" s="186"/>
      <c r="AC148" s="186"/>
      <c r="AD148" s="186"/>
    </row>
    <row r="149" spans="2:30" ht="15" customHeight="1" x14ac:dyDescent="0.25">
      <c r="B149" s="184"/>
      <c r="C149" s="710"/>
      <c r="D149" s="706"/>
      <c r="E149" s="705"/>
      <c r="F149" s="706"/>
      <c r="G149" s="706"/>
      <c r="H149" s="706"/>
      <c r="I149" s="706"/>
      <c r="J149" s="706"/>
      <c r="K149" s="706"/>
      <c r="L149" s="706"/>
      <c r="M149" s="706"/>
      <c r="N149" s="706"/>
      <c r="O149" s="706"/>
      <c r="P149" s="706"/>
      <c r="Q149" s="706"/>
      <c r="R149" s="705"/>
      <c r="S149" s="186"/>
      <c r="AC149" s="186"/>
      <c r="AD149" s="186"/>
    </row>
    <row r="150" spans="2:30" ht="15" customHeight="1" x14ac:dyDescent="0.25">
      <c r="B150" s="184"/>
      <c r="C150" s="709"/>
      <c r="D150" s="706"/>
      <c r="E150" s="709"/>
      <c r="F150" s="709"/>
      <c r="G150" s="709"/>
      <c r="H150" s="709"/>
      <c r="I150" s="709"/>
      <c r="J150" s="709"/>
      <c r="K150" s="709"/>
      <c r="L150" s="709"/>
      <c r="M150" s="709"/>
      <c r="N150" s="709"/>
      <c r="O150" s="709"/>
      <c r="P150" s="709"/>
      <c r="Q150" s="709"/>
      <c r="R150" s="709"/>
      <c r="S150" s="186"/>
      <c r="AC150" s="186"/>
      <c r="AD150" s="186"/>
    </row>
    <row r="151" spans="2:30" ht="15" customHeight="1" x14ac:dyDescent="0.25">
      <c r="B151" s="184"/>
      <c r="C151" s="186"/>
      <c r="D151" s="186"/>
      <c r="E151" s="186"/>
      <c r="F151" s="186"/>
      <c r="G151" s="186"/>
      <c r="H151" s="186"/>
      <c r="I151" s="186"/>
      <c r="J151" s="186"/>
      <c r="K151" s="186"/>
      <c r="L151" s="186"/>
      <c r="M151" s="186"/>
      <c r="N151" s="186"/>
      <c r="O151" s="186"/>
      <c r="P151" s="186"/>
      <c r="Q151" s="186"/>
      <c r="R151" s="186"/>
      <c r="S151" s="186"/>
      <c r="AC151" s="186"/>
      <c r="AD151" s="186"/>
    </row>
    <row r="152" spans="2:30" ht="15" customHeight="1" x14ac:dyDescent="0.25">
      <c r="B152" s="184"/>
      <c r="C152" s="186"/>
      <c r="D152" s="186"/>
      <c r="E152" s="186"/>
      <c r="F152" s="186"/>
      <c r="G152" s="186"/>
      <c r="H152" s="186"/>
      <c r="I152" s="186"/>
      <c r="J152" s="186"/>
      <c r="K152" s="186"/>
      <c r="L152" s="186"/>
      <c r="M152" s="186"/>
      <c r="N152" s="186"/>
      <c r="O152" s="186"/>
      <c r="P152" s="186"/>
      <c r="Q152" s="186"/>
      <c r="R152" s="186"/>
      <c r="S152" s="186"/>
      <c r="AC152" s="186"/>
      <c r="AD152" s="186"/>
    </row>
    <row r="153" spans="2:30" ht="15" customHeight="1" x14ac:dyDescent="0.25">
      <c r="B153" s="184"/>
      <c r="C153" s="186"/>
      <c r="D153" s="186"/>
      <c r="E153" s="186"/>
      <c r="F153" s="186"/>
      <c r="G153" s="186"/>
      <c r="H153" s="186"/>
      <c r="I153" s="186"/>
      <c r="J153" s="186"/>
      <c r="K153" s="186"/>
      <c r="L153" s="186"/>
      <c r="M153" s="186"/>
      <c r="N153" s="186"/>
      <c r="O153" s="186"/>
      <c r="P153" s="186"/>
      <c r="Q153" s="186"/>
      <c r="R153" s="186"/>
      <c r="S153" s="186"/>
      <c r="AC153" s="186"/>
      <c r="AD153" s="186"/>
    </row>
    <row r="154" spans="2:30" ht="15" customHeight="1" x14ac:dyDescent="0.25">
      <c r="B154" s="184"/>
      <c r="C154" s="186"/>
      <c r="D154" s="186"/>
      <c r="E154" s="186"/>
      <c r="F154" s="186"/>
      <c r="G154" s="186"/>
      <c r="H154" s="186"/>
      <c r="I154" s="186"/>
      <c r="J154" s="186"/>
      <c r="K154" s="186"/>
      <c r="L154" s="186"/>
      <c r="M154" s="186"/>
      <c r="N154" s="186"/>
      <c r="O154" s="186"/>
      <c r="P154" s="186"/>
      <c r="Q154" s="186"/>
      <c r="R154" s="186"/>
      <c r="S154" s="186"/>
      <c r="AC154" s="186"/>
      <c r="AD154" s="186"/>
    </row>
    <row r="155" spans="2:30" ht="15" customHeight="1" x14ac:dyDescent="0.25">
      <c r="B155" s="184"/>
      <c r="C155" s="192"/>
      <c r="D155" s="186"/>
      <c r="E155" s="186"/>
      <c r="F155" s="186"/>
      <c r="G155" s="186"/>
      <c r="H155" s="186"/>
      <c r="I155" s="186"/>
      <c r="J155" s="186"/>
      <c r="K155" s="186"/>
      <c r="L155" s="186"/>
      <c r="M155" s="186"/>
      <c r="N155" s="186"/>
      <c r="O155" s="186"/>
      <c r="P155" s="186"/>
      <c r="Q155" s="186"/>
      <c r="R155" s="186"/>
      <c r="S155" s="186"/>
      <c r="AC155" s="186"/>
      <c r="AD155" s="186"/>
    </row>
    <row r="156" spans="2:30" ht="15" customHeight="1" x14ac:dyDescent="0.25">
      <c r="B156" s="184"/>
      <c r="C156" s="192"/>
      <c r="D156" s="186"/>
      <c r="E156" s="186"/>
      <c r="F156" s="186"/>
      <c r="G156" s="186"/>
      <c r="H156" s="186"/>
      <c r="I156" s="186"/>
      <c r="J156" s="186"/>
      <c r="K156" s="186"/>
      <c r="L156" s="186"/>
      <c r="M156" s="186"/>
      <c r="N156" s="186"/>
      <c r="O156" s="186"/>
      <c r="P156" s="186"/>
      <c r="Q156" s="186"/>
      <c r="R156" s="186"/>
      <c r="S156" s="186"/>
      <c r="AC156" s="186"/>
      <c r="AD156" s="186"/>
    </row>
    <row r="157" spans="2:30" ht="15" customHeight="1" x14ac:dyDescent="0.25">
      <c r="B157" s="184"/>
      <c r="C157" s="196"/>
      <c r="D157" s="706"/>
      <c r="E157" s="709"/>
      <c r="F157" s="709"/>
      <c r="G157" s="705"/>
      <c r="H157" s="705"/>
      <c r="I157" s="705"/>
      <c r="J157" s="705"/>
      <c r="K157" s="705"/>
      <c r="L157" s="705"/>
      <c r="M157" s="705"/>
      <c r="N157" s="705"/>
      <c r="O157" s="705"/>
      <c r="P157" s="705"/>
      <c r="Q157" s="705"/>
      <c r="R157" s="709"/>
      <c r="S157" s="186"/>
      <c r="AC157" s="186"/>
      <c r="AD157" s="186"/>
    </row>
    <row r="158" spans="2:30" ht="15" customHeight="1" x14ac:dyDescent="0.25">
      <c r="B158" s="184"/>
      <c r="C158" s="196"/>
      <c r="D158" s="706"/>
      <c r="E158" s="709"/>
      <c r="F158" s="706"/>
      <c r="G158" s="706"/>
      <c r="H158" s="706"/>
      <c r="I158" s="706"/>
      <c r="J158" s="706"/>
      <c r="K158" s="706"/>
      <c r="L158" s="706"/>
      <c r="M158" s="706"/>
      <c r="N158" s="706"/>
      <c r="O158" s="706"/>
      <c r="P158" s="706"/>
      <c r="Q158" s="706"/>
      <c r="R158" s="709"/>
      <c r="S158" s="186"/>
      <c r="AC158" s="186"/>
      <c r="AD158" s="186"/>
    </row>
    <row r="159" spans="2:30" ht="15" customHeight="1" x14ac:dyDescent="0.25">
      <c r="B159" s="184"/>
      <c r="C159" s="703"/>
      <c r="D159" s="706"/>
      <c r="E159" s="703"/>
      <c r="F159" s="703"/>
      <c r="G159" s="703"/>
      <c r="H159" s="703"/>
      <c r="I159" s="703"/>
      <c r="J159" s="703"/>
      <c r="K159" s="703"/>
      <c r="L159" s="703"/>
      <c r="M159" s="703"/>
      <c r="N159" s="703"/>
      <c r="O159" s="703"/>
      <c r="P159" s="703"/>
      <c r="Q159" s="703"/>
      <c r="R159" s="703"/>
      <c r="S159" s="186"/>
      <c r="AC159" s="186"/>
      <c r="AD159" s="186"/>
    </row>
    <row r="160" spans="2:30" ht="15" customHeight="1" x14ac:dyDescent="0.25">
      <c r="B160" s="184"/>
      <c r="C160" s="703"/>
      <c r="D160" s="706"/>
      <c r="E160" s="703"/>
      <c r="F160" s="703"/>
      <c r="G160" s="703"/>
      <c r="H160" s="703"/>
      <c r="I160" s="703"/>
      <c r="J160" s="703"/>
      <c r="K160" s="703"/>
      <c r="L160" s="703"/>
      <c r="M160" s="703"/>
      <c r="N160" s="703"/>
      <c r="O160" s="703"/>
      <c r="P160" s="703"/>
      <c r="Q160" s="703"/>
      <c r="R160" s="703"/>
      <c r="S160" s="186"/>
      <c r="AC160" s="186"/>
      <c r="AD160" s="186"/>
    </row>
    <row r="161" spans="2:30" ht="15" customHeight="1" x14ac:dyDescent="0.25">
      <c r="B161" s="184"/>
      <c r="C161" s="703"/>
      <c r="D161" s="706"/>
      <c r="E161" s="703"/>
      <c r="F161" s="703"/>
      <c r="G161" s="703"/>
      <c r="H161" s="703"/>
      <c r="I161" s="703"/>
      <c r="J161" s="703"/>
      <c r="K161" s="703"/>
      <c r="L161" s="703"/>
      <c r="M161" s="703"/>
      <c r="N161" s="703"/>
      <c r="O161" s="703"/>
      <c r="P161" s="703"/>
      <c r="Q161" s="703"/>
      <c r="R161" s="703"/>
      <c r="S161" s="186"/>
      <c r="AC161" s="186"/>
      <c r="AD161" s="186"/>
    </row>
    <row r="162" spans="2:30" ht="15" customHeight="1" x14ac:dyDescent="0.25">
      <c r="B162" s="184"/>
      <c r="C162" s="709"/>
      <c r="D162" s="706"/>
      <c r="E162" s="709"/>
      <c r="F162" s="709"/>
      <c r="G162" s="709"/>
      <c r="H162" s="709"/>
      <c r="I162" s="709"/>
      <c r="J162" s="709"/>
      <c r="K162" s="709"/>
      <c r="L162" s="709"/>
      <c r="M162" s="709"/>
      <c r="N162" s="709"/>
      <c r="O162" s="709"/>
      <c r="P162" s="709"/>
      <c r="Q162" s="709"/>
      <c r="R162" s="709"/>
      <c r="S162" s="186"/>
      <c r="AC162" s="186"/>
      <c r="AD162" s="186"/>
    </row>
    <row r="163" spans="2:30" ht="15" customHeight="1" x14ac:dyDescent="0.25">
      <c r="B163" s="184"/>
      <c r="C163" s="709"/>
      <c r="D163" s="706"/>
      <c r="E163" s="709"/>
      <c r="F163" s="709"/>
      <c r="G163" s="709"/>
      <c r="H163" s="709"/>
      <c r="I163" s="709"/>
      <c r="J163" s="709"/>
      <c r="K163" s="709"/>
      <c r="L163" s="709"/>
      <c r="M163" s="709"/>
      <c r="N163" s="709"/>
      <c r="O163" s="709"/>
      <c r="P163" s="709"/>
      <c r="Q163" s="709"/>
      <c r="R163" s="709"/>
      <c r="S163" s="186"/>
      <c r="AC163" s="186"/>
      <c r="AD163" s="186"/>
    </row>
    <row r="164" spans="2:30" ht="15" customHeight="1" x14ac:dyDescent="0.25">
      <c r="B164" s="184"/>
      <c r="C164" s="709"/>
      <c r="D164" s="706"/>
      <c r="E164" s="709"/>
      <c r="F164" s="709"/>
      <c r="G164" s="709"/>
      <c r="H164" s="709"/>
      <c r="I164" s="709"/>
      <c r="J164" s="709"/>
      <c r="K164" s="709"/>
      <c r="L164" s="709"/>
      <c r="M164" s="709"/>
      <c r="N164" s="709"/>
      <c r="O164" s="709"/>
      <c r="P164" s="709"/>
      <c r="Q164" s="709"/>
      <c r="R164" s="709"/>
      <c r="S164" s="186"/>
      <c r="AC164" s="186"/>
      <c r="AD164" s="186"/>
    </row>
    <row r="165" spans="2:30" ht="15" customHeight="1" x14ac:dyDescent="0.25">
      <c r="B165" s="184"/>
      <c r="C165" s="709"/>
      <c r="D165" s="706"/>
      <c r="E165" s="709"/>
      <c r="F165" s="709"/>
      <c r="G165" s="709"/>
      <c r="H165" s="709"/>
      <c r="I165" s="709"/>
      <c r="J165" s="709"/>
      <c r="K165" s="709"/>
      <c r="L165" s="709"/>
      <c r="M165" s="709"/>
      <c r="N165" s="709"/>
      <c r="O165" s="709"/>
      <c r="P165" s="709"/>
      <c r="Q165" s="709"/>
      <c r="R165" s="709"/>
      <c r="S165" s="186"/>
      <c r="AC165" s="186"/>
      <c r="AD165" s="186"/>
    </row>
    <row r="166" spans="2:30" ht="15" customHeight="1" x14ac:dyDescent="0.25">
      <c r="B166" s="184"/>
      <c r="C166" s="186"/>
      <c r="D166" s="186"/>
      <c r="E166" s="186"/>
      <c r="F166" s="186"/>
      <c r="G166" s="186"/>
      <c r="H166" s="186"/>
      <c r="I166" s="186"/>
      <c r="J166" s="186"/>
      <c r="K166" s="186"/>
      <c r="L166" s="186"/>
      <c r="M166" s="186"/>
      <c r="N166" s="186"/>
      <c r="O166" s="186"/>
      <c r="P166" s="186"/>
      <c r="Q166" s="186"/>
      <c r="R166" s="186"/>
      <c r="S166" s="186"/>
      <c r="AC166" s="186"/>
      <c r="AD166" s="186"/>
    </row>
    <row r="167" spans="2:30" ht="15" customHeight="1" x14ac:dyDescent="0.25">
      <c r="B167" s="184"/>
      <c r="C167" s="192"/>
      <c r="D167" s="186"/>
      <c r="E167" s="186"/>
      <c r="F167" s="186"/>
      <c r="G167" s="186"/>
      <c r="H167" s="186"/>
      <c r="I167" s="186"/>
      <c r="J167" s="186"/>
      <c r="K167" s="186"/>
      <c r="L167" s="186"/>
      <c r="M167" s="186"/>
      <c r="N167" s="186"/>
      <c r="O167" s="186"/>
      <c r="P167" s="186"/>
      <c r="Q167" s="186"/>
      <c r="R167" s="186"/>
      <c r="S167" s="186"/>
      <c r="AC167" s="186"/>
      <c r="AD167" s="186"/>
    </row>
    <row r="168" spans="2:30" ht="15" customHeight="1" x14ac:dyDescent="0.25">
      <c r="B168" s="184"/>
      <c r="C168" s="192"/>
      <c r="D168" s="186"/>
      <c r="E168" s="186"/>
      <c r="F168" s="186"/>
      <c r="G168" s="186"/>
      <c r="H168" s="186"/>
      <c r="I168" s="186"/>
      <c r="J168" s="186"/>
      <c r="K168" s="186"/>
      <c r="L168" s="186"/>
      <c r="M168" s="186"/>
      <c r="N168" s="186"/>
      <c r="O168" s="186"/>
      <c r="P168" s="186"/>
      <c r="Q168" s="186"/>
      <c r="R168" s="186"/>
      <c r="S168" s="186"/>
      <c r="AC168" s="186"/>
      <c r="AD168" s="186"/>
    </row>
    <row r="169" spans="2:30" ht="15" customHeight="1" x14ac:dyDescent="0.25">
      <c r="B169" s="184"/>
      <c r="C169" s="7"/>
      <c r="D169" s="185"/>
      <c r="E169" s="712"/>
      <c r="F169" s="185"/>
      <c r="G169" s="185"/>
      <c r="H169" s="185"/>
      <c r="I169" s="185"/>
      <c r="J169" s="185"/>
      <c r="K169" s="185"/>
      <c r="L169" s="185"/>
      <c r="M169" s="185"/>
      <c r="N169" s="185"/>
      <c r="O169" s="185"/>
      <c r="P169" s="185"/>
      <c r="Q169" s="185"/>
      <c r="R169" s="712"/>
      <c r="S169" s="193"/>
      <c r="AC169" s="712"/>
      <c r="AD169" s="186"/>
    </row>
    <row r="170" spans="2:30" ht="15" customHeight="1" x14ac:dyDescent="0.25">
      <c r="B170" s="184"/>
      <c r="C170" s="7"/>
      <c r="D170" s="186"/>
      <c r="E170" s="186"/>
      <c r="F170" s="186"/>
      <c r="G170" s="186"/>
      <c r="H170" s="186"/>
      <c r="I170" s="186"/>
      <c r="J170" s="186"/>
      <c r="K170" s="186"/>
      <c r="L170" s="186"/>
      <c r="M170" s="186"/>
      <c r="N170" s="186"/>
      <c r="O170" s="186"/>
      <c r="P170" s="186"/>
      <c r="Q170" s="186"/>
      <c r="R170" s="712"/>
      <c r="S170" s="7"/>
      <c r="AC170" s="712"/>
      <c r="AD170" s="186"/>
    </row>
    <row r="171" spans="2:30" ht="15" customHeight="1" x14ac:dyDescent="0.25">
      <c r="B171" s="184"/>
      <c r="C171" s="7"/>
      <c r="D171" s="185"/>
      <c r="E171" s="712"/>
      <c r="F171" s="185"/>
      <c r="G171" s="185"/>
      <c r="H171" s="185"/>
      <c r="I171" s="185"/>
      <c r="J171" s="185"/>
      <c r="K171" s="185"/>
      <c r="L171" s="185"/>
      <c r="M171" s="185"/>
      <c r="N171" s="185"/>
      <c r="O171" s="185"/>
      <c r="P171" s="185"/>
      <c r="Q171" s="185"/>
      <c r="R171" s="712"/>
      <c r="S171" s="193"/>
      <c r="AC171" s="712"/>
      <c r="AD171" s="186"/>
    </row>
    <row r="172" spans="2:30" ht="15" customHeight="1" x14ac:dyDescent="0.25">
      <c r="B172" s="184"/>
      <c r="C172" s="7"/>
      <c r="D172" s="185"/>
      <c r="E172" s="712"/>
      <c r="F172" s="185"/>
      <c r="G172" s="185"/>
      <c r="H172" s="185"/>
      <c r="I172" s="185"/>
      <c r="J172" s="185"/>
      <c r="K172" s="185"/>
      <c r="L172" s="185"/>
      <c r="M172" s="185"/>
      <c r="N172" s="185"/>
      <c r="O172" s="185"/>
      <c r="P172" s="185"/>
      <c r="Q172" s="185"/>
      <c r="R172" s="712"/>
      <c r="S172" s="712"/>
      <c r="AC172" s="712"/>
      <c r="AD172" s="186"/>
    </row>
    <row r="173" spans="2:30" ht="15" customHeight="1" x14ac:dyDescent="0.25">
      <c r="B173" s="184"/>
      <c r="C173" s="712"/>
      <c r="D173" s="712"/>
      <c r="E173" s="712"/>
      <c r="F173" s="712"/>
      <c r="G173" s="712"/>
      <c r="H173" s="712"/>
      <c r="I173" s="712"/>
      <c r="J173" s="712"/>
      <c r="K173" s="712"/>
      <c r="L173" s="712"/>
      <c r="M173" s="712"/>
      <c r="N173" s="712"/>
      <c r="O173" s="712"/>
      <c r="P173" s="712"/>
      <c r="Q173" s="712"/>
      <c r="R173" s="712"/>
      <c r="S173" s="712"/>
      <c r="AC173" s="712"/>
      <c r="AD173" s="186"/>
    </row>
    <row r="174" spans="2:30" ht="15" customHeight="1" x14ac:dyDescent="0.25">
      <c r="B174" s="184"/>
      <c r="C174" s="186"/>
      <c r="D174" s="186"/>
      <c r="E174" s="186"/>
      <c r="F174" s="186"/>
      <c r="G174" s="186"/>
      <c r="H174" s="186"/>
      <c r="I174" s="186"/>
      <c r="J174" s="186"/>
      <c r="K174" s="186"/>
      <c r="L174" s="186"/>
      <c r="M174" s="186"/>
      <c r="N174" s="186"/>
      <c r="O174" s="186"/>
      <c r="P174" s="186"/>
      <c r="Q174" s="186"/>
      <c r="R174" s="186"/>
      <c r="S174" s="186"/>
      <c r="AC174" s="186"/>
      <c r="AD174" s="186"/>
    </row>
    <row r="175" spans="2:30" ht="15" customHeight="1" x14ac:dyDescent="0.25">
      <c r="B175" s="184"/>
      <c r="C175" s="7"/>
      <c r="D175" s="186"/>
      <c r="E175" s="186"/>
      <c r="F175" s="186"/>
      <c r="G175" s="186"/>
      <c r="H175" s="186"/>
      <c r="I175" s="186"/>
      <c r="J175" s="186"/>
      <c r="K175" s="186"/>
      <c r="L175" s="186"/>
      <c r="M175" s="186"/>
      <c r="N175" s="186"/>
      <c r="O175" s="186"/>
      <c r="P175" s="186"/>
      <c r="Q175" s="186"/>
      <c r="R175" s="186"/>
      <c r="S175" s="186"/>
      <c r="AC175" s="186"/>
      <c r="AD175" s="186"/>
    </row>
    <row r="176" spans="2:30" ht="15" customHeight="1" x14ac:dyDescent="0.25">
      <c r="B176" s="184"/>
      <c r="C176" s="194"/>
      <c r="D176" s="186"/>
      <c r="E176" s="186"/>
      <c r="F176" s="186"/>
      <c r="G176" s="186"/>
      <c r="H176" s="186"/>
      <c r="I176" s="186"/>
      <c r="J176" s="186"/>
      <c r="K176" s="186"/>
      <c r="L176" s="186"/>
      <c r="M176" s="186"/>
      <c r="N176" s="186"/>
      <c r="O176" s="186"/>
      <c r="P176" s="186"/>
      <c r="Q176" s="186"/>
      <c r="R176" s="186"/>
      <c r="S176" s="186"/>
      <c r="AC176" s="186"/>
      <c r="AD176" s="186"/>
    </row>
    <row r="177" spans="2:30" ht="15" customHeight="1" x14ac:dyDescent="0.25">
      <c r="B177" s="184"/>
      <c r="C177" s="7"/>
      <c r="D177" s="186"/>
      <c r="E177" s="186"/>
      <c r="F177" s="186"/>
      <c r="G177" s="186"/>
      <c r="H177" s="186"/>
      <c r="I177" s="186"/>
      <c r="J177" s="186"/>
      <c r="K177" s="186"/>
      <c r="L177" s="186"/>
      <c r="M177" s="186"/>
      <c r="N177" s="186"/>
      <c r="O177" s="186"/>
      <c r="P177" s="186"/>
      <c r="Q177" s="186"/>
      <c r="R177" s="186"/>
      <c r="S177" s="186"/>
      <c r="AC177" s="186"/>
      <c r="AD177" s="186"/>
    </row>
    <row r="178" spans="2:30" ht="15" customHeight="1" x14ac:dyDescent="0.25">
      <c r="B178" s="184"/>
      <c r="C178" s="194"/>
      <c r="D178" s="186"/>
      <c r="E178" s="186"/>
      <c r="F178" s="186"/>
      <c r="G178" s="186"/>
      <c r="H178" s="186"/>
      <c r="I178" s="186"/>
      <c r="J178" s="186"/>
      <c r="K178" s="186"/>
      <c r="L178" s="186"/>
      <c r="M178" s="186"/>
      <c r="N178" s="186"/>
      <c r="O178" s="186"/>
      <c r="P178" s="186"/>
      <c r="Q178" s="186"/>
      <c r="R178" s="186"/>
      <c r="S178" s="186"/>
      <c r="AC178" s="186"/>
      <c r="AD178" s="186"/>
    </row>
    <row r="179" spans="2:30" ht="15" customHeight="1" x14ac:dyDescent="0.25">
      <c r="B179" s="184"/>
      <c r="C179" s="897"/>
      <c r="D179" s="706"/>
      <c r="E179" s="706"/>
      <c r="F179" s="706"/>
      <c r="G179" s="706"/>
      <c r="H179" s="706"/>
      <c r="I179" s="706"/>
      <c r="J179" s="706"/>
      <c r="K179" s="706"/>
      <c r="L179" s="706"/>
      <c r="M179" s="706"/>
      <c r="N179" s="706"/>
      <c r="O179" s="706"/>
      <c r="P179" s="706"/>
      <c r="Q179" s="706"/>
      <c r="R179" s="706"/>
      <c r="S179" s="706"/>
      <c r="AC179" s="706"/>
      <c r="AD179" s="186"/>
    </row>
    <row r="180" spans="2:30" ht="15" customHeight="1" x14ac:dyDescent="0.25">
      <c r="B180" s="184"/>
      <c r="C180" s="706"/>
      <c r="D180" s="706"/>
      <c r="E180" s="706"/>
      <c r="F180" s="706"/>
      <c r="G180" s="706"/>
      <c r="H180" s="706"/>
      <c r="I180" s="706"/>
      <c r="J180" s="706"/>
      <c r="K180" s="706"/>
      <c r="L180" s="706"/>
      <c r="M180" s="706"/>
      <c r="N180" s="706"/>
      <c r="O180" s="706"/>
      <c r="P180" s="706"/>
      <c r="Q180" s="706"/>
      <c r="R180" s="706"/>
      <c r="S180" s="706"/>
      <c r="AC180" s="706"/>
      <c r="AD180" s="186"/>
    </row>
    <row r="181" spans="2:30" ht="15" customHeight="1" x14ac:dyDescent="0.25">
      <c r="B181" s="184"/>
      <c r="C181" s="194"/>
      <c r="D181" s="186"/>
      <c r="E181" s="186"/>
      <c r="F181" s="186"/>
      <c r="G181" s="186"/>
      <c r="H181" s="186"/>
      <c r="I181" s="186"/>
      <c r="J181" s="186"/>
      <c r="K181" s="186"/>
      <c r="L181" s="186"/>
      <c r="M181" s="186"/>
      <c r="N181" s="186"/>
      <c r="O181" s="186"/>
      <c r="P181" s="186"/>
      <c r="Q181" s="186"/>
      <c r="R181" s="186"/>
      <c r="S181" s="186"/>
      <c r="AC181" s="186"/>
      <c r="AD181" s="186"/>
    </row>
    <row r="182" spans="2:30" ht="15" customHeight="1" x14ac:dyDescent="0.25">
      <c r="B182" s="184"/>
      <c r="C182" s="897"/>
      <c r="D182" s="706"/>
      <c r="E182" s="706"/>
      <c r="F182" s="706"/>
      <c r="G182" s="706"/>
      <c r="H182" s="706"/>
      <c r="I182" s="706"/>
      <c r="J182" s="706"/>
      <c r="K182" s="706"/>
      <c r="L182" s="706"/>
      <c r="M182" s="706"/>
      <c r="N182" s="706"/>
      <c r="O182" s="706"/>
      <c r="P182" s="706"/>
      <c r="Q182" s="706"/>
      <c r="R182" s="706"/>
      <c r="S182" s="706"/>
      <c r="AC182" s="706"/>
      <c r="AD182" s="186"/>
    </row>
    <row r="183" spans="2:30" ht="15" customHeight="1" x14ac:dyDescent="0.25">
      <c r="B183" s="184"/>
      <c r="C183" s="706"/>
      <c r="D183" s="706"/>
      <c r="E183" s="706"/>
      <c r="F183" s="706"/>
      <c r="G183" s="706"/>
      <c r="H183" s="706"/>
      <c r="I183" s="706"/>
      <c r="J183" s="706"/>
      <c r="K183" s="706"/>
      <c r="L183" s="706"/>
      <c r="M183" s="706"/>
      <c r="N183" s="706"/>
      <c r="O183" s="706"/>
      <c r="P183" s="706"/>
      <c r="Q183" s="706"/>
      <c r="R183" s="706"/>
      <c r="S183" s="706"/>
      <c r="AC183" s="706"/>
      <c r="AD183" s="186"/>
    </row>
    <row r="184" spans="2:30" ht="15" customHeight="1" x14ac:dyDescent="0.25">
      <c r="B184" s="184"/>
      <c r="C184" s="706"/>
      <c r="D184" s="706"/>
      <c r="E184" s="706"/>
      <c r="F184" s="706"/>
      <c r="G184" s="706"/>
      <c r="H184" s="706"/>
      <c r="I184" s="706"/>
      <c r="J184" s="706"/>
      <c r="K184" s="706"/>
      <c r="L184" s="706"/>
      <c r="M184" s="706"/>
      <c r="N184" s="706"/>
      <c r="O184" s="706"/>
      <c r="P184" s="706"/>
      <c r="Q184" s="706"/>
      <c r="R184" s="706"/>
      <c r="S184" s="706"/>
      <c r="AC184" s="706"/>
      <c r="AD184" s="186"/>
    </row>
    <row r="185" spans="2:30" ht="15" customHeight="1" x14ac:dyDescent="0.25">
      <c r="B185" s="184"/>
      <c r="C185" s="712"/>
      <c r="D185" s="186"/>
      <c r="E185" s="186"/>
      <c r="F185" s="186"/>
      <c r="G185" s="186"/>
      <c r="H185" s="186"/>
      <c r="I185" s="186"/>
      <c r="J185" s="186"/>
      <c r="K185" s="186"/>
      <c r="L185" s="186"/>
      <c r="M185" s="186"/>
      <c r="N185" s="186"/>
      <c r="O185" s="186"/>
      <c r="P185" s="186"/>
      <c r="Q185" s="186"/>
      <c r="R185" s="186"/>
      <c r="S185" s="186"/>
      <c r="AC185" s="186"/>
      <c r="AD185" s="186"/>
    </row>
    <row r="186" spans="2:30" ht="15" customHeight="1" x14ac:dyDescent="0.25">
      <c r="B186" s="184"/>
      <c r="C186" s="186"/>
      <c r="D186" s="186"/>
      <c r="E186" s="186"/>
      <c r="F186" s="186"/>
      <c r="G186" s="186"/>
      <c r="H186" s="186"/>
      <c r="I186" s="186"/>
      <c r="J186" s="186"/>
      <c r="K186" s="186"/>
      <c r="L186" s="186"/>
      <c r="M186" s="186"/>
      <c r="N186" s="186"/>
      <c r="O186" s="186"/>
      <c r="P186" s="186"/>
      <c r="Q186" s="186"/>
      <c r="R186" s="186"/>
      <c r="S186" s="186"/>
      <c r="AC186" s="186"/>
      <c r="AD186" s="186"/>
    </row>
    <row r="187" spans="2:30" ht="15" customHeight="1" x14ac:dyDescent="0.4">
      <c r="B187" s="195"/>
      <c r="C187" s="186"/>
      <c r="D187" s="186"/>
      <c r="E187" s="186"/>
      <c r="F187" s="186"/>
      <c r="G187" s="186"/>
      <c r="H187" s="186"/>
      <c r="I187" s="186"/>
      <c r="J187" s="186"/>
      <c r="K187" s="186"/>
      <c r="L187" s="186"/>
      <c r="M187" s="186"/>
      <c r="N187" s="186"/>
      <c r="O187" s="186"/>
      <c r="P187" s="186"/>
      <c r="Q187" s="186"/>
      <c r="R187" s="186"/>
      <c r="S187" s="186"/>
      <c r="AC187" s="186"/>
      <c r="AD187" s="186"/>
    </row>
    <row r="188" spans="2:30" ht="15" customHeight="1" x14ac:dyDescent="0.25">
      <c r="B188" s="184"/>
      <c r="C188" s="186"/>
      <c r="D188" s="186"/>
      <c r="E188" s="186"/>
      <c r="F188" s="186"/>
      <c r="G188" s="186"/>
      <c r="H188" s="186"/>
      <c r="I188" s="186"/>
      <c r="J188" s="186"/>
      <c r="K188" s="186"/>
      <c r="L188" s="186"/>
      <c r="M188" s="186"/>
      <c r="N188" s="186"/>
      <c r="O188" s="186"/>
      <c r="P188" s="186"/>
      <c r="Q188" s="186"/>
      <c r="R188" s="186"/>
      <c r="S188" s="186"/>
      <c r="AC188" s="186"/>
      <c r="AD188" s="186"/>
    </row>
    <row r="189" spans="2:30" ht="15" customHeight="1" x14ac:dyDescent="0.25">
      <c r="B189" s="184"/>
      <c r="C189" s="196"/>
      <c r="D189" s="706"/>
      <c r="E189" s="186"/>
      <c r="F189" s="706"/>
      <c r="G189" s="706"/>
      <c r="H189" s="706"/>
      <c r="I189" s="706"/>
      <c r="J189" s="706"/>
      <c r="K189" s="706"/>
      <c r="L189" s="706"/>
      <c r="M189" s="706"/>
      <c r="N189" s="706"/>
      <c r="O189" s="706"/>
      <c r="P189" s="706"/>
      <c r="Q189" s="706"/>
      <c r="R189" s="186"/>
      <c r="S189" s="186"/>
      <c r="AC189" s="186"/>
      <c r="AD189" s="186"/>
    </row>
    <row r="190" spans="2:30" ht="15" customHeight="1" x14ac:dyDescent="0.25">
      <c r="C190" s="711"/>
      <c r="D190" s="712"/>
      <c r="E190" s="712"/>
      <c r="F190" s="712"/>
      <c r="G190" s="712"/>
      <c r="H190" s="712"/>
      <c r="I190" s="712"/>
      <c r="J190" s="712"/>
      <c r="K190" s="712"/>
      <c r="L190" s="712"/>
      <c r="M190" s="712"/>
      <c r="N190" s="712"/>
      <c r="O190" s="712"/>
      <c r="P190" s="712"/>
      <c r="Q190" s="712"/>
    </row>
    <row r="191" spans="2:30" ht="15" customHeight="1" x14ac:dyDescent="0.25">
      <c r="C191" s="711"/>
      <c r="D191" s="712"/>
      <c r="E191" s="712"/>
      <c r="F191" s="712"/>
      <c r="G191" s="712"/>
      <c r="H191" s="712"/>
      <c r="I191" s="712"/>
      <c r="J191" s="712"/>
      <c r="K191" s="712"/>
      <c r="L191" s="712"/>
      <c r="M191" s="712"/>
      <c r="N191" s="712"/>
      <c r="O191" s="712"/>
      <c r="P191" s="712"/>
      <c r="Q191" s="712"/>
    </row>
    <row r="192" spans="2:30" ht="15" customHeight="1" x14ac:dyDescent="0.25">
      <c r="C192" s="711"/>
      <c r="D192" s="712"/>
      <c r="E192" s="712"/>
      <c r="F192" s="712"/>
      <c r="G192" s="712"/>
      <c r="H192" s="712"/>
      <c r="I192" s="712"/>
      <c r="J192" s="712"/>
      <c r="K192" s="712"/>
      <c r="L192" s="712"/>
      <c r="M192" s="712"/>
      <c r="N192" s="712"/>
      <c r="O192" s="712"/>
      <c r="P192" s="712"/>
      <c r="Q192" s="712"/>
    </row>
    <row r="193" spans="3:17" ht="15" customHeight="1" x14ac:dyDescent="0.25">
      <c r="C193" s="711"/>
      <c r="D193" s="712"/>
      <c r="E193" s="712"/>
      <c r="F193" s="712"/>
      <c r="G193" s="712"/>
      <c r="H193" s="712"/>
      <c r="I193" s="712"/>
      <c r="J193" s="712"/>
      <c r="K193" s="712"/>
      <c r="L193" s="712"/>
      <c r="M193" s="712"/>
      <c r="N193" s="712"/>
      <c r="O193" s="712"/>
      <c r="P193" s="712"/>
      <c r="Q193" s="712"/>
    </row>
    <row r="194" spans="3:17" ht="15" customHeight="1" x14ac:dyDescent="0.25">
      <c r="C194" s="898"/>
      <c r="D194" s="712"/>
      <c r="E194" s="712"/>
      <c r="F194" s="712"/>
      <c r="G194" s="712"/>
      <c r="H194" s="712"/>
      <c r="I194" s="712"/>
      <c r="J194" s="712"/>
      <c r="K194" s="712"/>
      <c r="L194" s="712"/>
      <c r="M194" s="712"/>
      <c r="N194" s="712"/>
      <c r="O194" s="712"/>
      <c r="P194" s="712"/>
      <c r="Q194" s="712"/>
    </row>
    <row r="195" spans="3:17" ht="15" customHeight="1" x14ac:dyDescent="0.25">
      <c r="C195" s="197"/>
      <c r="D195" s="198"/>
      <c r="E195" s="199"/>
      <c r="F195" s="706"/>
      <c r="G195" s="706"/>
      <c r="H195" s="706"/>
      <c r="I195" s="706"/>
      <c r="J195" s="706"/>
      <c r="K195" s="706"/>
      <c r="L195" s="706"/>
      <c r="M195" s="706"/>
      <c r="N195" s="706"/>
      <c r="O195" s="706"/>
      <c r="P195" s="706"/>
      <c r="Q195" s="706"/>
    </row>
    <row r="196" spans="3:17" ht="15" customHeight="1" x14ac:dyDescent="0.25">
      <c r="C196" s="710"/>
      <c r="D196" s="200"/>
      <c r="E196" s="201"/>
      <c r="F196" s="200"/>
      <c r="G196" s="200"/>
      <c r="H196" s="200"/>
      <c r="I196" s="200"/>
      <c r="J196" s="200"/>
      <c r="K196" s="200"/>
      <c r="L196" s="200"/>
      <c r="M196" s="200"/>
      <c r="N196" s="200"/>
      <c r="O196" s="200"/>
      <c r="P196" s="200"/>
      <c r="Q196" s="200"/>
    </row>
    <row r="197" spans="3:17" ht="15" customHeight="1" x14ac:dyDescent="0.25">
      <c r="C197" s="706"/>
      <c r="D197" s="202"/>
      <c r="E197" s="201"/>
      <c r="F197" s="200"/>
      <c r="G197" s="200"/>
      <c r="H197" s="200"/>
      <c r="I197" s="200"/>
      <c r="J197" s="200"/>
      <c r="K197" s="200"/>
      <c r="L197" s="200"/>
      <c r="M197" s="200"/>
      <c r="N197" s="200"/>
      <c r="O197" s="200"/>
      <c r="P197" s="200"/>
      <c r="Q197" s="200"/>
    </row>
    <row r="198" spans="3:17" ht="15" customHeight="1" x14ac:dyDescent="0.25">
      <c r="C198" s="706"/>
      <c r="D198" s="706"/>
      <c r="E198" s="186"/>
      <c r="F198" s="203"/>
      <c r="G198" s="203"/>
      <c r="H198" s="203"/>
      <c r="I198" s="203"/>
      <c r="J198" s="203"/>
      <c r="K198" s="203"/>
      <c r="L198" s="203"/>
      <c r="M198" s="203"/>
      <c r="N198" s="203"/>
      <c r="O198" s="203"/>
      <c r="P198" s="203"/>
      <c r="Q198" s="203"/>
    </row>
    <row r="199" spans="3:17" ht="15" customHeight="1" x14ac:dyDescent="0.25">
      <c r="C199" s="706"/>
      <c r="D199" s="706"/>
      <c r="E199" s="186"/>
      <c r="F199" s="186"/>
      <c r="G199" s="186"/>
      <c r="H199" s="186"/>
      <c r="I199" s="186"/>
      <c r="J199" s="186"/>
      <c r="K199" s="186"/>
      <c r="L199" s="186"/>
      <c r="M199" s="186"/>
      <c r="N199" s="186"/>
      <c r="O199" s="186"/>
      <c r="P199" s="186"/>
      <c r="Q199" s="186"/>
    </row>
    <row r="200" spans="3:17" ht="15" customHeight="1" x14ac:dyDescent="0.25">
      <c r="C200" s="706"/>
      <c r="D200" s="706"/>
      <c r="E200" s="186"/>
      <c r="F200" s="186"/>
      <c r="G200" s="186"/>
      <c r="H200" s="186"/>
      <c r="I200" s="186"/>
      <c r="J200" s="186"/>
      <c r="K200" s="186"/>
      <c r="L200" s="186"/>
      <c r="M200" s="186"/>
      <c r="N200" s="186"/>
      <c r="O200" s="186"/>
      <c r="P200" s="186"/>
      <c r="Q200" s="186"/>
    </row>
    <row r="201" spans="3:17" ht="15" customHeight="1" x14ac:dyDescent="0.25">
      <c r="C201" s="706"/>
      <c r="D201" s="706"/>
      <c r="E201" s="186"/>
      <c r="F201" s="186"/>
      <c r="G201" s="186"/>
      <c r="H201" s="186"/>
      <c r="I201" s="186"/>
      <c r="J201" s="186"/>
      <c r="K201" s="186"/>
      <c r="L201" s="186"/>
      <c r="M201" s="186"/>
      <c r="N201" s="186"/>
      <c r="O201" s="186"/>
      <c r="P201" s="186"/>
      <c r="Q201" s="186"/>
    </row>
    <row r="202" spans="3:17" ht="15" customHeight="1" x14ac:dyDescent="0.25">
      <c r="C202" s="706"/>
      <c r="D202" s="706"/>
      <c r="E202" s="186"/>
      <c r="F202" s="186"/>
      <c r="G202" s="186"/>
      <c r="H202" s="186"/>
      <c r="I202" s="186"/>
      <c r="J202" s="186"/>
      <c r="K202" s="186"/>
      <c r="L202" s="186"/>
      <c r="M202" s="186"/>
      <c r="N202" s="186"/>
      <c r="O202" s="186"/>
      <c r="P202" s="186"/>
      <c r="Q202" s="186"/>
    </row>
    <row r="203" spans="3:17" ht="15" customHeight="1" x14ac:dyDescent="0.25">
      <c r="C203" s="706"/>
      <c r="D203" s="706"/>
      <c r="E203" s="186"/>
      <c r="F203" s="203"/>
      <c r="G203" s="203"/>
      <c r="H203" s="203"/>
      <c r="I203" s="203"/>
      <c r="J203" s="203"/>
      <c r="K203" s="203"/>
      <c r="L203" s="203"/>
      <c r="M203" s="203"/>
      <c r="N203" s="203"/>
      <c r="O203" s="203"/>
      <c r="P203" s="203"/>
      <c r="Q203" s="203"/>
    </row>
    <row r="204" spans="3:17" ht="15" customHeight="1" x14ac:dyDescent="0.25">
      <c r="C204" s="706"/>
      <c r="D204" s="706"/>
      <c r="E204" s="186"/>
      <c r="F204" s="186"/>
      <c r="G204" s="186"/>
      <c r="H204" s="186"/>
      <c r="I204" s="186"/>
      <c r="J204" s="186"/>
      <c r="K204" s="186"/>
      <c r="L204" s="186"/>
      <c r="M204" s="186"/>
      <c r="N204" s="186"/>
      <c r="O204" s="186"/>
      <c r="P204" s="186"/>
      <c r="Q204" s="186"/>
    </row>
    <row r="205" spans="3:17" ht="15" customHeight="1" x14ac:dyDescent="0.25">
      <c r="C205" s="706"/>
      <c r="D205" s="706"/>
      <c r="E205" s="186"/>
      <c r="F205" s="186"/>
      <c r="G205" s="186"/>
      <c r="H205" s="186"/>
      <c r="I205" s="186"/>
      <c r="J205" s="186"/>
      <c r="K205" s="186"/>
      <c r="L205" s="186"/>
      <c r="M205" s="186"/>
      <c r="N205" s="186"/>
      <c r="O205" s="186"/>
      <c r="P205" s="186"/>
      <c r="Q205" s="186"/>
    </row>
    <row r="206" spans="3:17" ht="15" customHeight="1" x14ac:dyDescent="0.25">
      <c r="C206" s="706"/>
      <c r="D206" s="706"/>
      <c r="E206" s="186"/>
      <c r="F206" s="706"/>
      <c r="G206" s="706"/>
      <c r="H206" s="706"/>
      <c r="I206" s="706"/>
      <c r="J206" s="706"/>
      <c r="K206" s="706"/>
      <c r="L206" s="706"/>
      <c r="M206" s="706"/>
      <c r="N206" s="706"/>
      <c r="O206" s="706"/>
      <c r="P206" s="706"/>
      <c r="Q206" s="706"/>
    </row>
    <row r="207" spans="3:17" ht="15" customHeight="1" x14ac:dyDescent="0.25">
      <c r="C207" s="706"/>
      <c r="D207" s="706"/>
      <c r="E207" s="186"/>
      <c r="F207" s="706"/>
      <c r="G207" s="706"/>
      <c r="H207" s="706"/>
      <c r="I207" s="706"/>
      <c r="J207" s="706"/>
      <c r="K207" s="706"/>
      <c r="L207" s="706"/>
      <c r="M207" s="706"/>
      <c r="N207" s="706"/>
      <c r="O207" s="706"/>
      <c r="P207" s="706"/>
      <c r="Q207" s="706"/>
    </row>
    <row r="208" spans="3:17" ht="15" customHeight="1" x14ac:dyDescent="0.25">
      <c r="C208" s="186"/>
      <c r="D208" s="706"/>
      <c r="E208" s="186"/>
      <c r="F208" s="706"/>
      <c r="G208" s="706"/>
      <c r="H208" s="706"/>
      <c r="I208" s="706"/>
      <c r="J208" s="706"/>
      <c r="K208" s="706"/>
      <c r="L208" s="706"/>
      <c r="M208" s="706"/>
      <c r="N208" s="706"/>
      <c r="O208" s="706"/>
      <c r="P208" s="706"/>
      <c r="Q208" s="706"/>
    </row>
    <row r="209" spans="3:17" ht="15" customHeight="1" x14ac:dyDescent="0.25">
      <c r="C209" s="706"/>
      <c r="D209" s="706"/>
      <c r="E209" s="186"/>
      <c r="F209" s="706"/>
      <c r="G209" s="706"/>
      <c r="H209" s="706"/>
      <c r="I209" s="706"/>
      <c r="J209" s="706"/>
      <c r="K209" s="706"/>
      <c r="L209" s="706"/>
      <c r="M209" s="706"/>
      <c r="N209" s="706"/>
      <c r="O209" s="706"/>
      <c r="P209" s="706"/>
      <c r="Q209" s="706"/>
    </row>
    <row r="210" spans="3:17" ht="15" customHeight="1" x14ac:dyDescent="0.25">
      <c r="C210" s="706"/>
      <c r="D210" s="706"/>
      <c r="E210" s="186"/>
      <c r="F210" s="203"/>
      <c r="G210" s="203"/>
      <c r="H210" s="203"/>
      <c r="I210" s="203"/>
      <c r="J210" s="203"/>
      <c r="K210" s="203"/>
      <c r="L210" s="203"/>
      <c r="M210" s="203"/>
      <c r="N210" s="203"/>
      <c r="O210" s="203"/>
      <c r="P210" s="203"/>
      <c r="Q210" s="203"/>
    </row>
    <row r="211" spans="3:17" ht="15" customHeight="1" x14ac:dyDescent="0.25">
      <c r="C211" s="706"/>
      <c r="D211" s="706"/>
      <c r="E211" s="186"/>
      <c r="F211" s="186"/>
      <c r="G211" s="186"/>
      <c r="H211" s="186"/>
      <c r="I211" s="186"/>
      <c r="J211" s="186"/>
      <c r="K211" s="186"/>
      <c r="L211" s="186"/>
      <c r="M211" s="186"/>
      <c r="N211" s="186"/>
      <c r="O211" s="186"/>
      <c r="P211" s="186"/>
      <c r="Q211" s="186"/>
    </row>
    <row r="212" spans="3:17" ht="15" customHeight="1" x14ac:dyDescent="0.25">
      <c r="C212" s="706"/>
      <c r="D212" s="706"/>
      <c r="E212" s="186"/>
      <c r="F212" s="706"/>
      <c r="G212" s="706"/>
      <c r="H212" s="706"/>
      <c r="I212" s="706"/>
      <c r="J212" s="706"/>
      <c r="K212" s="706"/>
      <c r="L212" s="706"/>
      <c r="M212" s="706"/>
      <c r="N212" s="706"/>
      <c r="O212" s="706"/>
      <c r="P212" s="706"/>
      <c r="Q212" s="706"/>
    </row>
    <row r="213" spans="3:17" ht="15" customHeight="1" x14ac:dyDescent="0.25">
      <c r="C213" s="706"/>
      <c r="D213" s="706"/>
      <c r="E213" s="186"/>
      <c r="F213" s="706"/>
      <c r="G213" s="706"/>
      <c r="H213" s="706"/>
      <c r="I213" s="706"/>
      <c r="J213" s="706"/>
      <c r="K213" s="706"/>
      <c r="L213" s="706"/>
      <c r="M213" s="706"/>
      <c r="N213" s="706"/>
      <c r="O213" s="706"/>
      <c r="P213" s="706"/>
      <c r="Q213" s="706"/>
    </row>
    <row r="214" spans="3:17" ht="15" customHeight="1" x14ac:dyDescent="0.25">
      <c r="C214" s="706"/>
      <c r="D214" s="706"/>
      <c r="E214" s="186"/>
      <c r="F214" s="706"/>
      <c r="G214" s="706"/>
      <c r="H214" s="706"/>
      <c r="I214" s="706"/>
      <c r="J214" s="706"/>
      <c r="K214" s="706"/>
      <c r="L214" s="706"/>
      <c r="M214" s="706"/>
      <c r="N214" s="706"/>
      <c r="O214" s="706"/>
      <c r="P214" s="706"/>
      <c r="Q214" s="706"/>
    </row>
    <row r="215" spans="3:17" ht="15" customHeight="1" x14ac:dyDescent="0.25">
      <c r="C215" s="706"/>
      <c r="D215" s="706"/>
      <c r="E215" s="186"/>
      <c r="F215" s="706"/>
      <c r="G215" s="706"/>
      <c r="H215" s="706"/>
      <c r="I215" s="706"/>
      <c r="J215" s="706"/>
      <c r="K215" s="706"/>
      <c r="L215" s="706"/>
      <c r="M215" s="706"/>
      <c r="N215" s="706"/>
      <c r="O215" s="706"/>
      <c r="P215" s="706"/>
      <c r="Q215" s="706"/>
    </row>
    <row r="216" spans="3:17" ht="15" customHeight="1" x14ac:dyDescent="0.25">
      <c r="C216" s="706"/>
      <c r="D216" s="706"/>
      <c r="E216" s="186"/>
      <c r="F216" s="706"/>
      <c r="G216" s="706"/>
      <c r="H216" s="706"/>
      <c r="I216" s="706"/>
      <c r="J216" s="706"/>
      <c r="K216" s="706"/>
      <c r="L216" s="706"/>
      <c r="M216" s="706"/>
      <c r="N216" s="706"/>
      <c r="O216" s="706"/>
      <c r="P216" s="706"/>
      <c r="Q216" s="706"/>
    </row>
    <row r="217" spans="3:17" ht="15" customHeight="1" x14ac:dyDescent="0.25">
      <c r="C217" s="706"/>
      <c r="D217" s="706"/>
      <c r="E217" s="186"/>
      <c r="F217" s="706"/>
      <c r="G217" s="706"/>
      <c r="H217" s="706"/>
      <c r="I217" s="706"/>
      <c r="J217" s="706"/>
      <c r="K217" s="706"/>
      <c r="L217" s="706"/>
      <c r="M217" s="706"/>
      <c r="N217" s="706"/>
      <c r="O217" s="706"/>
      <c r="P217" s="706"/>
      <c r="Q217" s="706"/>
    </row>
    <row r="218" spans="3:17" ht="15" customHeight="1" x14ac:dyDescent="0.25">
      <c r="C218" s="706"/>
      <c r="D218" s="706"/>
      <c r="E218" s="186"/>
      <c r="F218" s="706"/>
      <c r="G218" s="706"/>
      <c r="H218" s="706"/>
      <c r="I218" s="706"/>
      <c r="J218" s="706"/>
      <c r="K218" s="706"/>
      <c r="L218" s="706"/>
      <c r="M218" s="706"/>
      <c r="N218" s="706"/>
      <c r="O218" s="706"/>
      <c r="P218" s="706"/>
      <c r="Q218" s="706"/>
    </row>
    <row r="219" spans="3:17" ht="15" customHeight="1" x14ac:dyDescent="0.25">
      <c r="C219" s="706"/>
      <c r="D219" s="706"/>
      <c r="E219" s="186"/>
      <c r="F219" s="706"/>
      <c r="G219" s="706"/>
      <c r="H219" s="706"/>
      <c r="I219" s="706"/>
      <c r="J219" s="706"/>
      <c r="K219" s="706"/>
      <c r="L219" s="706"/>
      <c r="M219" s="706"/>
      <c r="N219" s="706"/>
      <c r="O219" s="706"/>
      <c r="P219" s="706"/>
      <c r="Q219" s="706"/>
    </row>
    <row r="220" spans="3:17" ht="15" customHeight="1" x14ac:dyDescent="0.25">
      <c r="C220" s="706"/>
      <c r="D220" s="706"/>
      <c r="E220" s="186"/>
      <c r="F220" s="706"/>
      <c r="G220" s="706"/>
      <c r="H220" s="706"/>
      <c r="I220" s="706"/>
      <c r="J220" s="706"/>
      <c r="K220" s="706"/>
      <c r="L220" s="706"/>
      <c r="M220" s="706"/>
      <c r="N220" s="706"/>
      <c r="O220" s="706"/>
      <c r="P220" s="706"/>
      <c r="Q220" s="706"/>
    </row>
    <row r="221" spans="3:17" ht="15" customHeight="1" x14ac:dyDescent="0.25">
      <c r="C221" s="706"/>
      <c r="D221" s="706"/>
      <c r="E221" s="186"/>
      <c r="F221" s="706"/>
      <c r="G221" s="706"/>
      <c r="H221" s="706"/>
      <c r="I221" s="706"/>
      <c r="J221" s="706"/>
      <c r="K221" s="706"/>
      <c r="L221" s="706"/>
      <c r="M221" s="706"/>
      <c r="N221" s="706"/>
      <c r="O221" s="706"/>
      <c r="P221" s="706"/>
      <c r="Q221" s="706"/>
    </row>
    <row r="222" spans="3:17" ht="15" customHeight="1" x14ac:dyDescent="0.25">
      <c r="C222" s="706"/>
      <c r="D222" s="706"/>
      <c r="E222" s="186"/>
      <c r="F222" s="203"/>
      <c r="G222" s="203"/>
      <c r="H222" s="203"/>
      <c r="I222" s="203"/>
      <c r="J222" s="203"/>
      <c r="K222" s="203"/>
      <c r="L222" s="203"/>
      <c r="M222" s="203"/>
      <c r="N222" s="203"/>
      <c r="O222" s="203"/>
      <c r="P222" s="203"/>
      <c r="Q222" s="203"/>
    </row>
    <row r="223" spans="3:17" ht="15" customHeight="1" x14ac:dyDescent="0.25">
      <c r="C223" s="706"/>
      <c r="D223" s="706"/>
      <c r="E223" s="186"/>
      <c r="F223" s="203"/>
      <c r="G223" s="203"/>
      <c r="H223" s="203"/>
      <c r="I223" s="203"/>
      <c r="J223" s="203"/>
      <c r="K223" s="203"/>
      <c r="L223" s="203"/>
      <c r="M223" s="203"/>
      <c r="N223" s="203"/>
      <c r="O223" s="203"/>
      <c r="P223" s="203"/>
      <c r="Q223" s="203"/>
    </row>
    <row r="224" spans="3:17" ht="15" customHeight="1" x14ac:dyDescent="0.25">
      <c r="C224" s="706"/>
      <c r="D224" s="706"/>
      <c r="E224" s="186"/>
      <c r="F224" s="203"/>
      <c r="G224" s="203"/>
      <c r="H224" s="203"/>
      <c r="I224" s="203"/>
      <c r="J224" s="203"/>
      <c r="K224" s="203"/>
      <c r="L224" s="203"/>
      <c r="M224" s="203"/>
      <c r="N224" s="203"/>
      <c r="O224" s="203"/>
      <c r="P224" s="203"/>
      <c r="Q224" s="203"/>
    </row>
    <row r="225" spans="3:17" ht="15" customHeight="1" x14ac:dyDescent="0.25">
      <c r="C225" s="706"/>
      <c r="D225" s="706"/>
      <c r="E225" s="186"/>
      <c r="F225" s="186"/>
      <c r="G225" s="186"/>
      <c r="H225" s="186"/>
      <c r="I225" s="186"/>
      <c r="J225" s="186"/>
      <c r="K225" s="186"/>
      <c r="L225" s="186"/>
      <c r="M225" s="186"/>
      <c r="N225" s="186"/>
      <c r="O225" s="186"/>
      <c r="P225" s="186"/>
      <c r="Q225" s="186"/>
    </row>
    <row r="226" spans="3:17" ht="15" customHeight="1" x14ac:dyDescent="0.25">
      <c r="C226" s="186"/>
      <c r="D226" s="706"/>
      <c r="E226" s="186"/>
      <c r="F226" s="706"/>
      <c r="G226" s="706"/>
      <c r="H226" s="706"/>
      <c r="I226" s="706"/>
      <c r="J226" s="706"/>
      <c r="K226" s="706"/>
      <c r="L226" s="706"/>
      <c r="M226" s="706"/>
      <c r="N226" s="706"/>
      <c r="O226" s="706"/>
      <c r="P226" s="706"/>
      <c r="Q226" s="706"/>
    </row>
    <row r="227" spans="3:17" ht="15" customHeight="1" x14ac:dyDescent="0.25">
      <c r="C227" s="706"/>
      <c r="D227" s="706"/>
      <c r="E227" s="186"/>
      <c r="F227" s="186"/>
      <c r="G227" s="186"/>
      <c r="H227" s="186"/>
      <c r="I227" s="186"/>
      <c r="J227" s="186"/>
      <c r="K227" s="186"/>
      <c r="L227" s="186"/>
      <c r="M227" s="186"/>
      <c r="N227" s="186"/>
      <c r="O227" s="186"/>
      <c r="P227" s="186"/>
      <c r="Q227" s="186"/>
    </row>
    <row r="228" spans="3:17" ht="15" customHeight="1" x14ac:dyDescent="0.25">
      <c r="C228" s="706"/>
      <c r="D228" s="706"/>
      <c r="E228" s="186"/>
      <c r="F228" s="706"/>
      <c r="G228" s="706"/>
      <c r="H228" s="706"/>
      <c r="I228" s="706"/>
      <c r="J228" s="706"/>
      <c r="K228" s="706"/>
      <c r="L228" s="706"/>
      <c r="M228" s="706"/>
      <c r="N228" s="706"/>
      <c r="O228" s="706"/>
      <c r="P228" s="706"/>
      <c r="Q228" s="706"/>
    </row>
    <row r="229" spans="3:17" ht="15" customHeight="1" x14ac:dyDescent="0.25">
      <c r="C229" s="706"/>
      <c r="D229" s="706"/>
      <c r="E229" s="186"/>
      <c r="F229" s="203"/>
      <c r="G229" s="203"/>
      <c r="H229" s="203"/>
      <c r="I229" s="203"/>
      <c r="J229" s="203"/>
      <c r="K229" s="203"/>
      <c r="L229" s="203"/>
      <c r="M229" s="203"/>
      <c r="N229" s="203"/>
      <c r="O229" s="203"/>
      <c r="P229" s="203"/>
      <c r="Q229" s="203"/>
    </row>
    <row r="230" spans="3:17" ht="15" customHeight="1" x14ac:dyDescent="0.25">
      <c r="C230" s="706"/>
      <c r="D230" s="706"/>
      <c r="E230" s="186"/>
      <c r="F230" s="706"/>
      <c r="G230" s="706"/>
      <c r="H230" s="706"/>
      <c r="I230" s="706"/>
      <c r="J230" s="706"/>
      <c r="K230" s="706"/>
      <c r="L230" s="706"/>
      <c r="M230" s="706"/>
      <c r="N230" s="706"/>
      <c r="O230" s="706"/>
      <c r="P230" s="706"/>
      <c r="Q230" s="706"/>
    </row>
    <row r="231" spans="3:17" ht="15" customHeight="1" x14ac:dyDescent="0.25">
      <c r="C231" s="706"/>
      <c r="D231" s="706"/>
      <c r="E231" s="186"/>
      <c r="F231" s="706"/>
      <c r="G231" s="706"/>
      <c r="H231" s="706"/>
      <c r="I231" s="706"/>
      <c r="J231" s="706"/>
      <c r="K231" s="706"/>
      <c r="L231" s="706"/>
      <c r="M231" s="706"/>
      <c r="N231" s="706"/>
      <c r="O231" s="706"/>
      <c r="P231" s="706"/>
      <c r="Q231" s="706"/>
    </row>
    <row r="232" spans="3:17" ht="15" customHeight="1" x14ac:dyDescent="0.25">
      <c r="C232" s="706"/>
      <c r="D232" s="706"/>
      <c r="E232" s="186"/>
      <c r="F232" s="706"/>
      <c r="G232" s="706"/>
      <c r="H232" s="706"/>
      <c r="I232" s="706"/>
      <c r="J232" s="706"/>
      <c r="K232" s="706"/>
      <c r="L232" s="706"/>
      <c r="M232" s="706"/>
      <c r="N232" s="706"/>
      <c r="O232" s="706"/>
      <c r="P232" s="706"/>
      <c r="Q232" s="706"/>
    </row>
    <row r="233" spans="3:17" ht="15" customHeight="1" x14ac:dyDescent="0.25">
      <c r="C233" s="706"/>
      <c r="D233" s="706"/>
      <c r="E233" s="186"/>
      <c r="F233" s="706"/>
      <c r="G233" s="706"/>
      <c r="H233" s="706"/>
      <c r="I233" s="706"/>
      <c r="J233" s="706"/>
      <c r="K233" s="706"/>
      <c r="L233" s="706"/>
      <c r="M233" s="706"/>
      <c r="N233" s="706"/>
      <c r="O233" s="706"/>
      <c r="P233" s="706"/>
      <c r="Q233" s="706"/>
    </row>
    <row r="234" spans="3:17" ht="15" customHeight="1" x14ac:dyDescent="0.25">
      <c r="C234" s="706"/>
      <c r="D234" s="706"/>
      <c r="E234" s="186"/>
      <c r="F234" s="203"/>
      <c r="G234" s="203"/>
      <c r="H234" s="203"/>
      <c r="I234" s="203"/>
      <c r="J234" s="203"/>
      <c r="K234" s="203"/>
      <c r="L234" s="203"/>
      <c r="M234" s="203"/>
      <c r="N234" s="203"/>
      <c r="O234" s="203"/>
      <c r="P234" s="203"/>
      <c r="Q234" s="203"/>
    </row>
    <row r="235" spans="3:17" ht="15" customHeight="1" x14ac:dyDescent="0.25">
      <c r="C235" s="706"/>
      <c r="D235" s="706"/>
      <c r="E235" s="186"/>
      <c r="F235" s="706"/>
      <c r="G235" s="706"/>
      <c r="H235" s="706"/>
      <c r="I235" s="706"/>
      <c r="J235" s="706"/>
      <c r="K235" s="706"/>
      <c r="L235" s="706"/>
      <c r="M235" s="706"/>
      <c r="N235" s="706"/>
      <c r="O235" s="706"/>
      <c r="P235" s="706"/>
      <c r="Q235" s="706"/>
    </row>
    <row r="236" spans="3:17" ht="15" customHeight="1" x14ac:dyDescent="0.25">
      <c r="C236" s="706"/>
      <c r="D236" s="706"/>
      <c r="E236" s="186"/>
      <c r="F236" s="706"/>
      <c r="G236" s="706"/>
      <c r="H236" s="706"/>
      <c r="I236" s="706"/>
      <c r="J236" s="706"/>
      <c r="K236" s="706"/>
      <c r="L236" s="706"/>
      <c r="M236" s="706"/>
      <c r="N236" s="706"/>
      <c r="O236" s="706"/>
      <c r="P236" s="706"/>
      <c r="Q236" s="706"/>
    </row>
    <row r="237" spans="3:17" ht="15" customHeight="1" x14ac:dyDescent="0.25">
      <c r="C237" s="706"/>
      <c r="D237" s="706"/>
      <c r="E237" s="186"/>
      <c r="F237" s="706"/>
      <c r="G237" s="706"/>
      <c r="H237" s="706"/>
      <c r="I237" s="706"/>
      <c r="J237" s="706"/>
      <c r="K237" s="706"/>
      <c r="L237" s="706"/>
      <c r="M237" s="706"/>
      <c r="N237" s="706"/>
      <c r="O237" s="706"/>
      <c r="P237" s="706"/>
      <c r="Q237" s="706"/>
    </row>
    <row r="238" spans="3:17" ht="15" customHeight="1" x14ac:dyDescent="0.25">
      <c r="C238" s="706"/>
      <c r="D238" s="706"/>
      <c r="E238" s="186"/>
      <c r="F238" s="706"/>
      <c r="G238" s="706"/>
      <c r="H238" s="706"/>
      <c r="I238" s="706"/>
      <c r="J238" s="706"/>
      <c r="K238" s="706"/>
      <c r="L238" s="706"/>
      <c r="M238" s="706"/>
      <c r="N238" s="706"/>
      <c r="O238" s="706"/>
      <c r="P238" s="706"/>
      <c r="Q238" s="706"/>
    </row>
    <row r="239" spans="3:17" ht="15" customHeight="1" x14ac:dyDescent="0.25">
      <c r="C239" s="706"/>
      <c r="D239" s="706"/>
      <c r="E239" s="186"/>
      <c r="F239" s="706"/>
      <c r="G239" s="706"/>
      <c r="H239" s="706"/>
      <c r="I239" s="706"/>
      <c r="J239" s="706"/>
      <c r="K239" s="706"/>
      <c r="L239" s="706"/>
      <c r="M239" s="706"/>
      <c r="N239" s="706"/>
      <c r="O239" s="706"/>
      <c r="P239" s="706"/>
      <c r="Q239" s="706"/>
    </row>
  </sheetData>
  <sheetProtection formatColumns="0" selectLockedCells="1"/>
  <mergeCells count="21">
    <mergeCell ref="S13:T13"/>
    <mergeCell ref="S14:S16"/>
    <mergeCell ref="R13:R16"/>
    <mergeCell ref="T14:T16"/>
    <mergeCell ref="R12:T12"/>
    <mergeCell ref="H10:S10"/>
    <mergeCell ref="C118:T119"/>
    <mergeCell ref="K23:Q23"/>
    <mergeCell ref="K42:Q42"/>
    <mergeCell ref="K56:Q56"/>
    <mergeCell ref="K58:Q58"/>
    <mergeCell ref="K89:Q89"/>
    <mergeCell ref="N114:Q114"/>
    <mergeCell ref="N104:Q104"/>
    <mergeCell ref="N90:Q90"/>
    <mergeCell ref="N84:Q84"/>
    <mergeCell ref="N73:Q73"/>
    <mergeCell ref="N64:Q64"/>
    <mergeCell ref="N59:Q59"/>
    <mergeCell ref="N43:Q43"/>
    <mergeCell ref="N24:Q24"/>
  </mergeCells>
  <printOptions horizontalCentered="1"/>
  <pageMargins left="0.25" right="0.25" top="0.75" bottom="0.75" header="0.3" footer="0.3"/>
  <pageSetup scale="85" fitToHeight="2" orientation="portrait" r:id="rId1"/>
  <headerFooter alignWithMargins="0">
    <oddHeader>&amp;C&amp;"Arial,Bold"&amp;14Form 6D 
LIHTC Budget (Basis Calculation)</oddHeader>
    <oddFooter>&amp;LForm 6D LIHTC Budget (Basis Calculation)&amp;RCFA Forms 2014, v1.0
June 2014</oddFooter>
  </headerFooter>
  <rowBreaks count="1" manualBreakCount="1">
    <brk id="65" min="1" max="33" man="1"/>
  </rowBreaks>
  <colBreaks count="1" manualBreakCount="1">
    <brk id="21" min="8" max="11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6:L53"/>
  <sheetViews>
    <sheetView showGridLines="0" zoomScaleNormal="100" workbookViewId="0">
      <selection activeCell="K40" sqref="K40"/>
    </sheetView>
  </sheetViews>
  <sheetFormatPr defaultColWidth="9.109375" defaultRowHeight="13.8" x14ac:dyDescent="0.25"/>
  <cols>
    <col min="1" max="1" width="1.88671875" style="140" customWidth="1"/>
    <col min="2" max="2" width="2.5546875" style="140" customWidth="1"/>
    <col min="3" max="3" width="5" style="141" customWidth="1"/>
    <col min="4" max="4" width="13.6640625" style="146" customWidth="1"/>
    <col min="5" max="5" width="54.109375" style="142" customWidth="1"/>
    <col min="6" max="6" width="15.33203125" style="142" customWidth="1"/>
    <col min="7" max="7" width="13.33203125" style="143" customWidth="1"/>
    <col min="8" max="8" width="2.44140625" style="142" customWidth="1"/>
    <col min="9" max="9" width="2.44140625" style="140" customWidth="1"/>
    <col min="10" max="10" width="9.88671875" style="140" bestFit="1" customWidth="1"/>
    <col min="11" max="11" width="14.5546875" style="140" bestFit="1" customWidth="1"/>
    <col min="12" max="16384" width="9.109375" style="140"/>
  </cols>
  <sheetData>
    <row r="6" spans="2:8" ht="14.4" thickBot="1" x14ac:dyDescent="0.3"/>
    <row r="7" spans="2:8" x14ac:dyDescent="0.25">
      <c r="B7" s="275"/>
      <c r="C7" s="276"/>
      <c r="D7" s="276"/>
      <c r="E7" s="276"/>
      <c r="F7" s="276"/>
      <c r="G7" s="276"/>
      <c r="H7" s="277"/>
    </row>
    <row r="8" spans="2:8" ht="14.4" x14ac:dyDescent="0.3">
      <c r="B8" s="278"/>
      <c r="C8" s="1673" t="s">
        <v>1020</v>
      </c>
      <c r="D8" s="804"/>
      <c r="E8" s="2828" t="str">
        <f>IF('Form 1A'!G7="","Enter Project Name on Form 1A",'Form 1A'!G7)</f>
        <v>24th and Union</v>
      </c>
      <c r="F8" s="2830"/>
      <c r="G8" s="1674"/>
      <c r="H8" s="535"/>
    </row>
    <row r="9" spans="2:8" x14ac:dyDescent="0.25">
      <c r="B9" s="278"/>
      <c r="C9" s="265"/>
      <c r="D9" s="266"/>
      <c r="E9" s="267"/>
      <c r="F9" s="267"/>
      <c r="G9" s="268"/>
      <c r="H9" s="279"/>
    </row>
    <row r="10" spans="2:8" x14ac:dyDescent="0.25">
      <c r="B10" s="278"/>
      <c r="C10" s="326" t="s">
        <v>232</v>
      </c>
      <c r="D10" s="271"/>
      <c r="E10" s="145"/>
      <c r="F10" s="145"/>
      <c r="G10" s="270"/>
      <c r="H10" s="279"/>
    </row>
    <row r="11" spans="2:8" ht="15" customHeight="1" x14ac:dyDescent="0.25">
      <c r="B11" s="278"/>
      <c r="C11" s="269"/>
      <c r="D11" s="3215" t="s">
        <v>429</v>
      </c>
      <c r="E11" s="3215"/>
      <c r="F11" s="3215"/>
      <c r="G11" s="270"/>
      <c r="H11" s="279"/>
    </row>
    <row r="12" spans="2:8" x14ac:dyDescent="0.25">
      <c r="B12" s="278"/>
      <c r="C12" s="269"/>
      <c r="D12" s="3215"/>
      <c r="E12" s="3215"/>
      <c r="F12" s="3215"/>
      <c r="G12" s="169" t="s">
        <v>1456</v>
      </c>
      <c r="H12" s="279"/>
    </row>
    <row r="13" spans="2:8" ht="14.4" thickBot="1" x14ac:dyDescent="0.3">
      <c r="B13" s="278"/>
      <c r="C13" s="269"/>
      <c r="D13" s="271"/>
      <c r="E13" s="145"/>
      <c r="F13" s="145"/>
      <c r="G13" s="145"/>
      <c r="H13" s="279"/>
    </row>
    <row r="14" spans="2:8" ht="36.6" thickBot="1" x14ac:dyDescent="0.3">
      <c r="B14" s="278"/>
      <c r="C14" s="269"/>
      <c r="D14" s="271"/>
      <c r="E14" s="145"/>
      <c r="F14" s="2347" t="s">
        <v>8</v>
      </c>
      <c r="G14" s="2346" t="s">
        <v>480</v>
      </c>
      <c r="H14" s="279"/>
    </row>
    <row r="15" spans="2:8" ht="14.4" thickBot="1" x14ac:dyDescent="0.3">
      <c r="B15" s="278"/>
      <c r="C15" s="2351" t="s">
        <v>163</v>
      </c>
      <c r="D15" s="2341"/>
      <c r="E15" s="2342"/>
      <c r="F15" s="2345"/>
      <c r="G15" s="2345"/>
      <c r="H15" s="279"/>
    </row>
    <row r="16" spans="2:8" x14ac:dyDescent="0.25">
      <c r="B16" s="278"/>
      <c r="C16" s="269"/>
      <c r="D16" s="272" t="s">
        <v>159</v>
      </c>
      <c r="E16" s="145"/>
      <c r="F16" s="2343">
        <f>'Form 6D'!S116</f>
        <v>0</v>
      </c>
      <c r="G16" s="2344">
        <f>'Form 6D'!T116</f>
        <v>21731562</v>
      </c>
      <c r="H16" s="279"/>
    </row>
    <row r="17" spans="2:8" x14ac:dyDescent="0.25">
      <c r="B17" s="278"/>
      <c r="C17" s="269"/>
      <c r="D17" s="170" t="s">
        <v>227</v>
      </c>
      <c r="E17" s="145"/>
      <c r="F17" s="2316">
        <v>0</v>
      </c>
      <c r="G17" s="2317"/>
      <c r="H17" s="279"/>
    </row>
    <row r="18" spans="2:8" x14ac:dyDescent="0.25">
      <c r="B18" s="278"/>
      <c r="C18" s="269"/>
      <c r="D18" s="271" t="s">
        <v>160</v>
      </c>
      <c r="E18" s="327"/>
      <c r="F18" s="2316">
        <v>0</v>
      </c>
      <c r="G18" s="2318">
        <v>0</v>
      </c>
      <c r="H18" s="279"/>
    </row>
    <row r="19" spans="2:8" ht="24.75" customHeight="1" x14ac:dyDescent="0.25">
      <c r="B19" s="278"/>
      <c r="C19" s="269"/>
      <c r="D19" s="3211" t="s">
        <v>237</v>
      </c>
      <c r="E19" s="3212"/>
      <c r="F19" s="2316">
        <v>0</v>
      </c>
      <c r="G19" s="2318">
        <v>0</v>
      </c>
      <c r="H19" s="279"/>
    </row>
    <row r="20" spans="2:8" x14ac:dyDescent="0.25">
      <c r="B20" s="278"/>
      <c r="C20" s="269"/>
      <c r="D20" s="168" t="s">
        <v>199</v>
      </c>
      <c r="E20" s="328"/>
      <c r="F20" s="2331">
        <v>0</v>
      </c>
      <c r="G20" s="2332">
        <v>0</v>
      </c>
      <c r="H20" s="279"/>
    </row>
    <row r="21" spans="2:8" ht="14.4" thickBot="1" x14ac:dyDescent="0.3">
      <c r="B21" s="278"/>
      <c r="C21" s="269"/>
      <c r="D21" s="272" t="s">
        <v>161</v>
      </c>
      <c r="E21" s="327"/>
      <c r="F21" s="2327">
        <f>SUM(F16,F17:F20)</f>
        <v>0</v>
      </c>
      <c r="G21" s="2328">
        <f>SUM(G16,G17:G20)</f>
        <v>21731562</v>
      </c>
      <c r="H21" s="279"/>
    </row>
    <row r="22" spans="2:8" ht="14.4" thickBot="1" x14ac:dyDescent="0.3">
      <c r="B22" s="278"/>
      <c r="C22" s="269"/>
      <c r="D22" s="271"/>
      <c r="E22" s="145"/>
      <c r="F22" s="270"/>
      <c r="G22" s="145"/>
      <c r="H22" s="279"/>
    </row>
    <row r="23" spans="2:8" x14ac:dyDescent="0.25">
      <c r="B23" s="278"/>
      <c r="C23" s="269"/>
      <c r="D23" s="145" t="str">
        <f>D21</f>
        <v>Adjusted Eligible Basis</v>
      </c>
      <c r="E23" s="327"/>
      <c r="F23" s="2319">
        <f>F21</f>
        <v>0</v>
      </c>
      <c r="G23" s="2320">
        <f>G21</f>
        <v>21731562</v>
      </c>
      <c r="H23" s="279"/>
    </row>
    <row r="24" spans="2:8" x14ac:dyDescent="0.25">
      <c r="B24" s="278"/>
      <c r="C24" s="269"/>
      <c r="D24" s="273" t="s">
        <v>238</v>
      </c>
      <c r="E24" s="327"/>
      <c r="F24" s="2321">
        <v>1</v>
      </c>
      <c r="G24" s="2322">
        <f>IF(G12="yes", 130%, 100%)</f>
        <v>1</v>
      </c>
      <c r="H24" s="279"/>
    </row>
    <row r="25" spans="2:8" x14ac:dyDescent="0.25">
      <c r="B25" s="278"/>
      <c r="C25" s="269"/>
      <c r="D25" s="144" t="s">
        <v>168</v>
      </c>
      <c r="E25" s="328"/>
      <c r="F25" s="2323">
        <v>1</v>
      </c>
      <c r="G25" s="2324">
        <v>1</v>
      </c>
      <c r="H25" s="279"/>
    </row>
    <row r="26" spans="2:8" ht="14.4" thickBot="1" x14ac:dyDescent="0.3">
      <c r="B26" s="278"/>
      <c r="C26" s="269"/>
      <c r="D26" s="274" t="s">
        <v>162</v>
      </c>
      <c r="E26" s="327"/>
      <c r="F26" s="2325">
        <f>(F23*F24)*F25</f>
        <v>0</v>
      </c>
      <c r="G26" s="2326">
        <f>(G23*G24)*G25</f>
        <v>21731562</v>
      </c>
      <c r="H26" s="279"/>
    </row>
    <row r="27" spans="2:8" ht="14.4" thickBot="1" x14ac:dyDescent="0.3">
      <c r="B27" s="278"/>
      <c r="C27" s="269"/>
      <c r="D27" s="271"/>
      <c r="E27" s="145"/>
      <c r="F27" s="145"/>
      <c r="G27" s="145"/>
      <c r="H27" s="279"/>
    </row>
    <row r="28" spans="2:8" x14ac:dyDescent="0.25">
      <c r="B28" s="278"/>
      <c r="C28" s="269"/>
      <c r="D28" s="271" t="s">
        <v>162</v>
      </c>
      <c r="E28" s="145"/>
      <c r="F28" s="2319">
        <f>F26</f>
        <v>0</v>
      </c>
      <c r="G28" s="2320">
        <f>G26</f>
        <v>21731562</v>
      </c>
      <c r="H28" s="279"/>
    </row>
    <row r="29" spans="2:8" x14ac:dyDescent="0.25">
      <c r="B29" s="278"/>
      <c r="C29" s="269"/>
      <c r="D29" s="168" t="s">
        <v>937</v>
      </c>
      <c r="E29" s="144"/>
      <c r="F29" s="2329">
        <v>3.2500000000000001E-2</v>
      </c>
      <c r="G29" s="2330">
        <v>7.5700000000000003E-2</v>
      </c>
      <c r="H29" s="279"/>
    </row>
    <row r="30" spans="2:8" ht="14.4" thickBot="1" x14ac:dyDescent="0.3">
      <c r="B30" s="278"/>
      <c r="C30" s="269"/>
      <c r="D30" s="460" t="s">
        <v>939</v>
      </c>
      <c r="E30" s="145"/>
      <c r="F30" s="2327">
        <f>F28*F29</f>
        <v>0</v>
      </c>
      <c r="G30" s="2328">
        <f>G28*G29</f>
        <v>1645079.2434</v>
      </c>
      <c r="H30" s="279"/>
    </row>
    <row r="31" spans="2:8" ht="14.4" thickBot="1" x14ac:dyDescent="0.3">
      <c r="B31" s="278"/>
      <c r="C31" s="269"/>
      <c r="D31" s="271"/>
      <c r="E31" s="145"/>
      <c r="F31" s="145"/>
      <c r="G31" s="145"/>
      <c r="H31" s="279"/>
    </row>
    <row r="32" spans="2:8" ht="14.4" thickBot="1" x14ac:dyDescent="0.3">
      <c r="B32" s="278"/>
      <c r="C32" s="269"/>
      <c r="D32" s="460" t="s">
        <v>938</v>
      </c>
      <c r="E32" s="145"/>
      <c r="F32" s="145"/>
      <c r="G32" s="2333">
        <f>F30+G30</f>
        <v>1645079.2434</v>
      </c>
      <c r="H32" s="279"/>
    </row>
    <row r="33" spans="2:11" x14ac:dyDescent="0.25">
      <c r="B33" s="278"/>
      <c r="C33" s="269"/>
      <c r="D33" s="271"/>
      <c r="E33" s="145"/>
      <c r="F33" s="145"/>
      <c r="G33" s="145"/>
      <c r="H33" s="279"/>
    </row>
    <row r="34" spans="2:11" ht="14.4" thickBot="1" x14ac:dyDescent="0.3">
      <c r="B34" s="278"/>
      <c r="C34" s="2352" t="s">
        <v>164</v>
      </c>
      <c r="D34" s="2348"/>
      <c r="E34" s="2349"/>
      <c r="F34" s="2349"/>
      <c r="G34" s="2350"/>
      <c r="H34" s="279"/>
    </row>
    <row r="35" spans="2:11" x14ac:dyDescent="0.25">
      <c r="B35" s="278"/>
      <c r="C35" s="269"/>
      <c r="D35" s="170" t="s">
        <v>239</v>
      </c>
      <c r="E35" s="145"/>
      <c r="F35" s="145"/>
      <c r="G35" s="2334">
        <f>'Form 6D'!R116</f>
        <v>24539934</v>
      </c>
      <c r="H35" s="280"/>
    </row>
    <row r="36" spans="2:11" x14ac:dyDescent="0.25">
      <c r="B36" s="278"/>
      <c r="C36" s="269"/>
      <c r="D36" s="2621" t="s">
        <v>240</v>
      </c>
      <c r="E36" s="2622"/>
      <c r="F36" s="144"/>
      <c r="G36" s="2335">
        <f>-('Form 7A'!Q32)</f>
        <v>-10362759.579173271</v>
      </c>
      <c r="H36" s="279"/>
    </row>
    <row r="37" spans="2:11" ht="14.4" thickBot="1" x14ac:dyDescent="0.3">
      <c r="B37" s="278"/>
      <c r="C37" s="269"/>
      <c r="D37" s="272" t="s">
        <v>156</v>
      </c>
      <c r="E37" s="274"/>
      <c r="F37" s="274"/>
      <c r="G37" s="2336">
        <f>SUM(G35:G36)</f>
        <v>14177174.420826729</v>
      </c>
      <c r="H37" s="279"/>
    </row>
    <row r="38" spans="2:11" ht="14.4" thickBot="1" x14ac:dyDescent="0.3">
      <c r="B38" s="278"/>
      <c r="C38" s="269"/>
      <c r="D38" s="271"/>
      <c r="E38" s="145"/>
      <c r="F38" s="145"/>
      <c r="G38" s="270"/>
      <c r="H38" s="279"/>
    </row>
    <row r="39" spans="2:11" x14ac:dyDescent="0.25">
      <c r="B39" s="278"/>
      <c r="C39" s="269"/>
      <c r="D39" s="271" t="s">
        <v>156</v>
      </c>
      <c r="E39" s="145"/>
      <c r="F39" s="145"/>
      <c r="G39" s="2337">
        <f>G37</f>
        <v>14177174.420826729</v>
      </c>
      <c r="H39" s="279"/>
    </row>
    <row r="40" spans="2:11" x14ac:dyDescent="0.25">
      <c r="B40" s="278"/>
      <c r="C40" s="269"/>
      <c r="D40" s="170" t="s">
        <v>1023</v>
      </c>
      <c r="E40" s="171"/>
      <c r="F40" s="145"/>
      <c r="G40" s="2702">
        <v>0.94184974308917202</v>
      </c>
      <c r="H40" s="3635"/>
    </row>
    <row r="41" spans="2:11" x14ac:dyDescent="0.25">
      <c r="B41" s="278"/>
      <c r="C41" s="269"/>
      <c r="D41" s="147" t="s">
        <v>157</v>
      </c>
      <c r="E41" s="144"/>
      <c r="F41" s="144"/>
      <c r="G41" s="2338">
        <v>10</v>
      </c>
      <c r="H41" s="3635"/>
    </row>
    <row r="42" spans="2:11" ht="14.4" thickBot="1" x14ac:dyDescent="0.3">
      <c r="B42" s="278"/>
      <c r="C42" s="269"/>
      <c r="D42" s="148" t="s">
        <v>158</v>
      </c>
      <c r="E42" s="145"/>
      <c r="F42" s="145"/>
      <c r="G42" s="2339">
        <f>G39/G40/G41</f>
        <v>1505247.9999970091</v>
      </c>
      <c r="H42" s="3635"/>
      <c r="J42" s="3639">
        <v>1505248</v>
      </c>
      <c r="K42" s="3640" t="s">
        <v>1634</v>
      </c>
    </row>
    <row r="43" spans="2:11" x14ac:dyDescent="0.25">
      <c r="B43" s="278"/>
      <c r="C43" s="269"/>
      <c r="D43" s="271"/>
      <c r="E43" s="145"/>
      <c r="F43" s="145"/>
      <c r="G43" s="270"/>
      <c r="H43" s="279"/>
    </row>
    <row r="44" spans="2:11" x14ac:dyDescent="0.25">
      <c r="B44" s="278"/>
      <c r="C44" s="326" t="s">
        <v>1441</v>
      </c>
      <c r="D44" s="271"/>
      <c r="E44" s="145"/>
      <c r="F44" s="145"/>
      <c r="G44" s="2449" t="s">
        <v>1512</v>
      </c>
      <c r="H44" s="279"/>
    </row>
    <row r="45" spans="2:11" x14ac:dyDescent="0.25">
      <c r="B45" s="278"/>
      <c r="C45" s="269"/>
      <c r="D45" s="271"/>
      <c r="E45" s="145"/>
      <c r="F45" s="145"/>
      <c r="G45" s="270"/>
      <c r="H45" s="279"/>
    </row>
    <row r="46" spans="2:11" ht="14.4" thickBot="1" x14ac:dyDescent="0.3">
      <c r="B46" s="278"/>
      <c r="C46" s="2352" t="s">
        <v>166</v>
      </c>
      <c r="D46" s="2348"/>
      <c r="E46" s="2349"/>
      <c r="F46" s="2349"/>
      <c r="G46" s="145"/>
      <c r="H46" s="281"/>
    </row>
    <row r="47" spans="2:11" x14ac:dyDescent="0.25">
      <c r="B47" s="278"/>
      <c r="C47" s="269"/>
      <c r="D47" s="170" t="s">
        <v>960</v>
      </c>
      <c r="E47" s="145"/>
      <c r="F47" s="145"/>
      <c r="G47" s="2340">
        <f>'Form 1B'!I54</f>
        <v>77</v>
      </c>
      <c r="H47" s="281"/>
    </row>
    <row r="48" spans="2:11" x14ac:dyDescent="0.25">
      <c r="B48" s="278"/>
      <c r="C48" s="269"/>
      <c r="D48" s="168" t="s">
        <v>1022</v>
      </c>
      <c r="E48" s="144"/>
      <c r="F48" s="144"/>
      <c r="G48" s="2335">
        <f>IF(G44="yes", 20510, 15808)</f>
        <v>20510</v>
      </c>
      <c r="H48" s="281"/>
    </row>
    <row r="49" spans="2:12" ht="14.4" thickBot="1" x14ac:dyDescent="0.3">
      <c r="B49" s="278"/>
      <c r="C49" s="269"/>
      <c r="D49" s="272" t="s">
        <v>167</v>
      </c>
      <c r="E49" s="145"/>
      <c r="F49" s="145"/>
      <c r="G49" s="2339">
        <f>G47*G48</f>
        <v>1579270</v>
      </c>
      <c r="H49" s="281"/>
    </row>
    <row r="50" spans="2:12" x14ac:dyDescent="0.25">
      <c r="B50" s="278"/>
      <c r="C50" s="269"/>
      <c r="D50" s="271"/>
      <c r="E50" s="145"/>
      <c r="F50" s="145"/>
      <c r="G50" s="145"/>
      <c r="H50" s="280"/>
    </row>
    <row r="51" spans="2:12" ht="14.4" thickBot="1" x14ac:dyDescent="0.3">
      <c r="B51" s="278"/>
      <c r="C51" s="269"/>
      <c r="D51" s="271"/>
      <c r="E51" s="145"/>
      <c r="F51" s="145"/>
      <c r="G51" s="145"/>
      <c r="H51" s="281"/>
    </row>
    <row r="52" spans="2:12" ht="15" thickTop="1" thickBot="1" x14ac:dyDescent="0.3">
      <c r="B52" s="278"/>
      <c r="C52" s="2312" t="s">
        <v>233</v>
      </c>
      <c r="D52" s="2313"/>
      <c r="E52" s="2314"/>
      <c r="F52" s="2315"/>
      <c r="G52" s="1675">
        <f>MIN(G32,G42,G49)</f>
        <v>1505247.9999970091</v>
      </c>
      <c r="H52" s="279"/>
      <c r="J52" s="2689"/>
      <c r="K52" s="2689"/>
      <c r="L52" s="2689"/>
    </row>
    <row r="53" spans="2:12" ht="15" customHeight="1" thickBot="1" x14ac:dyDescent="0.3">
      <c r="B53" s="282"/>
      <c r="C53" s="3213"/>
      <c r="D53" s="3213"/>
      <c r="E53" s="3213"/>
      <c r="F53" s="3213"/>
      <c r="G53" s="3214"/>
      <c r="H53" s="283"/>
    </row>
  </sheetData>
  <sheetProtection formatCells="0" insertRows="0"/>
  <mergeCells count="4">
    <mergeCell ref="D19:E19"/>
    <mergeCell ref="C53:G53"/>
    <mergeCell ref="D11:F12"/>
    <mergeCell ref="E8:F8"/>
  </mergeCells>
  <phoneticPr fontId="67" type="noConversion"/>
  <dataValidations xWindow="584" yWindow="536" count="2">
    <dataValidation type="list" allowBlank="1" showInputMessage="1" showErrorMessage="1" promptTitle="Basis Boost" prompt="Select &quot;Yes&quot; or &quot;No&quot; for form to calculate correctly." sqref="G12">
      <formula1>" ,Yes,No"</formula1>
    </dataValidation>
    <dataValidation type="list" allowBlank="1" showInputMessage="1" showErrorMessage="1" sqref="G44">
      <formula1>"Yes,No"</formula1>
    </dataValidation>
  </dataValidations>
  <printOptions horizontalCentered="1"/>
  <pageMargins left="0.7" right="0.4" top="0.81" bottom="0.56999999999999995" header="0.3" footer="0.3"/>
  <pageSetup scale="90" orientation="portrait" r:id="rId1"/>
  <headerFooter>
    <oddHeader>&amp;C&amp;"Arial,Bold"&amp;14Form 6E
LIHTC Calculation</oddHeader>
    <oddFooter>&amp;LForm 6E LIHTC Calculation&amp;RCFA Forms 2014, v1.0
June 2014</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BS709"/>
  <sheetViews>
    <sheetView showRuler="0" zoomScaleNormal="100" workbookViewId="0">
      <selection activeCell="V34" sqref="V34"/>
    </sheetView>
  </sheetViews>
  <sheetFormatPr defaultColWidth="2.88671875" defaultRowHeight="15" customHeight="1" x14ac:dyDescent="0.25"/>
  <cols>
    <col min="1" max="1" width="2.88671875" style="166"/>
    <col min="2" max="2" width="1.44140625" style="166" customWidth="1"/>
    <col min="3" max="3" width="2.88671875" style="166" customWidth="1"/>
    <col min="16" max="17" width="17.109375" style="937" customWidth="1"/>
    <col min="18" max="18" width="8.5546875" style="937" customWidth="1"/>
    <col min="19" max="19" width="8.5546875" style="166" customWidth="1"/>
    <col min="20" max="20" width="11.44140625" style="166" customWidth="1"/>
    <col min="21" max="21" width="11.44140625" customWidth="1"/>
    <col min="22" max="22" width="8.5546875" customWidth="1"/>
    <col min="23" max="23" width="5.6640625" customWidth="1"/>
    <col min="24" max="24" width="14.33203125" style="166" customWidth="1"/>
    <col min="25" max="25" width="17.109375" style="166" customWidth="1"/>
    <col min="26" max="26" width="1.44140625" style="166" customWidth="1"/>
    <col min="27" max="27" width="2.88671875" style="166"/>
    <col min="33" max="33" width="2.88671875" style="840"/>
    <col min="34" max="16384" width="2.88671875" style="166"/>
  </cols>
  <sheetData>
    <row r="1" spans="2:70" ht="15" customHeight="1" x14ac:dyDescent="0.25">
      <c r="D1" s="166"/>
      <c r="E1" s="166"/>
      <c r="F1" s="166"/>
      <c r="G1" s="166"/>
      <c r="H1" s="166"/>
      <c r="I1" s="166"/>
      <c r="J1" s="166"/>
      <c r="K1" s="166"/>
      <c r="L1" s="166"/>
      <c r="M1" s="166"/>
      <c r="N1" s="166"/>
      <c r="O1" s="166"/>
      <c r="U1" s="166"/>
      <c r="V1" s="166"/>
      <c r="W1" s="166"/>
      <c r="AB1" s="166"/>
      <c r="AC1" s="166"/>
      <c r="AD1" s="166"/>
      <c r="AE1" s="166"/>
      <c r="AF1" s="166"/>
    </row>
    <row r="2" spans="2:70" ht="15" customHeight="1" x14ac:dyDescent="0.25">
      <c r="D2" s="166"/>
      <c r="E2" s="166"/>
      <c r="F2" s="166"/>
      <c r="G2" s="166"/>
      <c r="H2" s="166"/>
      <c r="I2" s="166"/>
      <c r="J2" s="166"/>
      <c r="K2" s="166"/>
      <c r="L2" s="166"/>
      <c r="M2" s="166"/>
      <c r="N2" s="166"/>
      <c r="O2" s="166"/>
      <c r="U2" s="166"/>
      <c r="V2" s="166"/>
      <c r="W2" s="166"/>
      <c r="AB2" s="166"/>
      <c r="AC2" s="166"/>
      <c r="AD2" s="166"/>
      <c r="AE2" s="166"/>
      <c r="AF2" s="166"/>
    </row>
    <row r="3" spans="2:70" ht="15" customHeight="1" x14ac:dyDescent="0.25">
      <c r="D3" s="166"/>
      <c r="E3" s="166"/>
      <c r="F3" s="166"/>
      <c r="G3" s="166"/>
      <c r="H3" s="166"/>
      <c r="I3" s="166"/>
      <c r="J3" s="166"/>
      <c r="K3" s="166"/>
      <c r="L3" s="166"/>
      <c r="M3" s="166"/>
      <c r="N3" s="166"/>
      <c r="O3" s="166"/>
      <c r="U3" s="166"/>
      <c r="V3" s="166"/>
      <c r="W3" s="166"/>
      <c r="AB3" s="166"/>
      <c r="AC3" s="166"/>
      <c r="AD3" s="166"/>
      <c r="AE3" s="166"/>
      <c r="AF3" s="166"/>
    </row>
    <row r="4" spans="2:70" ht="15" customHeight="1" x14ac:dyDescent="0.25">
      <c r="D4" s="166"/>
      <c r="E4" s="166"/>
      <c r="F4" s="166"/>
      <c r="G4" s="166"/>
      <c r="H4" s="166"/>
      <c r="I4" s="166"/>
      <c r="J4" s="166"/>
      <c r="K4" s="166"/>
      <c r="L4" s="166"/>
      <c r="M4" s="166"/>
      <c r="N4" s="166"/>
      <c r="O4" s="166"/>
      <c r="U4" s="166"/>
      <c r="V4" s="166"/>
      <c r="W4" s="166"/>
      <c r="AB4" s="166"/>
      <c r="AC4" s="166"/>
      <c r="AD4" s="166"/>
      <c r="AE4" s="166"/>
      <c r="AF4" s="166"/>
    </row>
    <row r="5" spans="2:70" ht="15" customHeight="1" x14ac:dyDescent="0.25">
      <c r="D5" s="166"/>
      <c r="E5" s="166"/>
      <c r="F5" s="166"/>
      <c r="G5" s="166"/>
      <c r="H5" s="166"/>
      <c r="I5" s="166"/>
      <c r="J5" s="166"/>
      <c r="K5" s="166"/>
      <c r="L5" s="166"/>
      <c r="M5" s="166"/>
      <c r="N5" s="166"/>
      <c r="O5" s="166"/>
      <c r="U5" s="166"/>
      <c r="V5" s="166"/>
      <c r="W5" s="166"/>
      <c r="AB5" s="166"/>
      <c r="AC5" s="166"/>
      <c r="AD5" s="166"/>
      <c r="AE5" s="166"/>
      <c r="AF5" s="166"/>
    </row>
    <row r="6" spans="2:70" ht="15" customHeight="1" thickBot="1" x14ac:dyDescent="0.3">
      <c r="D6" s="166"/>
      <c r="E6" s="166"/>
      <c r="F6" s="166"/>
      <c r="G6" s="166"/>
      <c r="H6" s="166"/>
      <c r="I6" s="166"/>
      <c r="J6" s="166"/>
      <c r="K6" s="166"/>
      <c r="L6" s="166"/>
      <c r="M6" s="166"/>
      <c r="N6" s="166"/>
      <c r="O6" s="166"/>
      <c r="U6" s="166"/>
      <c r="V6" s="166"/>
      <c r="W6" s="166"/>
      <c r="AB6" s="166"/>
      <c r="AC6" s="166"/>
      <c r="AD6" s="166"/>
      <c r="AE6" s="166"/>
      <c r="AF6" s="166"/>
    </row>
    <row r="7" spans="2:70" ht="7.5" customHeight="1" x14ac:dyDescent="0.25">
      <c r="B7" s="946"/>
      <c r="C7" s="931"/>
      <c r="D7" s="931"/>
      <c r="E7" s="931"/>
      <c r="F7" s="931"/>
      <c r="G7" s="931"/>
      <c r="H7" s="931"/>
      <c r="I7" s="931"/>
      <c r="J7" s="931"/>
      <c r="K7" s="931"/>
      <c r="L7" s="931"/>
      <c r="M7" s="931"/>
      <c r="N7" s="931"/>
      <c r="O7" s="931"/>
      <c r="P7" s="940"/>
      <c r="Q7" s="940"/>
      <c r="R7" s="940"/>
      <c r="S7" s="931"/>
      <c r="T7" s="931"/>
      <c r="U7" s="931"/>
      <c r="V7" s="931"/>
      <c r="W7" s="931"/>
      <c r="X7" s="931"/>
      <c r="Y7" s="931"/>
      <c r="Z7" s="947"/>
      <c r="AA7" s="165"/>
      <c r="AB7" s="166"/>
      <c r="AC7" s="166"/>
      <c r="AD7" s="166"/>
      <c r="AE7" s="166"/>
      <c r="AF7" s="956"/>
      <c r="AG7" s="93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row>
    <row r="8" spans="2:70" ht="15" customHeight="1" x14ac:dyDescent="0.3">
      <c r="B8" s="948"/>
      <c r="C8" s="804" t="s">
        <v>950</v>
      </c>
      <c r="D8" s="165"/>
      <c r="E8" s="165"/>
      <c r="F8" s="165"/>
      <c r="G8" s="165"/>
      <c r="H8" s="3216" t="str">
        <f>IF('Form 1A'!G7="","Enter Project Name on Form 1A",'Form 1A'!G7)</f>
        <v>24th and Union</v>
      </c>
      <c r="I8" s="3217"/>
      <c r="J8" s="3217"/>
      <c r="K8" s="3217"/>
      <c r="L8" s="3217"/>
      <c r="M8" s="3217"/>
      <c r="N8" s="3217"/>
      <c r="O8" s="3217"/>
      <c r="P8" s="3217"/>
      <c r="Q8" s="3218"/>
      <c r="R8" s="2166"/>
      <c r="S8" s="686"/>
      <c r="T8" s="936"/>
      <c r="U8" s="165"/>
      <c r="V8" s="165"/>
      <c r="W8" s="165"/>
      <c r="X8" s="936"/>
      <c r="Y8" s="936"/>
      <c r="Z8" s="949"/>
      <c r="AA8" s="936"/>
      <c r="AB8" s="166"/>
      <c r="AC8" s="166"/>
      <c r="AD8" s="166"/>
      <c r="AE8" s="166"/>
      <c r="AF8" s="956"/>
      <c r="AG8" s="936"/>
      <c r="AH8" s="956"/>
      <c r="AI8" s="956"/>
      <c r="AJ8" s="956"/>
      <c r="AK8" s="956"/>
      <c r="AL8" s="956"/>
      <c r="AM8" s="956"/>
      <c r="AN8" s="936"/>
      <c r="AO8" s="956"/>
      <c r="AP8" s="956"/>
      <c r="AQ8" s="956"/>
      <c r="AR8" s="956"/>
      <c r="AS8" s="956"/>
      <c r="AT8" s="956"/>
      <c r="AU8" s="956"/>
      <c r="AV8" s="956"/>
      <c r="AW8" s="956"/>
      <c r="AX8" s="956"/>
      <c r="AY8" s="956"/>
      <c r="AZ8" s="956"/>
      <c r="BA8" s="956"/>
      <c r="BB8" s="956"/>
      <c r="BC8" s="956"/>
      <c r="BD8" s="956"/>
      <c r="BE8" s="956"/>
      <c r="BF8" s="956"/>
      <c r="BG8" s="956"/>
      <c r="BH8" s="956"/>
      <c r="BI8" s="956"/>
      <c r="BJ8" s="956"/>
      <c r="BK8" s="956"/>
      <c r="BL8" s="956"/>
      <c r="BM8" s="956"/>
      <c r="BN8" s="956"/>
      <c r="BO8" s="956"/>
      <c r="BP8" s="956"/>
      <c r="BQ8" s="956"/>
      <c r="BR8" s="956"/>
    </row>
    <row r="9" spans="2:70" ht="7.5" customHeight="1" x14ac:dyDescent="0.25">
      <c r="B9" s="948"/>
      <c r="C9" s="165"/>
      <c r="D9" s="165"/>
      <c r="E9" s="165"/>
      <c r="F9" s="165"/>
      <c r="G9" s="165"/>
      <c r="H9" s="165"/>
      <c r="I9" s="165"/>
      <c r="J9" s="165"/>
      <c r="K9" s="165"/>
      <c r="L9" s="165"/>
      <c r="M9" s="165"/>
      <c r="N9" s="165"/>
      <c r="O9" s="165"/>
      <c r="P9" s="938"/>
      <c r="Q9" s="938"/>
      <c r="R9" s="938"/>
      <c r="S9" s="165"/>
      <c r="T9" s="165"/>
      <c r="U9" s="165"/>
      <c r="V9" s="165"/>
      <c r="W9" s="165"/>
      <c r="X9" s="165"/>
      <c r="Y9" s="165"/>
      <c r="Z9" s="950"/>
      <c r="AA9" s="165"/>
      <c r="AB9" s="166"/>
      <c r="AC9" s="166"/>
      <c r="AD9" s="166"/>
      <c r="AE9" s="166"/>
      <c r="AF9" s="956"/>
      <c r="AG9" s="936"/>
      <c r="AH9" s="956"/>
      <c r="AI9" s="956"/>
      <c r="AJ9" s="956"/>
      <c r="AK9" s="956"/>
      <c r="AL9" s="956"/>
      <c r="AM9" s="956"/>
      <c r="AN9" s="956"/>
      <c r="AO9" s="956"/>
      <c r="AP9" s="956"/>
      <c r="AQ9" s="956"/>
      <c r="AR9" s="956"/>
      <c r="AS9" s="956"/>
      <c r="AT9" s="956"/>
      <c r="AU9" s="956"/>
      <c r="AV9" s="956"/>
      <c r="AW9" s="956"/>
      <c r="AX9" s="956"/>
      <c r="AY9" s="956"/>
      <c r="AZ9" s="956"/>
      <c r="BA9" s="956"/>
      <c r="BB9" s="956"/>
      <c r="BC9" s="956"/>
      <c r="BD9" s="956"/>
      <c r="BE9" s="956"/>
      <c r="BF9" s="956"/>
      <c r="BG9" s="956"/>
      <c r="BH9" s="956"/>
      <c r="BI9" s="956"/>
      <c r="BJ9" s="956"/>
      <c r="BK9" s="956"/>
      <c r="BL9" s="956"/>
      <c r="BM9" s="956"/>
      <c r="BN9" s="956"/>
      <c r="BO9" s="956"/>
      <c r="BP9" s="956"/>
      <c r="BQ9" s="956"/>
      <c r="BR9" s="956"/>
    </row>
    <row r="10" spans="2:70" ht="15" customHeight="1" thickBot="1" x14ac:dyDescent="0.3">
      <c r="B10" s="948"/>
      <c r="C10" s="925" t="s">
        <v>50</v>
      </c>
      <c r="D10" s="165"/>
      <c r="E10" s="165"/>
      <c r="F10" s="165"/>
      <c r="G10" s="165"/>
      <c r="H10" s="165"/>
      <c r="I10" s="165"/>
      <c r="J10" s="165"/>
      <c r="K10" s="165"/>
      <c r="L10" s="165"/>
      <c r="M10" s="165"/>
      <c r="N10" s="165"/>
      <c r="O10" s="165"/>
      <c r="P10" s="939"/>
      <c r="Q10" s="939"/>
      <c r="R10" s="939"/>
      <c r="S10" s="926"/>
      <c r="T10" s="926"/>
      <c r="U10" s="165"/>
      <c r="V10" s="165"/>
      <c r="W10" s="165"/>
      <c r="X10" s="926"/>
      <c r="Y10" s="926"/>
      <c r="Z10" s="951"/>
      <c r="AA10" s="926"/>
      <c r="AB10" s="166"/>
      <c r="AC10" s="166"/>
      <c r="AD10" s="166"/>
      <c r="AE10" s="166"/>
      <c r="AF10" s="956"/>
      <c r="AG10" s="936"/>
      <c r="AH10" s="956"/>
      <c r="AI10" s="956"/>
      <c r="AJ10" s="956"/>
      <c r="AK10" s="956"/>
      <c r="AL10" s="956"/>
      <c r="AM10" s="956"/>
      <c r="AN10" s="958"/>
      <c r="AO10" s="956"/>
      <c r="AP10" s="956"/>
      <c r="AQ10" s="956"/>
      <c r="AR10" s="956"/>
      <c r="AS10" s="956"/>
      <c r="AT10" s="958"/>
      <c r="AU10" s="956"/>
      <c r="AV10" s="956"/>
      <c r="AW10" s="956"/>
      <c r="AX10" s="956"/>
      <c r="AY10" s="956"/>
      <c r="AZ10" s="956"/>
      <c r="BA10" s="958"/>
      <c r="BB10" s="956"/>
      <c r="BC10" s="956"/>
      <c r="BD10" s="956"/>
      <c r="BE10" s="956"/>
      <c r="BF10" s="956"/>
      <c r="BG10" s="956"/>
      <c r="BH10" s="956"/>
      <c r="BI10" s="958"/>
      <c r="BJ10" s="956"/>
      <c r="BK10" s="956"/>
      <c r="BL10" s="956"/>
      <c r="BM10" s="956"/>
      <c r="BN10" s="956"/>
      <c r="BO10" s="956"/>
      <c r="BP10" s="956"/>
      <c r="BQ10" s="956"/>
      <c r="BR10" s="956"/>
    </row>
    <row r="11" spans="2:70" ht="15" customHeight="1" x14ac:dyDescent="0.25">
      <c r="B11" s="952"/>
      <c r="C11" s="3226" t="s">
        <v>46</v>
      </c>
      <c r="D11" s="3227"/>
      <c r="E11" s="3227"/>
      <c r="F11" s="3227"/>
      <c r="G11" s="3227"/>
      <c r="H11" s="3227"/>
      <c r="I11" s="3227"/>
      <c r="J11" s="3227"/>
      <c r="K11" s="3227"/>
      <c r="L11" s="3227"/>
      <c r="M11" s="3227"/>
      <c r="N11" s="3227"/>
      <c r="O11" s="3228"/>
      <c r="P11" s="3240" t="s">
        <v>149</v>
      </c>
      <c r="Q11" s="3242" t="s">
        <v>148</v>
      </c>
      <c r="R11" s="3244" t="s">
        <v>169</v>
      </c>
      <c r="S11" s="3219" t="s">
        <v>171</v>
      </c>
      <c r="T11" s="3221" t="s">
        <v>170</v>
      </c>
      <c r="U11" s="3236" t="s">
        <v>172</v>
      </c>
      <c r="V11" s="3237"/>
      <c r="W11" s="165"/>
      <c r="X11" s="955"/>
      <c r="Y11" s="955"/>
      <c r="Z11" s="957"/>
      <c r="AA11" s="955"/>
      <c r="AB11" s="166"/>
      <c r="AC11" s="166"/>
      <c r="AD11" s="166"/>
      <c r="AE11" s="166"/>
      <c r="AF11" s="956"/>
      <c r="AG11" s="936"/>
      <c r="AH11" s="956"/>
      <c r="AI11" s="956"/>
      <c r="AJ11" s="956"/>
      <c r="AK11" s="956"/>
      <c r="AL11" s="956"/>
      <c r="AM11" s="956"/>
      <c r="AN11" s="956"/>
      <c r="AO11" s="956"/>
      <c r="AP11" s="956"/>
      <c r="AQ11" s="956"/>
      <c r="AR11" s="956"/>
      <c r="AS11" s="956"/>
      <c r="AT11" s="959"/>
      <c r="AU11" s="956"/>
      <c r="AV11" s="956"/>
      <c r="AW11" s="956"/>
      <c r="AX11" s="956"/>
      <c r="AY11" s="956"/>
      <c r="AZ11" s="956"/>
      <c r="BA11" s="927"/>
      <c r="BB11" s="956"/>
      <c r="BC11" s="956"/>
      <c r="BD11" s="956"/>
      <c r="BE11" s="956"/>
      <c r="BF11" s="956"/>
      <c r="BG11" s="956"/>
      <c r="BH11" s="956"/>
      <c r="BI11" s="927"/>
      <c r="BJ11" s="956"/>
      <c r="BK11" s="956"/>
      <c r="BL11" s="956"/>
      <c r="BM11" s="956"/>
      <c r="BN11" s="956"/>
      <c r="BO11" s="956"/>
      <c r="BP11" s="956"/>
      <c r="BQ11" s="956"/>
      <c r="BR11" s="956"/>
    </row>
    <row r="12" spans="2:70" ht="15" customHeight="1" thickBot="1" x14ac:dyDescent="0.3">
      <c r="B12" s="952"/>
      <c r="C12" s="3229"/>
      <c r="D12" s="3230"/>
      <c r="E12" s="3230"/>
      <c r="F12" s="3230"/>
      <c r="G12" s="3230"/>
      <c r="H12" s="3230"/>
      <c r="I12" s="3230"/>
      <c r="J12" s="3230"/>
      <c r="K12" s="3230"/>
      <c r="L12" s="3230"/>
      <c r="M12" s="3230"/>
      <c r="N12" s="3230"/>
      <c r="O12" s="3231"/>
      <c r="P12" s="3241"/>
      <c r="Q12" s="3243"/>
      <c r="R12" s="3245"/>
      <c r="S12" s="3220"/>
      <c r="T12" s="3222"/>
      <c r="U12" s="3238"/>
      <c r="V12" s="3239"/>
      <c r="W12" s="165"/>
      <c r="X12" s="955"/>
      <c r="Y12" s="955"/>
      <c r="Z12" s="957"/>
      <c r="AA12" s="955"/>
      <c r="AB12" s="166"/>
      <c r="AC12" s="166"/>
      <c r="AD12" s="166"/>
      <c r="AE12" s="166"/>
      <c r="AF12" s="956"/>
      <c r="AG12" s="936"/>
      <c r="AH12" s="956"/>
      <c r="AI12" s="956"/>
      <c r="AJ12" s="956"/>
      <c r="AK12" s="956"/>
      <c r="AL12" s="956"/>
      <c r="AM12" s="956"/>
      <c r="AN12" s="959"/>
      <c r="AO12" s="956"/>
      <c r="AP12" s="956"/>
      <c r="AQ12" s="956"/>
      <c r="AR12" s="956"/>
      <c r="AS12" s="956"/>
      <c r="AT12" s="959"/>
      <c r="AU12" s="956"/>
      <c r="AV12" s="956"/>
      <c r="AW12" s="956"/>
      <c r="AX12" s="956"/>
      <c r="AY12" s="956"/>
      <c r="AZ12" s="956"/>
      <c r="BA12" s="927"/>
      <c r="BB12" s="956"/>
      <c r="BC12" s="956"/>
      <c r="BD12" s="956"/>
      <c r="BE12" s="956"/>
      <c r="BF12" s="956"/>
      <c r="BG12" s="956"/>
      <c r="BH12" s="956"/>
      <c r="BI12" s="927"/>
      <c r="BJ12" s="956"/>
      <c r="BK12" s="956"/>
      <c r="BL12" s="956"/>
      <c r="BM12" s="956"/>
      <c r="BN12" s="956"/>
      <c r="BO12" s="956"/>
      <c r="BP12" s="956"/>
      <c r="BQ12" s="956"/>
      <c r="BR12" s="956"/>
    </row>
    <row r="13" spans="2:70" ht="15" customHeight="1" x14ac:dyDescent="0.25">
      <c r="B13" s="948"/>
      <c r="C13" s="2623" t="s">
        <v>1518</v>
      </c>
      <c r="D13" s="2624"/>
      <c r="E13" s="2624"/>
      <c r="F13" s="2624"/>
      <c r="G13" s="2624"/>
      <c r="H13" s="2624"/>
      <c r="I13" s="2624"/>
      <c r="J13" s="2624"/>
      <c r="K13" s="2624"/>
      <c r="L13" s="2624"/>
      <c r="M13" s="2624"/>
      <c r="N13" s="2624"/>
      <c r="O13" s="2625"/>
      <c r="P13" s="3641">
        <v>590000</v>
      </c>
      <c r="Q13" s="2567">
        <v>0</v>
      </c>
      <c r="R13" s="2632">
        <v>0.02</v>
      </c>
      <c r="S13" s="2633">
        <v>2</v>
      </c>
      <c r="T13" s="2634" t="s">
        <v>1525</v>
      </c>
      <c r="U13" s="2635" t="s">
        <v>1513</v>
      </c>
      <c r="V13" s="2636"/>
      <c r="W13" s="165"/>
      <c r="X13" s="560"/>
      <c r="Y13" s="560"/>
      <c r="Z13" s="953"/>
      <c r="AA13" s="560"/>
      <c r="AB13" s="166"/>
      <c r="AC13" s="166"/>
      <c r="AD13" s="166"/>
      <c r="AE13" s="166"/>
      <c r="AF13" s="956"/>
      <c r="AG13" s="936"/>
      <c r="AH13" s="956"/>
      <c r="AI13" s="956"/>
      <c r="AJ13" s="956"/>
      <c r="AK13" s="956"/>
      <c r="AL13" s="956"/>
      <c r="AM13" s="956"/>
      <c r="AN13" s="960"/>
      <c r="AO13" s="956"/>
      <c r="AP13" s="956"/>
      <c r="AQ13" s="956"/>
      <c r="AR13" s="956"/>
      <c r="AS13" s="956"/>
      <c r="AT13" s="960"/>
      <c r="AU13" s="956"/>
      <c r="AV13" s="956"/>
      <c r="AW13" s="956"/>
      <c r="AX13" s="956"/>
      <c r="AY13" s="956"/>
      <c r="AZ13" s="956"/>
      <c r="BA13" s="961"/>
      <c r="BB13" s="956"/>
      <c r="BC13" s="956"/>
      <c r="BD13" s="956"/>
      <c r="BE13" s="956"/>
      <c r="BF13" s="956"/>
      <c r="BG13" s="956"/>
      <c r="BH13" s="956"/>
      <c r="BI13" s="961"/>
      <c r="BJ13" s="956"/>
      <c r="BK13" s="956"/>
      <c r="BL13" s="956"/>
      <c r="BM13" s="956"/>
      <c r="BN13" s="956"/>
      <c r="BO13" s="956"/>
      <c r="BP13" s="956"/>
      <c r="BQ13" s="956"/>
      <c r="BR13" s="956"/>
    </row>
    <row r="14" spans="2:70" ht="15" customHeight="1" x14ac:dyDescent="0.25">
      <c r="B14" s="948"/>
      <c r="C14" s="2626" t="s">
        <v>1519</v>
      </c>
      <c r="D14" s="2627"/>
      <c r="E14" s="2627"/>
      <c r="F14" s="2627"/>
      <c r="G14" s="2627"/>
      <c r="H14" s="2627"/>
      <c r="I14" s="2627"/>
      <c r="J14" s="2627"/>
      <c r="K14" s="2627"/>
      <c r="L14" s="2627"/>
      <c r="M14" s="2627"/>
      <c r="N14" s="2627"/>
      <c r="O14" s="2628"/>
      <c r="P14" s="3642">
        <v>866004</v>
      </c>
      <c r="Q14" s="2568">
        <v>0</v>
      </c>
      <c r="R14" s="2637">
        <v>0.06</v>
      </c>
      <c r="S14" s="2638">
        <v>2</v>
      </c>
      <c r="T14" s="2639" t="s">
        <v>1525</v>
      </c>
      <c r="U14" s="2640" t="s">
        <v>1513</v>
      </c>
      <c r="V14" s="2641"/>
      <c r="W14" s="165"/>
      <c r="X14" s="560"/>
      <c r="Y14" s="560"/>
      <c r="Z14" s="953"/>
      <c r="AA14" s="560"/>
      <c r="AB14" s="166"/>
      <c r="AC14" s="166"/>
      <c r="AD14" s="166"/>
      <c r="AE14" s="166"/>
      <c r="AF14" s="956"/>
      <c r="AG14" s="936"/>
      <c r="AH14" s="956"/>
      <c r="AI14" s="956"/>
      <c r="AJ14" s="956"/>
      <c r="AK14" s="956"/>
      <c r="AL14" s="956"/>
      <c r="AM14" s="956"/>
      <c r="AN14" s="960"/>
      <c r="AO14" s="956"/>
      <c r="AP14" s="956"/>
      <c r="AQ14" s="956"/>
      <c r="AR14" s="956"/>
      <c r="AS14" s="956"/>
      <c r="AT14" s="960"/>
      <c r="AU14" s="956"/>
      <c r="AV14" s="956"/>
      <c r="AW14" s="956"/>
      <c r="AX14" s="956"/>
      <c r="AY14" s="956"/>
      <c r="AZ14" s="956"/>
      <c r="BA14" s="961"/>
      <c r="BB14" s="956"/>
      <c r="BC14" s="956"/>
      <c r="BD14" s="956"/>
      <c r="BE14" s="956"/>
      <c r="BF14" s="956"/>
      <c r="BG14" s="956"/>
      <c r="BH14" s="956"/>
      <c r="BI14" s="961"/>
      <c r="BJ14" s="956"/>
      <c r="BK14" s="956"/>
      <c r="BL14" s="956"/>
      <c r="BM14" s="956"/>
      <c r="BN14" s="956"/>
      <c r="BO14" s="956"/>
      <c r="BP14" s="956"/>
      <c r="BQ14" s="956"/>
      <c r="BR14" s="956"/>
    </row>
    <row r="15" spans="2:70" ht="15" customHeight="1" thickBot="1" x14ac:dyDescent="0.3">
      <c r="B15" s="948"/>
      <c r="C15" s="2629" t="s">
        <v>1520</v>
      </c>
      <c r="D15" s="2630"/>
      <c r="E15" s="2630"/>
      <c r="F15" s="2630"/>
      <c r="G15" s="2630"/>
      <c r="H15" s="2630"/>
      <c r="I15" s="2630"/>
      <c r="J15" s="2630"/>
      <c r="K15" s="2630"/>
      <c r="L15" s="2630"/>
      <c r="M15" s="2630"/>
      <c r="N15" s="2630"/>
      <c r="O15" s="2631"/>
      <c r="P15" s="3643">
        <v>12500000</v>
      </c>
      <c r="Q15" s="2569">
        <v>0</v>
      </c>
      <c r="R15" s="2642">
        <v>3.5000000000000003E-2</v>
      </c>
      <c r="S15" s="2643">
        <v>2</v>
      </c>
      <c r="T15" s="2644" t="s">
        <v>1525</v>
      </c>
      <c r="U15" s="2645" t="s">
        <v>1620</v>
      </c>
      <c r="V15" s="2646"/>
      <c r="W15" s="165"/>
      <c r="X15" s="560"/>
      <c r="Y15" s="560"/>
      <c r="Z15" s="953"/>
      <c r="AA15" s="560"/>
      <c r="AB15" s="166"/>
      <c r="AC15" s="166"/>
      <c r="AD15" s="166"/>
      <c r="AE15" s="166"/>
      <c r="AF15" s="956"/>
      <c r="AG15" s="936"/>
      <c r="AH15" s="956"/>
      <c r="AI15" s="956"/>
      <c r="AJ15" s="956"/>
      <c r="AK15" s="956"/>
      <c r="AL15" s="956"/>
      <c r="AM15" s="956"/>
      <c r="AN15" s="960"/>
      <c r="AO15" s="956"/>
      <c r="AP15" s="956"/>
      <c r="AQ15" s="956"/>
      <c r="AR15" s="956"/>
      <c r="AS15" s="956"/>
      <c r="AT15" s="960"/>
      <c r="AU15" s="956"/>
      <c r="AV15" s="956"/>
      <c r="AW15" s="956"/>
      <c r="AX15" s="956"/>
      <c r="AY15" s="956"/>
      <c r="AZ15" s="956"/>
      <c r="BA15" s="961"/>
      <c r="BB15" s="956"/>
      <c r="BC15" s="956"/>
      <c r="BD15" s="956"/>
      <c r="BE15" s="956"/>
      <c r="BF15" s="956"/>
      <c r="BG15" s="956"/>
      <c r="BH15" s="956"/>
      <c r="BI15" s="961"/>
      <c r="BJ15" s="956"/>
      <c r="BK15" s="956"/>
      <c r="BL15" s="956"/>
      <c r="BM15" s="956"/>
      <c r="BN15" s="956"/>
      <c r="BO15" s="956"/>
      <c r="BP15" s="956"/>
      <c r="BQ15" s="956"/>
      <c r="BR15" s="956"/>
    </row>
    <row r="16" spans="2:70" ht="15" customHeight="1" thickBot="1" x14ac:dyDescent="0.3">
      <c r="B16" s="948"/>
      <c r="C16" s="3233" t="s">
        <v>242</v>
      </c>
      <c r="D16" s="3234"/>
      <c r="E16" s="3234"/>
      <c r="F16" s="3234"/>
      <c r="G16" s="3234"/>
      <c r="H16" s="3234"/>
      <c r="I16" s="3234"/>
      <c r="J16" s="3234"/>
      <c r="K16" s="3234"/>
      <c r="L16" s="3234"/>
      <c r="M16" s="3234"/>
      <c r="N16" s="3234"/>
      <c r="O16" s="3235"/>
      <c r="P16" s="2570">
        <f>SUM(P13:P15)</f>
        <v>13956004</v>
      </c>
      <c r="Q16" s="2571">
        <f>SUM(Q13:Q15)</f>
        <v>0</v>
      </c>
      <c r="R16" s="944"/>
      <c r="S16" s="165"/>
      <c r="T16" s="165"/>
      <c r="U16" s="165"/>
      <c r="V16" s="165"/>
      <c r="W16" s="165"/>
      <c r="X16" s="165"/>
      <c r="Y16" s="165"/>
      <c r="Z16" s="950"/>
      <c r="AA16" s="165"/>
      <c r="AB16" s="166"/>
      <c r="AC16" s="166"/>
      <c r="AD16" s="166"/>
      <c r="AE16" s="166"/>
      <c r="AF16" s="956"/>
      <c r="AG16" s="936"/>
      <c r="AH16" s="956"/>
      <c r="AI16" s="956"/>
      <c r="AJ16" s="956"/>
      <c r="AK16" s="956"/>
      <c r="AL16" s="956"/>
      <c r="AM16" s="956"/>
      <c r="AN16" s="956"/>
      <c r="AO16" s="956"/>
      <c r="AP16" s="956"/>
      <c r="AQ16" s="956"/>
      <c r="AR16" s="956"/>
      <c r="AS16" s="956"/>
      <c r="AT16" s="956"/>
      <c r="AU16" s="956"/>
      <c r="AV16" s="956"/>
      <c r="AW16" s="956"/>
      <c r="AX16" s="956"/>
      <c r="AY16" s="956"/>
      <c r="AZ16" s="956"/>
      <c r="BA16" s="956"/>
      <c r="BB16" s="956"/>
      <c r="BC16" s="956"/>
      <c r="BD16" s="956"/>
      <c r="BE16" s="956"/>
      <c r="BF16" s="956"/>
      <c r="BG16" s="956"/>
      <c r="BH16" s="956"/>
      <c r="BI16" s="956"/>
      <c r="BJ16" s="956"/>
      <c r="BK16" s="956"/>
      <c r="BL16" s="956"/>
      <c r="BM16" s="956"/>
      <c r="BN16" s="956"/>
      <c r="BO16" s="956"/>
      <c r="BP16" s="956"/>
      <c r="BQ16" s="956"/>
      <c r="BR16" s="956"/>
    </row>
    <row r="17" spans="2:70" ht="3.75" customHeight="1" thickBot="1" x14ac:dyDescent="0.3">
      <c r="B17" s="948"/>
      <c r="C17" s="2572"/>
      <c r="D17" s="2573"/>
      <c r="E17" s="2573"/>
      <c r="F17" s="2573"/>
      <c r="G17" s="2573"/>
      <c r="H17" s="2573"/>
      <c r="I17" s="2573"/>
      <c r="J17" s="2573"/>
      <c r="K17" s="2573"/>
      <c r="L17" s="2573"/>
      <c r="M17" s="2573"/>
      <c r="N17" s="2573"/>
      <c r="O17" s="2573"/>
      <c r="P17" s="2574"/>
      <c r="Q17" s="2574"/>
      <c r="R17" s="944"/>
      <c r="S17" s="165"/>
      <c r="T17" s="165"/>
      <c r="U17" s="165"/>
      <c r="V17" s="165"/>
      <c r="W17" s="165"/>
      <c r="X17" s="165"/>
      <c r="Y17" s="165"/>
      <c r="Z17" s="950"/>
      <c r="AA17" s="165"/>
      <c r="AB17" s="166"/>
      <c r="AC17" s="166"/>
      <c r="AD17" s="166"/>
      <c r="AE17" s="166"/>
      <c r="AF17" s="956"/>
      <c r="AG17" s="936"/>
      <c r="AH17" s="956"/>
      <c r="AI17" s="956"/>
      <c r="AJ17" s="956"/>
      <c r="AK17" s="956"/>
      <c r="AL17" s="956"/>
      <c r="AM17" s="956"/>
      <c r="AN17" s="956"/>
      <c r="AO17" s="956"/>
      <c r="AP17" s="956"/>
      <c r="AQ17" s="956"/>
      <c r="AR17" s="956"/>
      <c r="AS17" s="956"/>
      <c r="AT17" s="956"/>
      <c r="AU17" s="956"/>
      <c r="AV17" s="956"/>
      <c r="AW17" s="956"/>
      <c r="AX17" s="956"/>
      <c r="AY17" s="956"/>
      <c r="AZ17" s="956"/>
      <c r="BA17" s="956"/>
      <c r="BB17" s="956"/>
      <c r="BC17" s="956"/>
      <c r="BD17" s="956"/>
      <c r="BE17" s="956"/>
      <c r="BF17" s="956"/>
      <c r="BG17" s="956"/>
      <c r="BH17" s="956"/>
      <c r="BI17" s="956"/>
      <c r="BJ17" s="956"/>
      <c r="BK17" s="956"/>
      <c r="BL17" s="956"/>
      <c r="BM17" s="956"/>
      <c r="BN17" s="956"/>
      <c r="BO17" s="956"/>
      <c r="BP17" s="956"/>
      <c r="BQ17" s="956"/>
      <c r="BR17" s="956"/>
    </row>
    <row r="18" spans="2:70" ht="15" customHeight="1" thickBot="1" x14ac:dyDescent="0.35">
      <c r="B18" s="948"/>
      <c r="C18" s="2575"/>
      <c r="D18" s="2575"/>
      <c r="E18" s="2575"/>
      <c r="F18" s="2575"/>
      <c r="G18" s="2575"/>
      <c r="H18" s="2575"/>
      <c r="I18" s="2575"/>
      <c r="J18" s="2573"/>
      <c r="K18" s="2573"/>
      <c r="L18" s="2573"/>
      <c r="M18" s="2573"/>
      <c r="N18" s="2573"/>
      <c r="O18" s="3232" t="s">
        <v>271</v>
      </c>
      <c r="P18" s="3232"/>
      <c r="Q18" s="2576">
        <f>P16+Q16</f>
        <v>13956004</v>
      </c>
      <c r="R18" s="938"/>
      <c r="S18" s="165"/>
      <c r="T18" s="165"/>
      <c r="U18" s="165"/>
      <c r="V18" s="165"/>
      <c r="W18" s="165"/>
      <c r="X18" s="165"/>
      <c r="Y18" s="165"/>
      <c r="Z18" s="950"/>
      <c r="AA18" s="165"/>
      <c r="AB18" s="166"/>
      <c r="AC18" s="166"/>
      <c r="AD18" s="166"/>
      <c r="AE18" s="166"/>
      <c r="AF18" s="956"/>
      <c r="AG18" s="936"/>
      <c r="AH18" s="962"/>
      <c r="AI18" s="956"/>
      <c r="AJ18" s="956"/>
      <c r="AK18" s="956"/>
      <c r="AL18" s="956"/>
      <c r="AM18" s="956"/>
      <c r="AN18" s="956"/>
      <c r="AO18" s="956"/>
      <c r="AP18" s="956"/>
      <c r="AQ18" s="956"/>
      <c r="AR18" s="956"/>
      <c r="AS18" s="956"/>
      <c r="AT18" s="956"/>
      <c r="AU18" s="956"/>
      <c r="AV18" s="956"/>
      <c r="AW18" s="956"/>
      <c r="AX18" s="956"/>
      <c r="AY18" s="956"/>
      <c r="AZ18" s="956"/>
      <c r="BA18" s="956"/>
      <c r="BB18" s="956"/>
      <c r="BC18" s="956"/>
      <c r="BD18" s="956"/>
      <c r="BE18" s="956"/>
      <c r="BF18" s="956"/>
      <c r="BG18" s="956"/>
      <c r="BH18" s="956"/>
      <c r="BI18" s="956"/>
      <c r="BJ18" s="956"/>
      <c r="BK18" s="956"/>
      <c r="BL18" s="956"/>
      <c r="BM18" s="956"/>
      <c r="BN18" s="956"/>
      <c r="BO18" s="956"/>
      <c r="BP18" s="956"/>
      <c r="BQ18" s="956"/>
      <c r="BR18" s="956"/>
    </row>
    <row r="19" spans="2:70" ht="7.5" customHeight="1" x14ac:dyDescent="0.3">
      <c r="B19" s="948"/>
      <c r="C19" s="165"/>
      <c r="D19" s="165"/>
      <c r="E19" s="165"/>
      <c r="F19" s="165"/>
      <c r="G19" s="165"/>
      <c r="H19" s="165"/>
      <c r="I19" s="165"/>
      <c r="J19" s="165"/>
      <c r="K19" s="165"/>
      <c r="L19" s="165"/>
      <c r="M19" s="165"/>
      <c r="N19" s="165"/>
      <c r="O19" s="165"/>
      <c r="P19" s="938"/>
      <c r="Q19" s="938"/>
      <c r="R19" s="938"/>
      <c r="S19" s="165"/>
      <c r="T19" s="165"/>
      <c r="U19" s="165"/>
      <c r="V19" s="165"/>
      <c r="W19" s="165"/>
      <c r="X19" s="165"/>
      <c r="Y19" s="165"/>
      <c r="Z19" s="950"/>
      <c r="AA19" s="165"/>
      <c r="AB19" s="166"/>
      <c r="AC19" s="166"/>
      <c r="AD19" s="166"/>
      <c r="AE19" s="166"/>
      <c r="AF19" s="956"/>
      <c r="AG19" s="936"/>
      <c r="AH19" s="962"/>
      <c r="AI19" s="956"/>
      <c r="AJ19" s="956"/>
      <c r="AK19" s="956"/>
      <c r="AL19" s="956"/>
      <c r="AM19" s="956"/>
      <c r="AN19" s="956"/>
      <c r="AO19" s="956"/>
      <c r="AP19" s="956"/>
      <c r="AQ19" s="956"/>
      <c r="AR19" s="956"/>
      <c r="AS19" s="956"/>
      <c r="AT19" s="956"/>
      <c r="AU19" s="956"/>
      <c r="AV19" s="956"/>
      <c r="AW19" s="956"/>
      <c r="AX19" s="956"/>
      <c r="AY19" s="956"/>
      <c r="AZ19" s="956"/>
      <c r="BA19" s="956"/>
      <c r="BB19" s="956"/>
      <c r="BC19" s="956"/>
      <c r="BD19" s="956"/>
      <c r="BE19" s="956"/>
      <c r="BF19" s="956"/>
      <c r="BG19" s="956"/>
      <c r="BH19" s="956"/>
      <c r="BI19" s="956"/>
      <c r="BJ19" s="956"/>
      <c r="BK19" s="956"/>
      <c r="BL19" s="956"/>
      <c r="BM19" s="956"/>
      <c r="BN19" s="956"/>
      <c r="BO19" s="956"/>
      <c r="BP19" s="956"/>
      <c r="BQ19" s="956"/>
      <c r="BR19" s="956"/>
    </row>
    <row r="20" spans="2:70" ht="15" customHeight="1" thickBot="1" x14ac:dyDescent="0.35">
      <c r="B20" s="948"/>
      <c r="C20" s="925" t="s">
        <v>200</v>
      </c>
      <c r="D20" s="165"/>
      <c r="E20" s="165"/>
      <c r="F20" s="165"/>
      <c r="G20" s="165"/>
      <c r="H20" s="165"/>
      <c r="I20" s="165"/>
      <c r="J20" s="165"/>
      <c r="K20" s="165"/>
      <c r="L20" s="165"/>
      <c r="M20" s="165"/>
      <c r="N20" s="165"/>
      <c r="O20" s="165"/>
      <c r="P20" s="939"/>
      <c r="Q20" s="939"/>
      <c r="R20" s="939"/>
      <c r="S20" s="926"/>
      <c r="T20" s="926"/>
      <c r="U20" s="165"/>
      <c r="V20" s="165"/>
      <c r="W20" s="165"/>
      <c r="X20" s="926"/>
      <c r="Y20" s="926"/>
      <c r="Z20" s="951"/>
      <c r="AA20" s="926"/>
      <c r="AB20" s="166"/>
      <c r="AC20" s="166"/>
      <c r="AD20" s="166"/>
      <c r="AE20" s="166"/>
      <c r="AF20" s="956"/>
      <c r="AG20" s="936"/>
      <c r="AH20" s="962"/>
      <c r="AI20" s="956"/>
      <c r="AJ20" s="956"/>
      <c r="AK20" s="956"/>
      <c r="AL20" s="956"/>
      <c r="AM20" s="956"/>
      <c r="AN20" s="958"/>
      <c r="AO20" s="956"/>
      <c r="AP20" s="956"/>
      <c r="AQ20" s="956"/>
      <c r="AR20" s="956"/>
      <c r="AS20" s="956"/>
      <c r="AT20" s="958"/>
      <c r="AU20" s="956"/>
      <c r="AV20" s="956"/>
      <c r="AW20" s="956"/>
      <c r="AX20" s="956"/>
      <c r="AY20" s="956"/>
      <c r="AZ20" s="956"/>
      <c r="BA20" s="958"/>
      <c r="BB20" s="956"/>
      <c r="BC20" s="956"/>
      <c r="BD20" s="956"/>
      <c r="BE20" s="956"/>
      <c r="BF20" s="956"/>
      <c r="BG20" s="956"/>
      <c r="BH20" s="956"/>
      <c r="BI20" s="958"/>
      <c r="BJ20" s="956"/>
      <c r="BK20" s="956"/>
      <c r="BL20" s="956"/>
      <c r="BM20" s="956"/>
      <c r="BN20" s="956"/>
      <c r="BO20" s="956"/>
      <c r="BP20" s="956"/>
      <c r="BQ20" s="956"/>
      <c r="BR20" s="956"/>
    </row>
    <row r="21" spans="2:70" ht="15" customHeight="1" x14ac:dyDescent="0.3">
      <c r="B21" s="952"/>
      <c r="C21" s="3226" t="s">
        <v>141</v>
      </c>
      <c r="D21" s="3227"/>
      <c r="E21" s="3227"/>
      <c r="F21" s="3227"/>
      <c r="G21" s="3227"/>
      <c r="H21" s="3227"/>
      <c r="I21" s="3227"/>
      <c r="J21" s="3227"/>
      <c r="K21" s="3227"/>
      <c r="L21" s="3227"/>
      <c r="M21" s="3227"/>
      <c r="N21" s="3227"/>
      <c r="O21" s="3246"/>
      <c r="P21" s="3223" t="s">
        <v>149</v>
      </c>
      <c r="Q21" s="3223" t="s">
        <v>148</v>
      </c>
      <c r="R21" s="3223" t="s">
        <v>1062</v>
      </c>
      <c r="S21" s="3223" t="s">
        <v>1061</v>
      </c>
      <c r="T21" s="3251" t="s">
        <v>476</v>
      </c>
      <c r="U21" s="3251" t="s">
        <v>477</v>
      </c>
      <c r="V21" s="3223" t="s">
        <v>169</v>
      </c>
      <c r="W21" s="3223" t="s">
        <v>140</v>
      </c>
      <c r="X21" s="3223" t="s">
        <v>170</v>
      </c>
      <c r="Y21" s="3223" t="s">
        <v>1063</v>
      </c>
      <c r="Z21" s="957"/>
      <c r="AA21" s="955"/>
      <c r="AB21" s="166"/>
      <c r="AC21" s="166"/>
      <c r="AD21" s="166"/>
      <c r="AE21" s="166"/>
      <c r="AF21" s="956"/>
      <c r="AG21" s="936"/>
      <c r="AH21" s="956"/>
      <c r="AI21" s="962"/>
      <c r="AJ21" s="956"/>
      <c r="AK21" s="956"/>
      <c r="AL21" s="956"/>
      <c r="AM21" s="956"/>
      <c r="AN21" s="956"/>
      <c r="AO21" s="956"/>
      <c r="AP21" s="956"/>
      <c r="AQ21" s="956"/>
      <c r="AR21" s="956"/>
      <c r="AS21" s="956"/>
      <c r="AT21" s="956"/>
      <c r="AU21" s="956"/>
      <c r="AV21" s="956"/>
      <c r="AW21" s="956"/>
      <c r="AX21" s="956"/>
      <c r="AY21" s="956"/>
      <c r="AZ21" s="956"/>
      <c r="BA21" s="956"/>
      <c r="BB21" s="956"/>
      <c r="BC21" s="956"/>
      <c r="BD21" s="956"/>
      <c r="BE21" s="956"/>
      <c r="BF21" s="956"/>
      <c r="BG21" s="956"/>
      <c r="BH21" s="956"/>
      <c r="BI21" s="956"/>
      <c r="BJ21" s="956"/>
      <c r="BK21" s="956"/>
      <c r="BL21" s="956"/>
      <c r="BM21" s="956"/>
      <c r="BN21" s="956"/>
      <c r="BO21" s="956"/>
      <c r="BP21" s="956"/>
      <c r="BQ21" s="956"/>
      <c r="BR21" s="956"/>
    </row>
    <row r="22" spans="2:70" ht="15" customHeight="1" x14ac:dyDescent="0.3">
      <c r="B22" s="952"/>
      <c r="C22" s="3247"/>
      <c r="D22" s="3248"/>
      <c r="E22" s="3248"/>
      <c r="F22" s="3248"/>
      <c r="G22" s="3248"/>
      <c r="H22" s="3248"/>
      <c r="I22" s="3248"/>
      <c r="J22" s="3248"/>
      <c r="K22" s="3248"/>
      <c r="L22" s="3248"/>
      <c r="M22" s="3248"/>
      <c r="N22" s="3248"/>
      <c r="O22" s="3249"/>
      <c r="P22" s="3224"/>
      <c r="Q22" s="3224"/>
      <c r="R22" s="3224"/>
      <c r="S22" s="3224"/>
      <c r="T22" s="3252"/>
      <c r="U22" s="3252"/>
      <c r="V22" s="3224"/>
      <c r="W22" s="3224"/>
      <c r="X22" s="3224"/>
      <c r="Y22" s="3224"/>
      <c r="Z22" s="957"/>
      <c r="AA22" s="955"/>
      <c r="AB22" s="166"/>
      <c r="AC22" s="166"/>
      <c r="AD22" s="166"/>
      <c r="AE22" s="166"/>
      <c r="AF22" s="956"/>
      <c r="AG22" s="936"/>
      <c r="AH22" s="956"/>
      <c r="AI22" s="962"/>
      <c r="AJ22" s="956"/>
      <c r="AK22" s="956"/>
      <c r="AL22" s="956"/>
      <c r="AM22" s="956"/>
      <c r="AN22" s="956"/>
      <c r="AO22" s="956"/>
      <c r="AP22" s="956"/>
      <c r="AQ22" s="956"/>
      <c r="AR22" s="956"/>
      <c r="AS22" s="956"/>
      <c r="AT22" s="956"/>
      <c r="AU22" s="956"/>
      <c r="AV22" s="956"/>
      <c r="AW22" s="956"/>
      <c r="AX22" s="956"/>
      <c r="AY22" s="956"/>
      <c r="AZ22" s="956"/>
      <c r="BA22" s="956"/>
      <c r="BB22" s="956"/>
      <c r="BC22" s="956"/>
      <c r="BD22" s="956"/>
      <c r="BE22" s="956"/>
      <c r="BF22" s="956"/>
      <c r="BG22" s="956"/>
      <c r="BH22" s="956"/>
      <c r="BI22" s="956"/>
      <c r="BJ22" s="956"/>
      <c r="BK22" s="956"/>
      <c r="BL22" s="956"/>
      <c r="BM22" s="956"/>
      <c r="BN22" s="956"/>
      <c r="BO22" s="956"/>
      <c r="BP22" s="956"/>
      <c r="BQ22" s="956"/>
      <c r="BR22" s="956"/>
    </row>
    <row r="23" spans="2:70" ht="15" customHeight="1" x14ac:dyDescent="0.3">
      <c r="B23" s="952"/>
      <c r="C23" s="3247"/>
      <c r="D23" s="3248"/>
      <c r="E23" s="3248"/>
      <c r="F23" s="3248"/>
      <c r="G23" s="3248"/>
      <c r="H23" s="3248"/>
      <c r="I23" s="3248"/>
      <c r="J23" s="3248"/>
      <c r="K23" s="3248"/>
      <c r="L23" s="3248"/>
      <c r="M23" s="3248"/>
      <c r="N23" s="3248"/>
      <c r="O23" s="3249"/>
      <c r="P23" s="3224"/>
      <c r="Q23" s="3224"/>
      <c r="R23" s="3224"/>
      <c r="S23" s="3224"/>
      <c r="T23" s="3252"/>
      <c r="U23" s="3252"/>
      <c r="V23" s="3224"/>
      <c r="W23" s="3224"/>
      <c r="X23" s="3224"/>
      <c r="Y23" s="3224"/>
      <c r="Z23" s="957"/>
      <c r="AA23" s="955"/>
      <c r="AB23" s="166"/>
      <c r="AC23" s="166"/>
      <c r="AD23" s="166"/>
      <c r="AE23" s="166"/>
      <c r="AF23" s="956"/>
      <c r="AG23" s="936"/>
      <c r="AH23" s="956"/>
      <c r="AI23" s="962"/>
      <c r="AJ23" s="956"/>
      <c r="AK23" s="956"/>
      <c r="AL23" s="956"/>
      <c r="AM23" s="956"/>
      <c r="AN23" s="956"/>
      <c r="AO23" s="956"/>
      <c r="AP23" s="956"/>
      <c r="AQ23" s="956"/>
      <c r="AR23" s="956"/>
      <c r="AS23" s="956"/>
      <c r="AT23" s="956"/>
      <c r="AU23" s="956"/>
      <c r="AV23" s="956"/>
      <c r="AW23" s="956"/>
      <c r="AX23" s="956"/>
      <c r="AY23" s="956"/>
      <c r="AZ23" s="956"/>
      <c r="BA23" s="956"/>
      <c r="BB23" s="956"/>
      <c r="BC23" s="956"/>
      <c r="BD23" s="956"/>
      <c r="BE23" s="956"/>
      <c r="BF23" s="956"/>
      <c r="BG23" s="956"/>
      <c r="BH23" s="956"/>
      <c r="BI23" s="956"/>
      <c r="BJ23" s="956"/>
      <c r="BK23" s="956"/>
      <c r="BL23" s="956"/>
      <c r="BM23" s="956"/>
      <c r="BN23" s="956"/>
      <c r="BO23" s="956"/>
      <c r="BP23" s="956"/>
      <c r="BQ23" s="956"/>
      <c r="BR23" s="956"/>
    </row>
    <row r="24" spans="2:70" ht="15" customHeight="1" thickBot="1" x14ac:dyDescent="0.35">
      <c r="B24" s="952"/>
      <c r="C24" s="3229"/>
      <c r="D24" s="3230"/>
      <c r="E24" s="3230"/>
      <c r="F24" s="3230"/>
      <c r="G24" s="3230"/>
      <c r="H24" s="3230"/>
      <c r="I24" s="3230"/>
      <c r="J24" s="3230"/>
      <c r="K24" s="3230"/>
      <c r="L24" s="3230"/>
      <c r="M24" s="3230"/>
      <c r="N24" s="3230"/>
      <c r="O24" s="3250"/>
      <c r="P24" s="3225"/>
      <c r="Q24" s="3225"/>
      <c r="R24" s="3225"/>
      <c r="S24" s="3225"/>
      <c r="T24" s="3253"/>
      <c r="U24" s="3253"/>
      <c r="V24" s="3225"/>
      <c r="W24" s="3225"/>
      <c r="X24" s="3225"/>
      <c r="Y24" s="3225"/>
      <c r="Z24" s="957"/>
      <c r="AA24" s="955"/>
      <c r="AB24" s="166"/>
      <c r="AC24" s="166"/>
      <c r="AD24" s="166"/>
      <c r="AE24" s="166"/>
      <c r="AF24" s="956"/>
      <c r="AG24" s="936"/>
      <c r="AH24" s="956"/>
      <c r="AI24" s="962"/>
      <c r="AJ24" s="956"/>
      <c r="AK24" s="956"/>
      <c r="AL24" s="956"/>
      <c r="AM24" s="956"/>
      <c r="AN24" s="956"/>
      <c r="AO24" s="956"/>
      <c r="AP24" s="956"/>
      <c r="AQ24" s="956"/>
      <c r="AR24" s="956"/>
      <c r="AS24" s="956"/>
      <c r="AT24" s="956"/>
      <c r="AU24" s="956"/>
      <c r="AV24" s="956"/>
      <c r="AW24" s="956"/>
      <c r="AX24" s="956"/>
      <c r="AY24" s="956"/>
      <c r="AZ24" s="956"/>
      <c r="BA24" s="956"/>
      <c r="BB24" s="956"/>
      <c r="BC24" s="956"/>
      <c r="BD24" s="956"/>
      <c r="BE24" s="956"/>
      <c r="BF24" s="956"/>
      <c r="BG24" s="956"/>
      <c r="BH24" s="956"/>
      <c r="BI24" s="956"/>
      <c r="BJ24" s="956"/>
      <c r="BK24" s="956"/>
      <c r="BL24" s="956"/>
      <c r="BM24" s="956"/>
      <c r="BN24" s="956"/>
      <c r="BO24" s="956"/>
      <c r="BP24" s="956"/>
      <c r="BQ24" s="956"/>
      <c r="BR24" s="956"/>
    </row>
    <row r="25" spans="2:70" ht="15" customHeight="1" x14ac:dyDescent="0.3">
      <c r="B25" s="948"/>
      <c r="C25" s="2690" t="s">
        <v>1513</v>
      </c>
      <c r="D25" s="2691"/>
      <c r="E25" s="2691"/>
      <c r="F25" s="2691"/>
      <c r="G25" s="2691"/>
      <c r="H25" s="2691"/>
      <c r="I25" s="2691"/>
      <c r="J25" s="2691"/>
      <c r="K25" s="2691"/>
      <c r="L25" s="2691"/>
      <c r="M25" s="2691"/>
      <c r="N25" s="2691"/>
      <c r="O25" s="2692"/>
      <c r="P25" s="3644">
        <v>5700000</v>
      </c>
      <c r="Q25" s="2647">
        <v>0</v>
      </c>
      <c r="R25" s="2648" t="s">
        <v>1514</v>
      </c>
      <c r="S25" s="2649" t="s">
        <v>1515</v>
      </c>
      <c r="T25" s="2650">
        <v>41883</v>
      </c>
      <c r="U25" s="2651">
        <v>41974</v>
      </c>
      <c r="V25" s="2652">
        <v>0.01</v>
      </c>
      <c r="W25" s="2653">
        <v>50</v>
      </c>
      <c r="X25" s="2654">
        <v>50</v>
      </c>
      <c r="Y25" s="2655" t="s">
        <v>1516</v>
      </c>
      <c r="Z25" s="953"/>
      <c r="AA25" s="560"/>
      <c r="AB25" s="166"/>
      <c r="AC25" s="166"/>
      <c r="AD25" s="166"/>
      <c r="AE25" s="166"/>
      <c r="AF25" s="956"/>
      <c r="AG25" s="936"/>
      <c r="AH25" s="956"/>
      <c r="AI25" s="962"/>
      <c r="AJ25" s="956"/>
      <c r="AK25" s="956"/>
      <c r="AL25" s="956"/>
      <c r="AM25" s="956"/>
      <c r="AN25" s="960"/>
      <c r="AO25" s="956"/>
      <c r="AP25" s="956"/>
      <c r="AQ25" s="956"/>
      <c r="AR25" s="956"/>
      <c r="AS25" s="956"/>
      <c r="AT25" s="963"/>
      <c r="AU25" s="956"/>
      <c r="AV25" s="956"/>
      <c r="AW25" s="956"/>
      <c r="AX25" s="956"/>
      <c r="AY25" s="956"/>
      <c r="AZ25" s="956"/>
      <c r="BA25" s="960"/>
      <c r="BB25" s="956"/>
      <c r="BC25" s="956"/>
      <c r="BD25" s="956"/>
      <c r="BE25" s="956"/>
      <c r="BF25" s="956"/>
      <c r="BG25" s="956"/>
      <c r="BH25" s="956"/>
      <c r="BI25" s="960"/>
      <c r="BJ25" s="956"/>
      <c r="BK25" s="956"/>
      <c r="BL25" s="956"/>
      <c r="BM25" s="956"/>
      <c r="BN25" s="956"/>
      <c r="BO25" s="956"/>
      <c r="BP25" s="956"/>
      <c r="BQ25" s="960"/>
      <c r="BR25" s="956"/>
    </row>
    <row r="26" spans="2:70" ht="15" customHeight="1" x14ac:dyDescent="0.25">
      <c r="B26" s="948"/>
      <c r="C26" s="2693" t="s">
        <v>1517</v>
      </c>
      <c r="D26" s="2694"/>
      <c r="E26" s="2694"/>
      <c r="F26" s="2694"/>
      <c r="G26" s="2694"/>
      <c r="H26" s="2694"/>
      <c r="I26" s="2694"/>
      <c r="J26" s="2694"/>
      <c r="K26" s="2694"/>
      <c r="L26" s="2694"/>
      <c r="M26" s="2694"/>
      <c r="N26" s="2694"/>
      <c r="O26" s="2695"/>
      <c r="P26" s="3645">
        <f>-PV((V26/12), (X26*12), ('Form 8C'!I84/12), 0,0 )</f>
        <v>3852759.5791732711</v>
      </c>
      <c r="Q26" s="2656">
        <v>0</v>
      </c>
      <c r="R26" s="2657" t="s">
        <v>1514</v>
      </c>
      <c r="S26" s="2658" t="s">
        <v>1522</v>
      </c>
      <c r="T26" s="2659">
        <v>42339</v>
      </c>
      <c r="U26" s="2660">
        <v>42401</v>
      </c>
      <c r="V26" s="2661">
        <v>5.5E-2</v>
      </c>
      <c r="W26" s="2662">
        <v>17</v>
      </c>
      <c r="X26" s="2663">
        <v>30</v>
      </c>
      <c r="Y26" s="2664" t="s">
        <v>1523</v>
      </c>
      <c r="Z26" s="953"/>
      <c r="AA26" s="560"/>
      <c r="AB26" s="166"/>
      <c r="AC26" s="166"/>
      <c r="AD26" s="166"/>
      <c r="AE26" s="166"/>
      <c r="AF26" s="956"/>
      <c r="AG26" s="936"/>
      <c r="AH26" s="956"/>
      <c r="AI26" s="956"/>
      <c r="AJ26" s="956"/>
      <c r="AK26" s="956"/>
      <c r="AL26" s="956"/>
      <c r="AM26" s="956"/>
      <c r="AN26" s="960"/>
      <c r="AO26" s="956"/>
      <c r="AP26" s="956"/>
      <c r="AQ26" s="956"/>
      <c r="AR26" s="956"/>
      <c r="AS26" s="956"/>
      <c r="AT26" s="963"/>
      <c r="AU26" s="956"/>
      <c r="AV26" s="956"/>
      <c r="AW26" s="956"/>
      <c r="AX26" s="956"/>
      <c r="AY26" s="956"/>
      <c r="AZ26" s="956"/>
      <c r="BA26" s="960"/>
      <c r="BB26" s="956"/>
      <c r="BC26" s="956"/>
      <c r="BD26" s="956"/>
      <c r="BE26" s="956"/>
      <c r="BF26" s="956"/>
      <c r="BG26" s="956"/>
      <c r="BH26" s="956"/>
      <c r="BI26" s="960"/>
      <c r="BJ26" s="956"/>
      <c r="BK26" s="956"/>
      <c r="BL26" s="956"/>
      <c r="BM26" s="956"/>
      <c r="BN26" s="956"/>
      <c r="BO26" s="956"/>
      <c r="BP26" s="956"/>
      <c r="BQ26" s="960"/>
      <c r="BR26" s="956"/>
    </row>
    <row r="27" spans="2:70" ht="15" customHeight="1" x14ac:dyDescent="0.25">
      <c r="B27" s="948"/>
      <c r="C27" s="2696" t="s">
        <v>1521</v>
      </c>
      <c r="D27" s="2697"/>
      <c r="E27" s="2697"/>
      <c r="F27" s="2697"/>
      <c r="G27" s="2697"/>
      <c r="H27" s="2697"/>
      <c r="I27" s="2697"/>
      <c r="J27" s="2697"/>
      <c r="K27" s="2697"/>
      <c r="L27" s="2697"/>
      <c r="M27" s="2697"/>
      <c r="N27" s="2697"/>
      <c r="O27" s="2698"/>
      <c r="P27" s="3645">
        <v>810000</v>
      </c>
      <c r="Q27" s="2656">
        <v>0</v>
      </c>
      <c r="R27" s="2657" t="s">
        <v>1514</v>
      </c>
      <c r="S27" s="2658" t="s">
        <v>1515</v>
      </c>
      <c r="T27" s="2659">
        <v>42339</v>
      </c>
      <c r="U27" s="2660">
        <v>42401</v>
      </c>
      <c r="V27" s="2661">
        <v>0.01</v>
      </c>
      <c r="W27" s="2662">
        <v>30</v>
      </c>
      <c r="X27" s="2663">
        <v>30</v>
      </c>
      <c r="Y27" s="2664" t="s">
        <v>1524</v>
      </c>
      <c r="Z27" s="953"/>
      <c r="AA27" s="560"/>
      <c r="AB27" s="166"/>
      <c r="AC27" s="166"/>
      <c r="AD27" s="166"/>
      <c r="AE27" s="166"/>
      <c r="AF27" s="956"/>
      <c r="AG27" s="936"/>
      <c r="AH27" s="956"/>
      <c r="AI27" s="956"/>
      <c r="AJ27" s="956"/>
      <c r="AK27" s="956"/>
      <c r="AL27" s="956"/>
      <c r="AM27" s="956"/>
      <c r="AN27" s="960"/>
      <c r="AO27" s="956"/>
      <c r="AP27" s="956"/>
      <c r="AQ27" s="956"/>
      <c r="AR27" s="956"/>
      <c r="AS27" s="956"/>
      <c r="AT27" s="963"/>
      <c r="AU27" s="956"/>
      <c r="AV27" s="956"/>
      <c r="AW27" s="956"/>
      <c r="AX27" s="956"/>
      <c r="AY27" s="956"/>
      <c r="AZ27" s="956"/>
      <c r="BA27" s="960"/>
      <c r="BB27" s="956"/>
      <c r="BC27" s="956"/>
      <c r="BD27" s="956"/>
      <c r="BE27" s="956"/>
      <c r="BF27" s="956"/>
      <c r="BG27" s="956"/>
      <c r="BH27" s="956"/>
      <c r="BI27" s="960"/>
      <c r="BJ27" s="956"/>
      <c r="BK27" s="956"/>
      <c r="BL27" s="956"/>
      <c r="BM27" s="956"/>
      <c r="BN27" s="956"/>
      <c r="BO27" s="956"/>
      <c r="BP27" s="956"/>
      <c r="BQ27" s="960"/>
      <c r="BR27" s="956"/>
    </row>
    <row r="28" spans="2:70" ht="15" customHeight="1" x14ac:dyDescent="0.25">
      <c r="B28" s="948"/>
      <c r="C28" s="2459"/>
      <c r="D28" s="2460"/>
      <c r="E28" s="2460"/>
      <c r="F28" s="2460"/>
      <c r="G28" s="2460"/>
      <c r="H28" s="2460"/>
      <c r="I28" s="2460"/>
      <c r="J28" s="2460"/>
      <c r="K28" s="2460"/>
      <c r="L28" s="2460"/>
      <c r="M28" s="2460"/>
      <c r="N28" s="2460"/>
      <c r="O28" s="2461"/>
      <c r="P28" s="2577">
        <v>0</v>
      </c>
      <c r="Q28" s="2568">
        <v>0</v>
      </c>
      <c r="R28" s="1238"/>
      <c r="S28" s="1134"/>
      <c r="T28" s="1132"/>
      <c r="U28" s="1133"/>
      <c r="V28" s="1133"/>
      <c r="W28" s="1133"/>
      <c r="X28" s="1132"/>
      <c r="Y28" s="1247"/>
      <c r="Z28" s="953"/>
      <c r="AA28" s="560"/>
      <c r="AB28" s="166"/>
      <c r="AC28" s="166"/>
      <c r="AD28" s="166"/>
      <c r="AE28" s="166"/>
      <c r="AF28" s="956"/>
      <c r="AG28" s="936"/>
      <c r="AH28" s="956"/>
      <c r="AI28" s="956"/>
      <c r="AJ28" s="956"/>
      <c r="AK28" s="956"/>
      <c r="AL28" s="956"/>
      <c r="AM28" s="956"/>
      <c r="AN28" s="960"/>
      <c r="AO28" s="956"/>
      <c r="AP28" s="956"/>
      <c r="AQ28" s="956"/>
      <c r="AR28" s="956"/>
      <c r="AS28" s="956"/>
      <c r="AT28" s="963"/>
      <c r="AU28" s="956"/>
      <c r="AV28" s="956"/>
      <c r="AW28" s="956"/>
      <c r="AX28" s="956"/>
      <c r="AY28" s="956"/>
      <c r="AZ28" s="956"/>
      <c r="BA28" s="960"/>
      <c r="BB28" s="956"/>
      <c r="BC28" s="956"/>
      <c r="BD28" s="956"/>
      <c r="BE28" s="956"/>
      <c r="BF28" s="956"/>
      <c r="BG28" s="956"/>
      <c r="BH28" s="956"/>
      <c r="BI28" s="960"/>
      <c r="BJ28" s="956"/>
      <c r="BK28" s="956"/>
      <c r="BL28" s="956"/>
      <c r="BM28" s="956"/>
      <c r="BN28" s="956"/>
      <c r="BO28" s="956"/>
      <c r="BP28" s="956"/>
      <c r="BQ28" s="960"/>
      <c r="BR28" s="956"/>
    </row>
    <row r="29" spans="2:70" ht="15" customHeight="1" thickBot="1" x14ac:dyDescent="0.3">
      <c r="B29" s="948"/>
      <c r="C29" s="2462"/>
      <c r="D29" s="2463"/>
      <c r="E29" s="2463"/>
      <c r="F29" s="2463"/>
      <c r="G29" s="2463"/>
      <c r="H29" s="2463"/>
      <c r="I29" s="2463"/>
      <c r="J29" s="2463"/>
      <c r="K29" s="2463"/>
      <c r="L29" s="2463"/>
      <c r="M29" s="2463"/>
      <c r="N29" s="2463"/>
      <c r="O29" s="2464"/>
      <c r="P29" s="2578">
        <v>0</v>
      </c>
      <c r="Q29" s="2569">
        <v>0</v>
      </c>
      <c r="R29" s="1239"/>
      <c r="S29" s="1129"/>
      <c r="T29" s="1240"/>
      <c r="U29" s="1241"/>
      <c r="V29" s="1241"/>
      <c r="W29" s="1241"/>
      <c r="X29" s="1240"/>
      <c r="Y29" s="1248"/>
      <c r="Z29" s="953"/>
      <c r="AA29" s="560"/>
      <c r="AB29" s="166"/>
      <c r="AC29" s="166"/>
      <c r="AD29" s="166"/>
      <c r="AE29" s="166"/>
      <c r="AF29" s="956"/>
      <c r="AG29" s="936"/>
      <c r="AH29" s="956"/>
      <c r="AI29" s="956"/>
      <c r="AJ29" s="956"/>
      <c r="AK29" s="956"/>
      <c r="AL29" s="956"/>
      <c r="AM29" s="956"/>
      <c r="AN29" s="960"/>
      <c r="AO29" s="956"/>
      <c r="AP29" s="956"/>
      <c r="AQ29" s="956"/>
      <c r="AR29" s="956"/>
      <c r="AS29" s="956"/>
      <c r="AT29" s="963"/>
      <c r="AU29" s="956"/>
      <c r="AV29" s="956"/>
      <c r="AW29" s="956"/>
      <c r="AX29" s="956"/>
      <c r="AY29" s="956"/>
      <c r="AZ29" s="956"/>
      <c r="BA29" s="960"/>
      <c r="BB29" s="956"/>
      <c r="BC29" s="956"/>
      <c r="BD29" s="956"/>
      <c r="BE29" s="956"/>
      <c r="BF29" s="956"/>
      <c r="BG29" s="956"/>
      <c r="BH29" s="956"/>
      <c r="BI29" s="960"/>
      <c r="BJ29" s="956"/>
      <c r="BK29" s="956"/>
      <c r="BL29" s="956"/>
      <c r="BM29" s="956"/>
      <c r="BN29" s="956"/>
      <c r="BO29" s="956"/>
      <c r="BP29" s="956"/>
      <c r="BQ29" s="960"/>
      <c r="BR29" s="956"/>
    </row>
    <row r="30" spans="2:70" ht="15" customHeight="1" thickBot="1" x14ac:dyDescent="0.3">
      <c r="B30" s="948"/>
      <c r="C30" s="3261" t="s">
        <v>270</v>
      </c>
      <c r="D30" s="3262"/>
      <c r="E30" s="3262"/>
      <c r="F30" s="3262"/>
      <c r="G30" s="3262"/>
      <c r="H30" s="3262"/>
      <c r="I30" s="3262"/>
      <c r="J30" s="3262"/>
      <c r="K30" s="3262"/>
      <c r="L30" s="3262"/>
      <c r="M30" s="3262"/>
      <c r="N30" s="3262"/>
      <c r="O30" s="3263"/>
      <c r="P30" s="2579">
        <f>SUM(P25:P29)</f>
        <v>10362759.579173271</v>
      </c>
      <c r="Q30" s="2580">
        <f>SUM(Q25:Q29)</f>
        <v>0</v>
      </c>
      <c r="R30" s="1246"/>
      <c r="S30" s="1242"/>
      <c r="T30" s="1126"/>
      <c r="U30" s="165"/>
      <c r="V30" s="165"/>
      <c r="W30" s="165"/>
      <c r="X30" s="1126"/>
      <c r="Y30" s="1126"/>
      <c r="Z30" s="954"/>
      <c r="AA30" s="929"/>
      <c r="AB30" s="166"/>
      <c r="AC30" s="166"/>
      <c r="AD30" s="166"/>
      <c r="AE30" s="166"/>
      <c r="AF30" s="956"/>
      <c r="AG30" s="936"/>
      <c r="AH30" s="956"/>
      <c r="AI30" s="956"/>
      <c r="AJ30" s="956"/>
      <c r="AK30" s="956"/>
      <c r="AL30" s="956"/>
      <c r="AM30" s="956"/>
      <c r="AN30" s="956"/>
      <c r="AO30" s="956"/>
      <c r="AP30" s="956"/>
      <c r="AQ30" s="956"/>
      <c r="AR30" s="956"/>
      <c r="AS30" s="956"/>
      <c r="AT30" s="956"/>
      <c r="AU30" s="956"/>
      <c r="AV30" s="956"/>
      <c r="AW30" s="956"/>
      <c r="AX30" s="956"/>
      <c r="AY30" s="956"/>
      <c r="AZ30" s="956"/>
      <c r="BA30" s="956"/>
      <c r="BB30" s="956"/>
      <c r="BC30" s="956"/>
      <c r="BD30" s="956"/>
      <c r="BE30" s="956"/>
      <c r="BF30" s="956"/>
      <c r="BG30" s="956"/>
      <c r="BH30" s="956"/>
      <c r="BI30" s="956"/>
      <c r="BJ30" s="956"/>
      <c r="BK30" s="956"/>
      <c r="BL30" s="956"/>
      <c r="BM30" s="956"/>
      <c r="BN30" s="956"/>
      <c r="BO30" s="956"/>
      <c r="BP30" s="956"/>
      <c r="BQ30" s="956"/>
      <c r="BR30" s="956"/>
    </row>
    <row r="31" spans="2:70" ht="3.75" customHeight="1" thickBot="1" x14ac:dyDescent="0.3">
      <c r="B31" s="948"/>
      <c r="C31" s="928"/>
      <c r="D31" s="165"/>
      <c r="E31" s="165"/>
      <c r="F31" s="165"/>
      <c r="G31" s="165"/>
      <c r="H31" s="165"/>
      <c r="I31" s="165"/>
      <c r="J31" s="165"/>
      <c r="K31" s="165"/>
      <c r="L31" s="165"/>
      <c r="M31" s="165"/>
      <c r="N31" s="165"/>
      <c r="O31" s="165"/>
      <c r="P31" s="2581"/>
      <c r="Q31" s="2581"/>
      <c r="R31" s="1131"/>
      <c r="S31" s="1130"/>
      <c r="T31" s="1126"/>
      <c r="U31" s="165"/>
      <c r="V31" s="165"/>
      <c r="W31" s="165"/>
      <c r="X31" s="1126"/>
      <c r="Y31" s="1126"/>
      <c r="Z31" s="954"/>
      <c r="AA31" s="929"/>
      <c r="AB31" s="166"/>
      <c r="AC31" s="166"/>
      <c r="AD31" s="166"/>
      <c r="AE31" s="166"/>
      <c r="AF31" s="956"/>
      <c r="AG31" s="936"/>
      <c r="AH31" s="956"/>
      <c r="AI31" s="956"/>
      <c r="AJ31" s="956"/>
      <c r="AK31" s="956"/>
      <c r="AL31" s="956"/>
      <c r="AM31" s="956"/>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6"/>
      <c r="BL31" s="956"/>
      <c r="BM31" s="956"/>
      <c r="BN31" s="956"/>
      <c r="BO31" s="956"/>
      <c r="BP31" s="956"/>
      <c r="BQ31" s="956"/>
      <c r="BR31" s="956"/>
    </row>
    <row r="32" spans="2:70" ht="15" customHeight="1" thickBot="1" x14ac:dyDescent="0.3">
      <c r="B32" s="948"/>
      <c r="D32" s="165"/>
      <c r="E32" s="165"/>
      <c r="F32" s="165"/>
      <c r="G32" s="165"/>
      <c r="H32" s="1128" t="s">
        <v>481</v>
      </c>
      <c r="I32" s="1128"/>
      <c r="J32" s="1128"/>
      <c r="K32" s="1128"/>
      <c r="L32" s="1128"/>
      <c r="M32" s="1128"/>
      <c r="N32" s="1128"/>
      <c r="O32" s="1128"/>
      <c r="P32" s="2582"/>
      <c r="Q32" s="2583">
        <f>P30+Q30</f>
        <v>10362759.579173271</v>
      </c>
      <c r="R32" s="1131"/>
      <c r="S32" s="1130"/>
      <c r="T32" s="1126"/>
      <c r="U32" s="165"/>
      <c r="V32" s="165"/>
      <c r="W32" s="165"/>
      <c r="X32" s="1126"/>
      <c r="Y32" s="1126"/>
      <c r="Z32" s="954"/>
      <c r="AA32" s="929"/>
      <c r="AB32" s="166"/>
      <c r="AC32" s="166"/>
      <c r="AD32" s="166"/>
      <c r="AE32" s="166"/>
      <c r="AF32" s="956"/>
      <c r="AG32" s="936"/>
      <c r="AH32" s="956"/>
      <c r="AI32" s="956"/>
      <c r="AJ32" s="956"/>
      <c r="AK32" s="956"/>
      <c r="AL32" s="956"/>
      <c r="AM32" s="956"/>
      <c r="AN32" s="956"/>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c r="BP32" s="956"/>
      <c r="BQ32" s="956"/>
      <c r="BR32" s="956"/>
    </row>
    <row r="33" spans="2:71" ht="3.75" customHeight="1" thickBot="1" x14ac:dyDescent="0.3">
      <c r="B33" s="948"/>
      <c r="C33" s="1128"/>
      <c r="D33" s="165"/>
      <c r="E33" s="165"/>
      <c r="F33" s="165"/>
      <c r="G33" s="165"/>
      <c r="H33" s="165"/>
      <c r="I33" s="165"/>
      <c r="J33" s="165"/>
      <c r="K33" s="165"/>
      <c r="L33" s="165"/>
      <c r="M33" s="165"/>
      <c r="N33" s="165"/>
      <c r="O33" s="165"/>
      <c r="P33" s="2584"/>
      <c r="Q33" s="2585"/>
      <c r="R33" s="1131"/>
      <c r="S33" s="1130"/>
      <c r="T33" s="1126"/>
      <c r="U33" s="165"/>
      <c r="V33" s="165"/>
      <c r="W33" s="165"/>
      <c r="X33" s="1126"/>
      <c r="Y33" s="1126"/>
      <c r="Z33" s="954"/>
      <c r="AA33" s="929"/>
      <c r="AB33" s="166"/>
      <c r="AC33" s="166"/>
      <c r="AD33" s="166"/>
      <c r="AE33" s="166"/>
      <c r="AF33" s="956"/>
      <c r="AG33" s="936"/>
      <c r="AH33" s="956"/>
      <c r="AI33" s="956"/>
      <c r="AJ33" s="956"/>
      <c r="AK33" s="956"/>
      <c r="AL33" s="956"/>
      <c r="AM33" s="956"/>
      <c r="AN33" s="956"/>
      <c r="AO33" s="956"/>
      <c r="AP33" s="956"/>
      <c r="AQ33" s="956"/>
      <c r="AR33" s="956"/>
      <c r="AS33" s="956"/>
      <c r="AT33" s="956"/>
      <c r="AU33" s="956"/>
      <c r="AV33" s="956"/>
      <c r="AW33" s="956"/>
      <c r="AX33" s="956"/>
      <c r="AY33" s="956"/>
      <c r="AZ33" s="956"/>
      <c r="BA33" s="956"/>
      <c r="BB33" s="956"/>
      <c r="BC33" s="956"/>
      <c r="BD33" s="956"/>
      <c r="BE33" s="956"/>
      <c r="BF33" s="956"/>
      <c r="BG33" s="956"/>
      <c r="BH33" s="956"/>
      <c r="BI33" s="956"/>
      <c r="BJ33" s="956"/>
      <c r="BK33" s="956"/>
      <c r="BL33" s="956"/>
      <c r="BM33" s="956"/>
      <c r="BN33" s="956"/>
      <c r="BO33" s="956"/>
      <c r="BP33" s="956"/>
      <c r="BQ33" s="956"/>
      <c r="BR33" s="956"/>
    </row>
    <row r="34" spans="2:71" ht="15" customHeight="1" thickBot="1" x14ac:dyDescent="0.3">
      <c r="B34" s="948"/>
      <c r="D34" s="165"/>
      <c r="E34" s="165"/>
      <c r="F34" s="165"/>
      <c r="G34" s="165"/>
      <c r="H34" s="1128" t="s">
        <v>1526</v>
      </c>
      <c r="I34" s="1128"/>
      <c r="J34" s="1128"/>
      <c r="K34" s="1128"/>
      <c r="L34" s="1128"/>
      <c r="M34" s="1128"/>
      <c r="N34" s="1128"/>
      <c r="O34" s="1128"/>
      <c r="P34" s="2582"/>
      <c r="Q34" s="3646">
        <f>'Form 6E'!G52*'Form 6E'!G40*10</f>
        <v>14177174.420826731</v>
      </c>
      <c r="R34" s="945" t="str">
        <f>IF(Q34&gt;0,"from LIHTC Calculation (Form 6F)"," ")</f>
        <v>from LIHTC Calculation (Form 6F)</v>
      </c>
      <c r="S34" s="1130"/>
      <c r="T34" s="1126"/>
      <c r="U34" s="165"/>
      <c r="V34" s="165"/>
      <c r="W34" s="165"/>
      <c r="X34" s="1126"/>
      <c r="Y34" s="1126"/>
      <c r="Z34" s="954"/>
      <c r="AA34" s="929"/>
      <c r="AB34" s="166"/>
      <c r="AC34" s="166"/>
      <c r="AD34" s="166"/>
      <c r="AE34" s="166"/>
      <c r="AF34" s="956"/>
      <c r="AG34" s="936"/>
      <c r="AH34" s="956"/>
      <c r="AI34" s="956"/>
      <c r="AJ34" s="956"/>
      <c r="AK34" s="956"/>
      <c r="AL34" s="956"/>
      <c r="AM34" s="956"/>
      <c r="AN34" s="956"/>
      <c r="AO34" s="956"/>
      <c r="AP34" s="956"/>
      <c r="AQ34" s="956"/>
      <c r="AR34" s="956"/>
      <c r="AS34" s="956"/>
      <c r="AT34" s="956"/>
      <c r="AU34" s="956"/>
      <c r="AV34" s="956"/>
      <c r="AW34" s="956"/>
      <c r="AX34" s="956"/>
      <c r="AY34" s="956"/>
      <c r="AZ34" s="956"/>
      <c r="BA34" s="964"/>
      <c r="BB34" s="956"/>
      <c r="BC34" s="956"/>
      <c r="BD34" s="956"/>
      <c r="BE34" s="956"/>
      <c r="BF34" s="956"/>
      <c r="BG34" s="956"/>
      <c r="BH34" s="956"/>
      <c r="BI34" s="956"/>
      <c r="BJ34" s="956"/>
      <c r="BK34" s="956"/>
      <c r="BL34" s="956"/>
      <c r="BM34" s="956"/>
      <c r="BN34" s="956"/>
      <c r="BO34" s="956"/>
      <c r="BP34" s="956"/>
      <c r="BQ34" s="956"/>
      <c r="BR34" s="956"/>
    </row>
    <row r="35" spans="2:71" ht="3.75" customHeight="1" thickBot="1" x14ac:dyDescent="0.3">
      <c r="B35" s="948"/>
      <c r="C35" s="1128"/>
      <c r="D35" s="165"/>
      <c r="E35" s="165"/>
      <c r="F35" s="165"/>
      <c r="G35" s="165"/>
      <c r="H35" s="165"/>
      <c r="I35" s="165"/>
      <c r="J35" s="165"/>
      <c r="K35" s="165"/>
      <c r="L35" s="165"/>
      <c r="M35" s="165"/>
      <c r="N35" s="165"/>
      <c r="O35" s="165"/>
      <c r="P35" s="2586"/>
      <c r="Q35" s="2585"/>
      <c r="R35" s="1131"/>
      <c r="S35" s="1130"/>
      <c r="T35" s="1126"/>
      <c r="U35" s="165"/>
      <c r="V35" s="165"/>
      <c r="W35" s="165"/>
      <c r="X35" s="1126"/>
      <c r="Y35" s="1126"/>
      <c r="Z35" s="954"/>
      <c r="AA35" s="929"/>
      <c r="AB35" s="166"/>
      <c r="AC35" s="166"/>
      <c r="AD35" s="166"/>
      <c r="AE35" s="166"/>
      <c r="AF35" s="956"/>
      <c r="AG35" s="936"/>
      <c r="AH35" s="956"/>
      <c r="AI35" s="956"/>
      <c r="AJ35" s="956"/>
      <c r="AK35" s="956"/>
      <c r="AL35" s="956"/>
      <c r="AM35" s="956"/>
      <c r="AN35" s="956"/>
      <c r="AO35" s="956"/>
      <c r="AP35" s="956"/>
      <c r="AQ35" s="956"/>
      <c r="AR35" s="956"/>
      <c r="AS35" s="956"/>
      <c r="AT35" s="956"/>
      <c r="AU35" s="956"/>
      <c r="AV35" s="956"/>
      <c r="AW35" s="956"/>
      <c r="AX35" s="956"/>
      <c r="AY35" s="956"/>
      <c r="AZ35" s="956"/>
      <c r="BA35" s="956"/>
      <c r="BB35" s="956"/>
      <c r="BC35" s="956"/>
      <c r="BD35" s="956"/>
      <c r="BE35" s="956"/>
      <c r="BF35" s="956"/>
      <c r="BG35" s="956"/>
      <c r="BH35" s="956"/>
      <c r="BI35" s="956"/>
      <c r="BJ35" s="956"/>
      <c r="BK35" s="956"/>
      <c r="BL35" s="956"/>
      <c r="BM35" s="956"/>
      <c r="BN35" s="956"/>
      <c r="BO35" s="956"/>
      <c r="BP35" s="956"/>
      <c r="BQ35" s="956"/>
      <c r="BR35" s="956"/>
    </row>
    <row r="36" spans="2:71" ht="15" customHeight="1" thickBot="1" x14ac:dyDescent="0.3">
      <c r="B36" s="948"/>
      <c r="D36" s="165"/>
      <c r="E36" s="165"/>
      <c r="F36" s="165"/>
      <c r="G36" s="165"/>
      <c r="H36" s="1128" t="s">
        <v>165</v>
      </c>
      <c r="I36" s="1128"/>
      <c r="J36" s="1128"/>
      <c r="K36" s="1128"/>
      <c r="L36" s="1128"/>
      <c r="M36" s="1128"/>
      <c r="N36" s="1128"/>
      <c r="O36" s="1128"/>
      <c r="P36" s="2582"/>
      <c r="Q36" s="2583">
        <f>Q32+Q34</f>
        <v>24539934</v>
      </c>
      <c r="R36" s="938"/>
      <c r="S36" s="1130"/>
      <c r="T36" s="1126"/>
      <c r="U36" s="3254"/>
      <c r="V36" s="3254"/>
      <c r="W36" s="3254"/>
      <c r="X36" s="3254"/>
      <c r="Y36" s="165"/>
      <c r="Z36" s="950"/>
      <c r="AA36" s="165"/>
      <c r="AB36" s="166"/>
      <c r="AC36" s="166"/>
      <c r="AD36" s="166"/>
      <c r="AE36" s="166"/>
      <c r="AF36" s="956"/>
      <c r="AG36" s="936"/>
      <c r="AH36" s="956"/>
      <c r="AI36" s="956"/>
      <c r="AJ36" s="956"/>
      <c r="AK36" s="956"/>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row>
    <row r="37" spans="2:71" s="165" customFormat="1" ht="7.5" customHeight="1" x14ac:dyDescent="0.25">
      <c r="B37" s="948"/>
      <c r="P37" s="938"/>
      <c r="Q37" s="942"/>
      <c r="R37" s="938"/>
      <c r="Z37" s="950"/>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c r="BQ37" s="956"/>
      <c r="BR37" s="956"/>
      <c r="BS37" s="956"/>
    </row>
    <row r="38" spans="2:71" ht="15" customHeight="1" thickBot="1" x14ac:dyDescent="0.3">
      <c r="B38" s="948"/>
      <c r="C38" s="925" t="s">
        <v>201</v>
      </c>
      <c r="D38" s="165"/>
      <c r="E38" s="165"/>
      <c r="F38" s="165"/>
      <c r="G38" s="165"/>
      <c r="H38" s="165"/>
      <c r="I38" s="165"/>
      <c r="J38" s="165"/>
      <c r="K38" s="165"/>
      <c r="L38" s="165"/>
      <c r="M38" s="165"/>
      <c r="N38" s="165"/>
      <c r="O38" s="165"/>
      <c r="P38" s="938"/>
      <c r="Q38" s="942"/>
      <c r="R38" s="938"/>
      <c r="S38" s="165"/>
      <c r="T38" s="165"/>
      <c r="U38" s="165"/>
      <c r="V38" s="165"/>
      <c r="W38" s="165"/>
      <c r="X38" s="165"/>
      <c r="Y38" s="165"/>
      <c r="Z38" s="950"/>
      <c r="AA38" s="165"/>
      <c r="AB38" s="166"/>
      <c r="AC38" s="166"/>
      <c r="AD38" s="166"/>
      <c r="AE38" s="166"/>
      <c r="AF38" s="166"/>
      <c r="AI38" s="165"/>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c r="BQ38" s="956"/>
      <c r="BR38" s="956"/>
      <c r="BS38" s="956"/>
    </row>
    <row r="39" spans="2:71" ht="15" customHeight="1" x14ac:dyDescent="0.3">
      <c r="B39" s="952"/>
      <c r="C39" s="3226" t="s">
        <v>142</v>
      </c>
      <c r="D39" s="3227"/>
      <c r="E39" s="3227"/>
      <c r="F39" s="3227"/>
      <c r="G39" s="3227"/>
      <c r="H39" s="3227"/>
      <c r="I39" s="3227"/>
      <c r="J39" s="3227"/>
      <c r="K39" s="3227"/>
      <c r="L39" s="3227"/>
      <c r="M39" s="3227"/>
      <c r="N39" s="3227"/>
      <c r="O39" s="3246"/>
      <c r="P39" s="3223" t="s">
        <v>149</v>
      </c>
      <c r="Q39" s="3223" t="s">
        <v>148</v>
      </c>
      <c r="R39" s="3223" t="s">
        <v>1062</v>
      </c>
      <c r="S39" s="3223" t="s">
        <v>1061</v>
      </c>
      <c r="T39" s="3251" t="s">
        <v>476</v>
      </c>
      <c r="U39" s="3251" t="s">
        <v>477</v>
      </c>
      <c r="V39" s="3223" t="s">
        <v>169</v>
      </c>
      <c r="W39" s="3223" t="s">
        <v>140</v>
      </c>
      <c r="X39" s="3223" t="s">
        <v>170</v>
      </c>
      <c r="Y39" s="3223" t="s">
        <v>234</v>
      </c>
      <c r="Z39" s="957"/>
      <c r="AA39" s="955"/>
      <c r="AB39" s="166"/>
      <c r="AC39" s="166"/>
      <c r="AD39" s="166"/>
      <c r="AE39" s="166"/>
      <c r="AF39" s="956"/>
      <c r="AG39" s="936"/>
      <c r="AH39" s="956"/>
      <c r="AI39" s="962"/>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c r="BQ39" s="956"/>
      <c r="BR39" s="956"/>
      <c r="BS39" s="956"/>
    </row>
    <row r="40" spans="2:71" ht="15" customHeight="1" x14ac:dyDescent="0.3">
      <c r="B40" s="952"/>
      <c r="C40" s="3247"/>
      <c r="D40" s="3248"/>
      <c r="E40" s="3248"/>
      <c r="F40" s="3248"/>
      <c r="G40" s="3248"/>
      <c r="H40" s="3248"/>
      <c r="I40" s="3248"/>
      <c r="J40" s="3248"/>
      <c r="K40" s="3248"/>
      <c r="L40" s="3248"/>
      <c r="M40" s="3248"/>
      <c r="N40" s="3248"/>
      <c r="O40" s="3249"/>
      <c r="P40" s="3224"/>
      <c r="Q40" s="3224"/>
      <c r="R40" s="3224"/>
      <c r="S40" s="3224"/>
      <c r="T40" s="3252"/>
      <c r="U40" s="3252"/>
      <c r="V40" s="3224"/>
      <c r="W40" s="3224"/>
      <c r="X40" s="3224"/>
      <c r="Y40" s="3224"/>
      <c r="Z40" s="957"/>
      <c r="AA40" s="955"/>
      <c r="AB40" s="166"/>
      <c r="AC40" s="166"/>
      <c r="AD40" s="166"/>
      <c r="AE40" s="166"/>
      <c r="AF40" s="956"/>
      <c r="AG40" s="936"/>
      <c r="AH40" s="956"/>
      <c r="AI40" s="962"/>
      <c r="AJ40" s="956"/>
      <c r="AK40" s="956"/>
      <c r="AL40" s="956"/>
      <c r="AM40" s="956"/>
      <c r="AN40" s="956"/>
      <c r="AO40" s="956"/>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c r="BQ40" s="956"/>
      <c r="BR40" s="956"/>
      <c r="BS40" s="956"/>
    </row>
    <row r="41" spans="2:71" ht="15" customHeight="1" x14ac:dyDescent="0.3">
      <c r="B41" s="952"/>
      <c r="C41" s="3247"/>
      <c r="D41" s="3248"/>
      <c r="E41" s="3248"/>
      <c r="F41" s="3248"/>
      <c r="G41" s="3248"/>
      <c r="H41" s="3248"/>
      <c r="I41" s="3248"/>
      <c r="J41" s="3248"/>
      <c r="K41" s="3248"/>
      <c r="L41" s="3248"/>
      <c r="M41" s="3248"/>
      <c r="N41" s="3248"/>
      <c r="O41" s="3249"/>
      <c r="P41" s="3224"/>
      <c r="Q41" s="3224"/>
      <c r="R41" s="3224"/>
      <c r="S41" s="3224"/>
      <c r="T41" s="3252"/>
      <c r="U41" s="3252"/>
      <c r="V41" s="3224"/>
      <c r="W41" s="3224"/>
      <c r="X41" s="3224"/>
      <c r="Y41" s="3224"/>
      <c r="Z41" s="957"/>
      <c r="AA41" s="955"/>
      <c r="AB41" s="166"/>
      <c r="AC41" s="166"/>
      <c r="AD41" s="166"/>
      <c r="AE41" s="166"/>
      <c r="AF41" s="956"/>
      <c r="AG41" s="936"/>
      <c r="AH41" s="956"/>
      <c r="AI41" s="962"/>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row>
    <row r="42" spans="2:71" ht="15" customHeight="1" thickBot="1" x14ac:dyDescent="0.35">
      <c r="B42" s="952"/>
      <c r="C42" s="3229"/>
      <c r="D42" s="3230"/>
      <c r="E42" s="3230"/>
      <c r="F42" s="3230"/>
      <c r="G42" s="3230"/>
      <c r="H42" s="3230"/>
      <c r="I42" s="3230"/>
      <c r="J42" s="3230"/>
      <c r="K42" s="3230"/>
      <c r="L42" s="3230"/>
      <c r="M42" s="3230"/>
      <c r="N42" s="3230"/>
      <c r="O42" s="3250"/>
      <c r="P42" s="3225"/>
      <c r="Q42" s="3225"/>
      <c r="R42" s="3225"/>
      <c r="S42" s="3225"/>
      <c r="T42" s="3253"/>
      <c r="U42" s="3253"/>
      <c r="V42" s="3225"/>
      <c r="W42" s="3225"/>
      <c r="X42" s="3225"/>
      <c r="Y42" s="3225"/>
      <c r="Z42" s="957"/>
      <c r="AA42" s="955"/>
      <c r="AB42" s="166"/>
      <c r="AC42" s="166"/>
      <c r="AD42" s="166"/>
      <c r="AE42" s="166"/>
      <c r="AF42" s="956"/>
      <c r="AG42" s="936"/>
      <c r="AH42" s="956"/>
      <c r="AI42" s="962"/>
      <c r="AJ42" s="956"/>
      <c r="AK42" s="956"/>
      <c r="AL42" s="956"/>
      <c r="AM42" s="956"/>
      <c r="AN42" s="956"/>
      <c r="AO42" s="956"/>
      <c r="AP42" s="956"/>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row>
    <row r="43" spans="2:71" ht="15" customHeight="1" x14ac:dyDescent="0.3">
      <c r="B43" s="948"/>
      <c r="C43" s="2665" t="s">
        <v>1603</v>
      </c>
      <c r="D43" s="2666"/>
      <c r="E43" s="2666"/>
      <c r="F43" s="2666"/>
      <c r="G43" s="2666"/>
      <c r="H43" s="2666"/>
      <c r="I43" s="2666"/>
      <c r="J43" s="2666"/>
      <c r="K43" s="2666"/>
      <c r="L43" s="2666"/>
      <c r="M43" s="2666"/>
      <c r="N43" s="2666"/>
      <c r="O43" s="2667"/>
      <c r="P43" s="3644">
        <v>261175</v>
      </c>
      <c r="Q43" s="2647">
        <v>0</v>
      </c>
      <c r="R43" s="2648" t="s">
        <v>1514</v>
      </c>
      <c r="S43" s="2668" t="s">
        <v>1522</v>
      </c>
      <c r="T43" s="2669">
        <v>42339</v>
      </c>
      <c r="U43" s="2670">
        <v>42401</v>
      </c>
      <c r="V43" s="2671">
        <v>5.5E-2</v>
      </c>
      <c r="W43" s="2672">
        <v>10</v>
      </c>
      <c r="X43" s="2673">
        <v>10</v>
      </c>
      <c r="Y43" s="2674" t="s">
        <v>1523</v>
      </c>
      <c r="Z43" s="953"/>
      <c r="AA43" s="560"/>
      <c r="AB43" s="166"/>
      <c r="AC43" s="166"/>
      <c r="AD43" s="166"/>
      <c r="AE43" s="166"/>
      <c r="AF43" s="166"/>
      <c r="AI43" s="930"/>
      <c r="AJ43" s="956"/>
      <c r="AK43" s="956"/>
      <c r="AL43" s="956"/>
      <c r="AM43" s="956"/>
      <c r="AN43" s="960"/>
      <c r="AO43" s="956"/>
      <c r="AP43" s="956"/>
      <c r="AQ43" s="956"/>
      <c r="AR43" s="956"/>
      <c r="AS43" s="956"/>
      <c r="AT43" s="960"/>
      <c r="AU43" s="956"/>
      <c r="AV43" s="956"/>
      <c r="AW43" s="956"/>
      <c r="AX43" s="956"/>
      <c r="AY43" s="956"/>
      <c r="AZ43" s="956"/>
      <c r="BA43" s="960"/>
      <c r="BB43" s="956"/>
      <c r="BC43" s="956"/>
      <c r="BD43" s="956"/>
      <c r="BE43" s="956"/>
      <c r="BF43" s="956"/>
      <c r="BG43" s="956"/>
      <c r="BH43" s="956"/>
      <c r="BI43" s="960"/>
      <c r="BJ43" s="956"/>
      <c r="BK43" s="956"/>
      <c r="BL43" s="956"/>
      <c r="BM43" s="956"/>
      <c r="BN43" s="956"/>
      <c r="BO43" s="956"/>
      <c r="BP43" s="956"/>
      <c r="BQ43" s="960"/>
      <c r="BR43" s="956"/>
      <c r="BS43" s="956"/>
    </row>
    <row r="44" spans="2:71" ht="15" customHeight="1" thickBot="1" x14ac:dyDescent="0.35">
      <c r="B44" s="948"/>
      <c r="C44" s="3258"/>
      <c r="D44" s="3259"/>
      <c r="E44" s="3259"/>
      <c r="F44" s="3259"/>
      <c r="G44" s="3259"/>
      <c r="H44" s="3259"/>
      <c r="I44" s="3259"/>
      <c r="J44" s="3259"/>
      <c r="K44" s="3259"/>
      <c r="L44" s="3259"/>
      <c r="M44" s="3259"/>
      <c r="N44" s="3259"/>
      <c r="O44" s="3260"/>
      <c r="P44" s="2578">
        <v>0</v>
      </c>
      <c r="Q44" s="2569">
        <v>0</v>
      </c>
      <c r="R44" s="1239"/>
      <c r="S44" s="1243"/>
      <c r="T44" s="1244"/>
      <c r="U44" s="1245"/>
      <c r="V44" s="1245"/>
      <c r="W44" s="1245"/>
      <c r="X44" s="1244"/>
      <c r="Y44" s="1127"/>
      <c r="Z44" s="953"/>
      <c r="AA44" s="560"/>
      <c r="AB44" s="166"/>
      <c r="AC44" s="166"/>
      <c r="AD44" s="166"/>
      <c r="AE44" s="166"/>
      <c r="AF44" s="166"/>
      <c r="AI44" s="930"/>
      <c r="AJ44" s="956"/>
      <c r="AK44" s="956"/>
      <c r="AL44" s="956"/>
      <c r="AM44" s="956"/>
      <c r="AN44" s="960"/>
      <c r="AO44" s="956"/>
      <c r="AP44" s="956"/>
      <c r="AQ44" s="956"/>
      <c r="AR44" s="956"/>
      <c r="AS44" s="956"/>
      <c r="AT44" s="960"/>
      <c r="AU44" s="956"/>
      <c r="AV44" s="956"/>
      <c r="AW44" s="956"/>
      <c r="AX44" s="956"/>
      <c r="AY44" s="956"/>
      <c r="AZ44" s="956"/>
      <c r="BA44" s="960"/>
      <c r="BB44" s="956"/>
      <c r="BC44" s="956"/>
      <c r="BD44" s="956"/>
      <c r="BE44" s="956"/>
      <c r="BF44" s="956"/>
      <c r="BG44" s="956"/>
      <c r="BH44" s="956"/>
      <c r="BI44" s="960"/>
      <c r="BJ44" s="956"/>
      <c r="BK44" s="956"/>
      <c r="BL44" s="956"/>
      <c r="BM44" s="956"/>
      <c r="BN44" s="956"/>
      <c r="BO44" s="956"/>
      <c r="BP44" s="956"/>
      <c r="BQ44" s="960"/>
      <c r="BR44" s="956"/>
      <c r="BS44" s="956"/>
    </row>
    <row r="45" spans="2:71" ht="15" customHeight="1" thickBot="1" x14ac:dyDescent="0.35">
      <c r="B45" s="948"/>
      <c r="C45" s="3255" t="s">
        <v>272</v>
      </c>
      <c r="D45" s="3256"/>
      <c r="E45" s="3256"/>
      <c r="F45" s="3256"/>
      <c r="G45" s="3256"/>
      <c r="H45" s="3256"/>
      <c r="I45" s="3256"/>
      <c r="J45" s="3256"/>
      <c r="K45" s="3256"/>
      <c r="L45" s="3256"/>
      <c r="M45" s="3256"/>
      <c r="N45" s="3256"/>
      <c r="O45" s="3257"/>
      <c r="P45" s="2587">
        <f>SUM(P43:P44)</f>
        <v>261175</v>
      </c>
      <c r="Q45" s="2588">
        <f>SUM(Q43:Q44)</f>
        <v>0</v>
      </c>
      <c r="R45" s="1131"/>
      <c r="S45" s="1126"/>
      <c r="T45" s="165"/>
      <c r="U45" s="165"/>
      <c r="V45" s="165"/>
      <c r="W45" s="165"/>
      <c r="X45" s="165"/>
      <c r="Y45" s="165"/>
      <c r="Z45" s="950"/>
      <c r="AA45" s="165"/>
      <c r="AB45" s="166"/>
      <c r="AC45" s="166"/>
      <c r="AD45" s="166"/>
      <c r="AE45" s="166"/>
      <c r="AF45" s="166"/>
      <c r="AH45" s="165"/>
      <c r="AI45" s="165"/>
      <c r="AJ45" s="956"/>
      <c r="AK45" s="956"/>
      <c r="AL45" s="956"/>
      <c r="AM45" s="956"/>
      <c r="AN45" s="956"/>
      <c r="AO45" s="956"/>
      <c r="AP45" s="956"/>
      <c r="AQ45" s="956"/>
      <c r="AR45" s="956"/>
      <c r="AS45" s="956"/>
      <c r="AT45" s="956"/>
      <c r="AU45" s="956"/>
      <c r="AV45" s="956"/>
      <c r="AW45" s="956"/>
      <c r="AX45" s="956"/>
      <c r="AY45" s="956"/>
      <c r="AZ45" s="956"/>
      <c r="BA45" s="956"/>
      <c r="BB45" s="956"/>
      <c r="BC45" s="956"/>
      <c r="BD45" s="956"/>
      <c r="BE45" s="956"/>
      <c r="BF45" s="956"/>
      <c r="BG45" s="956"/>
      <c r="BH45" s="956"/>
      <c r="BI45" s="956"/>
      <c r="BJ45" s="956"/>
      <c r="BK45" s="956"/>
      <c r="BL45" s="956"/>
      <c r="BM45" s="956"/>
      <c r="BN45" s="956"/>
      <c r="BO45" s="956"/>
      <c r="BP45" s="956"/>
      <c r="BQ45" s="956"/>
      <c r="BR45" s="956"/>
      <c r="BS45" s="956"/>
    </row>
    <row r="46" spans="2:71" ht="3.75" customHeight="1" thickBot="1" x14ac:dyDescent="0.3">
      <c r="B46" s="948"/>
      <c r="C46" s="2589"/>
      <c r="D46" s="2573"/>
      <c r="E46" s="2573"/>
      <c r="F46" s="2573"/>
      <c r="G46" s="2573"/>
      <c r="H46" s="2573"/>
      <c r="I46" s="2573"/>
      <c r="J46" s="2573"/>
      <c r="K46" s="2573"/>
      <c r="L46" s="2573"/>
      <c r="M46" s="2573"/>
      <c r="N46" s="2573"/>
      <c r="O46" s="2573"/>
      <c r="P46" s="2590"/>
      <c r="Q46" s="2591"/>
      <c r="R46" s="1131"/>
      <c r="S46" s="1126"/>
      <c r="T46" s="165"/>
      <c r="U46" s="165"/>
      <c r="V46" s="165"/>
      <c r="W46" s="165"/>
      <c r="X46" s="165"/>
      <c r="Y46" s="165"/>
      <c r="Z46" s="950"/>
      <c r="AA46" s="165"/>
      <c r="AB46" s="166"/>
      <c r="AC46" s="166"/>
      <c r="AD46" s="166"/>
      <c r="AE46" s="166"/>
      <c r="AF46" s="166"/>
      <c r="AH46" s="165"/>
      <c r="AI46" s="165"/>
      <c r="AJ46" s="956"/>
      <c r="AK46" s="956"/>
      <c r="AL46" s="956"/>
      <c r="AM46" s="956"/>
      <c r="AN46" s="956"/>
      <c r="AO46" s="956"/>
      <c r="AP46" s="956"/>
      <c r="AQ46" s="956"/>
      <c r="AR46" s="956"/>
      <c r="AS46" s="956"/>
      <c r="AT46" s="956"/>
      <c r="AU46" s="956"/>
      <c r="AV46" s="956"/>
      <c r="AW46" s="956"/>
      <c r="AX46" s="956"/>
      <c r="AY46" s="956"/>
      <c r="AZ46" s="956"/>
      <c r="BA46" s="956"/>
      <c r="BB46" s="956"/>
      <c r="BC46" s="956"/>
      <c r="BD46" s="956"/>
      <c r="BE46" s="956"/>
      <c r="BF46" s="956"/>
      <c r="BG46" s="956"/>
      <c r="BH46" s="956"/>
      <c r="BI46" s="956"/>
      <c r="BJ46" s="956"/>
      <c r="BK46" s="956"/>
      <c r="BL46" s="956"/>
      <c r="BM46" s="956"/>
      <c r="BN46" s="956"/>
      <c r="BO46" s="956"/>
      <c r="BP46" s="956"/>
      <c r="BQ46" s="956"/>
      <c r="BR46" s="956"/>
      <c r="BS46" s="956"/>
    </row>
    <row r="47" spans="2:71" ht="15" customHeight="1" thickBot="1" x14ac:dyDescent="0.35">
      <c r="B47" s="948"/>
      <c r="C47" s="2575"/>
      <c r="D47" s="2575"/>
      <c r="E47" s="2575"/>
      <c r="F47" s="2575"/>
      <c r="G47" s="3232" t="s">
        <v>191</v>
      </c>
      <c r="H47" s="3232"/>
      <c r="I47" s="3232"/>
      <c r="J47" s="3232"/>
      <c r="K47" s="3232"/>
      <c r="L47" s="3232"/>
      <c r="M47" s="3232"/>
      <c r="N47" s="3232"/>
      <c r="O47" s="3232"/>
      <c r="P47" s="3232"/>
      <c r="Q47" s="2576">
        <f>P45+Q45</f>
        <v>261175</v>
      </c>
      <c r="R47" s="1131"/>
      <c r="S47" s="1249" t="str">
        <f>IF((Q36+Q47)&lt;&gt;'Form 6A'!Q115,"ERROR: Total Sources do not match Total Uses (Form 6A)","")</f>
        <v/>
      </c>
      <c r="T47" s="1126"/>
      <c r="U47" s="1126"/>
      <c r="V47" s="1126"/>
      <c r="W47" s="1126"/>
      <c r="X47" s="1126"/>
      <c r="Y47" s="165"/>
      <c r="Z47" s="950"/>
      <c r="AA47" s="165"/>
      <c r="AB47" s="166"/>
      <c r="AC47" s="166"/>
      <c r="AD47" s="166"/>
      <c r="AE47" s="166"/>
      <c r="AF47" s="166"/>
      <c r="AH47" s="165"/>
      <c r="AI47" s="165"/>
      <c r="AJ47" s="956"/>
      <c r="AK47" s="956"/>
      <c r="AL47" s="956"/>
      <c r="AM47" s="956"/>
      <c r="AN47" s="956"/>
      <c r="AO47" s="956"/>
      <c r="AP47" s="956"/>
      <c r="AQ47" s="956"/>
      <c r="AR47" s="956"/>
      <c r="AS47" s="956"/>
      <c r="AT47" s="956"/>
      <c r="AU47" s="956"/>
      <c r="AV47" s="956"/>
      <c r="AW47" s="956"/>
      <c r="AX47" s="956"/>
      <c r="AY47" s="956"/>
      <c r="AZ47" s="956"/>
      <c r="BA47" s="956"/>
      <c r="BB47" s="956"/>
      <c r="BC47" s="956"/>
      <c r="BD47" s="956"/>
      <c r="BE47" s="956"/>
      <c r="BF47" s="956"/>
      <c r="BG47" s="956"/>
      <c r="BH47" s="956"/>
      <c r="BI47" s="956"/>
      <c r="BJ47" s="956"/>
      <c r="BK47" s="956"/>
      <c r="BL47" s="956"/>
      <c r="BM47" s="956"/>
      <c r="BN47" s="956"/>
      <c r="BO47" s="956"/>
      <c r="BP47" s="956"/>
      <c r="BQ47" s="956"/>
      <c r="BR47" s="956"/>
      <c r="BS47" s="956"/>
    </row>
    <row r="48" spans="2:71" ht="7.5" customHeight="1" thickBot="1" x14ac:dyDescent="0.3">
      <c r="B48" s="966"/>
      <c r="C48" s="967"/>
      <c r="D48" s="932"/>
      <c r="E48" s="932"/>
      <c r="F48" s="932"/>
      <c r="G48" s="932"/>
      <c r="H48" s="932"/>
      <c r="I48" s="932"/>
      <c r="J48" s="932"/>
      <c r="K48" s="932"/>
      <c r="L48" s="932"/>
      <c r="M48" s="932"/>
      <c r="N48" s="932"/>
      <c r="O48" s="932"/>
      <c r="P48" s="968"/>
      <c r="Q48" s="969"/>
      <c r="R48" s="969"/>
      <c r="S48" s="970"/>
      <c r="T48" s="970"/>
      <c r="U48" s="932"/>
      <c r="V48" s="932"/>
      <c r="W48" s="932"/>
      <c r="X48" s="970"/>
      <c r="Y48" s="970"/>
      <c r="Z48" s="971"/>
      <c r="AA48" s="933"/>
      <c r="AB48" s="166"/>
      <c r="AC48" s="166"/>
      <c r="AD48" s="166"/>
      <c r="AE48" s="166"/>
      <c r="AF48" s="166"/>
      <c r="AH48" s="165"/>
      <c r="AI48" s="165"/>
      <c r="AJ48" s="956"/>
      <c r="AK48" s="956"/>
      <c r="AL48" s="956"/>
      <c r="AM48" s="956"/>
      <c r="AN48" s="965"/>
      <c r="AO48" s="956"/>
      <c r="AP48" s="956"/>
      <c r="AQ48" s="956"/>
      <c r="AR48" s="956"/>
      <c r="AS48" s="956"/>
      <c r="AT48" s="965"/>
      <c r="AU48" s="956"/>
      <c r="AV48" s="956"/>
      <c r="AW48" s="956"/>
      <c r="AX48" s="956"/>
      <c r="AY48" s="956"/>
      <c r="AZ48" s="956"/>
      <c r="BA48" s="965"/>
      <c r="BB48" s="956"/>
      <c r="BC48" s="956"/>
      <c r="BD48" s="956"/>
      <c r="BE48" s="956"/>
      <c r="BF48" s="956"/>
      <c r="BG48" s="956"/>
      <c r="BH48" s="956"/>
      <c r="BI48" s="965"/>
      <c r="BJ48" s="956"/>
      <c r="BK48" s="956"/>
      <c r="BL48" s="956"/>
      <c r="BM48" s="956"/>
      <c r="BN48" s="956"/>
      <c r="BO48" s="956"/>
      <c r="BP48" s="956"/>
      <c r="BQ48" s="965"/>
      <c r="BR48" s="965"/>
      <c r="BS48" s="956"/>
    </row>
    <row r="49" spans="2:71" ht="15" customHeight="1" x14ac:dyDescent="0.25">
      <c r="B49" s="935"/>
      <c r="C49" s="934"/>
      <c r="D49" s="166"/>
      <c r="E49" s="166"/>
      <c r="F49" s="166"/>
      <c r="G49" s="166"/>
      <c r="H49" s="166"/>
      <c r="I49" s="166"/>
      <c r="J49" s="166"/>
      <c r="K49" s="166"/>
      <c r="L49" s="166"/>
      <c r="M49" s="166"/>
      <c r="N49" s="166"/>
      <c r="O49" s="166"/>
      <c r="P49" s="941"/>
      <c r="Q49" s="943"/>
      <c r="R49" s="943"/>
      <c r="S49" s="934"/>
      <c r="T49" s="924"/>
      <c r="U49" s="166"/>
      <c r="V49" s="166"/>
      <c r="W49" s="166"/>
      <c r="X49" s="924"/>
      <c r="Y49" s="924"/>
      <c r="Z49" s="924"/>
      <c r="AA49" s="924"/>
      <c r="AB49" s="166"/>
      <c r="AC49" s="166"/>
      <c r="AD49" s="166"/>
      <c r="AE49" s="166"/>
      <c r="AF49" s="166"/>
      <c r="AH49" s="165"/>
      <c r="AI49" s="165"/>
      <c r="AJ49" s="956"/>
      <c r="AK49" s="956"/>
      <c r="AL49" s="956"/>
      <c r="AM49" s="956"/>
      <c r="AN49" s="972"/>
      <c r="AO49" s="956"/>
      <c r="AP49" s="956"/>
      <c r="AQ49" s="956"/>
      <c r="AR49" s="956"/>
      <c r="AS49" s="956"/>
      <c r="AT49" s="973"/>
      <c r="AU49" s="956"/>
      <c r="AV49" s="956"/>
      <c r="AW49" s="956"/>
      <c r="AX49" s="956"/>
      <c r="AY49" s="956"/>
      <c r="AZ49" s="956"/>
      <c r="BA49" s="973"/>
      <c r="BB49" s="956"/>
      <c r="BC49" s="956"/>
      <c r="BD49" s="956"/>
      <c r="BE49" s="956"/>
      <c r="BF49" s="956"/>
      <c r="BG49" s="956"/>
      <c r="BH49" s="956"/>
      <c r="BI49" s="973"/>
      <c r="BJ49" s="956"/>
      <c r="BK49" s="956"/>
      <c r="BL49" s="956"/>
      <c r="BM49" s="956"/>
      <c r="BN49" s="956"/>
      <c r="BO49" s="956"/>
      <c r="BP49" s="956"/>
      <c r="BQ49" s="972"/>
      <c r="BR49" s="972"/>
      <c r="BS49" s="956"/>
    </row>
    <row r="50" spans="2:71" ht="15" customHeight="1" x14ac:dyDescent="0.25">
      <c r="B50" s="165"/>
      <c r="C50" s="165"/>
      <c r="D50" s="166"/>
      <c r="E50" s="166"/>
      <c r="F50" s="166"/>
      <c r="G50" s="166"/>
      <c r="H50" s="166"/>
      <c r="I50" s="166"/>
      <c r="J50" s="166"/>
      <c r="K50" s="166"/>
      <c r="L50" s="166"/>
      <c r="M50" s="166"/>
      <c r="N50" s="166"/>
      <c r="O50" s="166"/>
      <c r="P50" s="938"/>
      <c r="Q50" s="938"/>
      <c r="R50" s="938"/>
      <c r="S50" s="165"/>
      <c r="T50" s="165"/>
      <c r="U50" s="166"/>
      <c r="V50" s="166"/>
      <c r="W50" s="166"/>
      <c r="X50" s="165"/>
      <c r="Y50" s="165"/>
      <c r="Z50" s="165"/>
      <c r="AA50" s="165"/>
      <c r="AB50" s="166"/>
      <c r="AC50" s="166"/>
      <c r="AD50" s="166"/>
      <c r="AE50" s="166"/>
      <c r="AF50" s="166"/>
      <c r="AH50" s="165"/>
      <c r="AI50" s="165"/>
      <c r="AJ50" s="956"/>
      <c r="AK50" s="956"/>
      <c r="AL50" s="956"/>
      <c r="AM50" s="956"/>
      <c r="AN50" s="956"/>
      <c r="AO50" s="956"/>
      <c r="AP50" s="956"/>
      <c r="AQ50" s="956"/>
      <c r="AR50" s="956"/>
      <c r="AS50" s="956"/>
      <c r="AT50" s="956"/>
      <c r="AU50" s="956"/>
      <c r="AV50" s="956"/>
      <c r="AW50" s="956"/>
      <c r="AX50" s="956"/>
      <c r="AY50" s="956"/>
      <c r="AZ50" s="956"/>
      <c r="BA50" s="956"/>
      <c r="BB50" s="956"/>
      <c r="BC50" s="956"/>
      <c r="BD50" s="956"/>
      <c r="BE50" s="956"/>
      <c r="BF50" s="956"/>
      <c r="BG50" s="956"/>
      <c r="BH50" s="956"/>
      <c r="BI50" s="956"/>
      <c r="BJ50" s="956"/>
      <c r="BK50" s="956"/>
      <c r="BL50" s="956"/>
      <c r="BM50" s="956"/>
      <c r="BN50" s="956"/>
      <c r="BO50" s="956"/>
      <c r="BP50" s="956"/>
      <c r="BQ50" s="956"/>
      <c r="BR50" s="956"/>
      <c r="BS50" s="956"/>
    </row>
    <row r="51" spans="2:71" ht="15" customHeight="1" x14ac:dyDescent="0.25">
      <c r="B51" s="165"/>
      <c r="C51" s="165"/>
      <c r="D51" s="166"/>
      <c r="E51" s="166"/>
      <c r="F51" s="166"/>
      <c r="G51" s="166"/>
      <c r="H51" s="166"/>
      <c r="I51" s="166"/>
      <c r="J51" s="166"/>
      <c r="K51" s="166"/>
      <c r="L51" s="166"/>
      <c r="M51" s="166"/>
      <c r="N51" s="166"/>
      <c r="O51" s="166"/>
      <c r="P51" s="938"/>
      <c r="Q51" s="938"/>
      <c r="R51" s="938"/>
      <c r="S51" s="165"/>
      <c r="T51" s="165"/>
      <c r="U51" s="166"/>
      <c r="V51" s="166"/>
      <c r="W51" s="166"/>
      <c r="X51" s="165"/>
      <c r="Y51" s="165"/>
      <c r="Z51" s="165"/>
      <c r="AA51" s="165"/>
      <c r="AB51" s="166"/>
      <c r="AC51" s="166"/>
      <c r="AD51" s="166"/>
      <c r="AE51" s="166"/>
      <c r="AF51" s="166"/>
      <c r="AH51" s="165"/>
      <c r="AI51" s="165"/>
      <c r="AN51" s="165"/>
      <c r="AT51" s="165"/>
      <c r="BA51" s="165"/>
      <c r="BI51" s="165"/>
      <c r="BQ51" s="165"/>
      <c r="BR51" s="165"/>
    </row>
    <row r="52" spans="2:71" ht="15" customHeight="1" x14ac:dyDescent="0.25">
      <c r="B52" s="165"/>
      <c r="C52" s="165"/>
      <c r="D52" s="166"/>
      <c r="E52" s="166"/>
      <c r="F52" s="166"/>
      <c r="G52" s="166"/>
      <c r="H52" s="166"/>
      <c r="I52" s="166"/>
      <c r="J52" s="166"/>
      <c r="K52" s="166"/>
      <c r="L52" s="166"/>
      <c r="M52" s="166"/>
      <c r="N52" s="166"/>
      <c r="O52" s="166"/>
      <c r="P52" s="938"/>
      <c r="Q52" s="938"/>
      <c r="R52" s="938"/>
      <c r="S52" s="165"/>
      <c r="T52" s="165"/>
      <c r="U52" s="166"/>
      <c r="V52" s="166"/>
      <c r="W52" s="166"/>
      <c r="X52" s="165"/>
      <c r="Y52" s="165"/>
      <c r="Z52" s="165"/>
      <c r="AA52" s="165"/>
      <c r="AB52" s="166"/>
      <c r="AC52" s="166"/>
      <c r="AD52" s="166"/>
      <c r="AE52" s="166"/>
      <c r="AF52" s="166"/>
      <c r="AH52" s="165"/>
      <c r="AI52" s="165"/>
      <c r="AN52" s="165"/>
      <c r="AT52" s="165"/>
      <c r="BA52" s="165"/>
      <c r="BI52" s="165"/>
      <c r="BQ52" s="165"/>
      <c r="BR52" s="165"/>
    </row>
    <row r="53" spans="2:71" ht="15" customHeight="1" x14ac:dyDescent="0.25">
      <c r="B53" s="165"/>
      <c r="C53" s="165"/>
      <c r="D53" s="166"/>
      <c r="E53" s="166"/>
      <c r="F53" s="166"/>
      <c r="G53" s="166"/>
      <c r="H53" s="166"/>
      <c r="I53" s="166"/>
      <c r="J53" s="166"/>
      <c r="K53" s="166"/>
      <c r="L53" s="166"/>
      <c r="M53" s="166"/>
      <c r="N53" s="166"/>
      <c r="O53" s="166"/>
      <c r="P53" s="938"/>
      <c r="Q53" s="938"/>
      <c r="R53" s="938"/>
      <c r="S53" s="165"/>
      <c r="T53" s="165"/>
      <c r="U53" s="166"/>
      <c r="V53" s="166"/>
      <c r="W53" s="166"/>
      <c r="X53" s="165"/>
      <c r="Y53" s="165"/>
      <c r="Z53" s="165"/>
      <c r="AA53" s="165"/>
      <c r="AB53" s="166"/>
      <c r="AC53" s="166"/>
      <c r="AD53" s="166"/>
      <c r="AE53" s="166"/>
      <c r="AF53" s="166"/>
      <c r="AH53" s="165"/>
      <c r="AI53" s="165"/>
      <c r="AN53" s="165"/>
      <c r="AT53" s="165"/>
      <c r="BA53" s="165"/>
      <c r="BI53" s="165"/>
      <c r="BQ53" s="165"/>
      <c r="BR53" s="165"/>
    </row>
    <row r="54" spans="2:71" ht="15" customHeight="1" x14ac:dyDescent="0.25">
      <c r="B54" s="165"/>
      <c r="C54" s="165"/>
      <c r="D54" s="166"/>
      <c r="E54" s="166"/>
      <c r="F54" s="166"/>
      <c r="G54" s="166"/>
      <c r="H54" s="166"/>
      <c r="I54" s="166"/>
      <c r="J54" s="166"/>
      <c r="K54" s="166"/>
      <c r="L54" s="166"/>
      <c r="M54" s="166"/>
      <c r="N54" s="166"/>
      <c r="O54" s="166"/>
      <c r="P54" s="938"/>
      <c r="Q54" s="938"/>
      <c r="R54" s="938"/>
      <c r="S54" s="165"/>
      <c r="T54" s="165"/>
      <c r="U54" s="166"/>
      <c r="V54" s="166"/>
      <c r="W54" s="166"/>
      <c r="X54" s="165"/>
      <c r="Y54" s="165"/>
      <c r="Z54" s="165"/>
      <c r="AA54" s="165"/>
      <c r="AB54" s="166"/>
      <c r="AC54" s="166"/>
      <c r="AD54" s="166"/>
      <c r="AE54" s="166"/>
      <c r="AF54" s="166"/>
      <c r="AH54" s="165"/>
      <c r="AI54" s="165"/>
      <c r="AN54" s="165"/>
      <c r="AT54" s="165"/>
      <c r="BA54" s="165"/>
      <c r="BI54" s="165"/>
      <c r="BQ54" s="165"/>
      <c r="BR54" s="165"/>
    </row>
    <row r="55" spans="2:71" ht="15" customHeight="1" x14ac:dyDescent="0.25">
      <c r="B55" s="165"/>
      <c r="C55" s="165"/>
      <c r="D55" s="166"/>
      <c r="E55" s="166"/>
      <c r="F55" s="166"/>
      <c r="G55" s="166"/>
      <c r="H55" s="166"/>
      <c r="I55" s="166"/>
      <c r="J55" s="166"/>
      <c r="K55" s="166"/>
      <c r="L55" s="166"/>
      <c r="M55" s="166"/>
      <c r="N55" s="166"/>
      <c r="O55" s="166"/>
      <c r="P55" s="938"/>
      <c r="Q55" s="938"/>
      <c r="R55" s="938"/>
      <c r="S55" s="165"/>
      <c r="T55" s="165"/>
      <c r="U55" s="166"/>
      <c r="V55" s="166"/>
      <c r="W55" s="166"/>
      <c r="X55" s="165"/>
      <c r="Y55" s="165"/>
      <c r="Z55" s="165"/>
      <c r="AA55" s="165"/>
      <c r="AB55" s="166"/>
      <c r="AC55" s="166"/>
      <c r="AD55" s="166"/>
      <c r="AE55" s="166"/>
      <c r="AF55" s="166"/>
      <c r="AH55" s="165"/>
      <c r="AI55" s="165"/>
      <c r="AN55" s="165"/>
      <c r="AT55" s="165"/>
      <c r="BA55" s="165"/>
      <c r="BI55" s="165"/>
      <c r="BQ55" s="165"/>
      <c r="BR55" s="165"/>
    </row>
    <row r="56" spans="2:71" ht="15" customHeight="1" x14ac:dyDescent="0.25">
      <c r="B56" s="165"/>
      <c r="C56" s="165"/>
      <c r="D56" s="166"/>
      <c r="E56" s="166"/>
      <c r="F56" s="166"/>
      <c r="G56" s="166"/>
      <c r="H56" s="166"/>
      <c r="I56" s="166"/>
      <c r="J56" s="166"/>
      <c r="K56" s="166"/>
      <c r="L56" s="166"/>
      <c r="M56" s="166"/>
      <c r="N56" s="166"/>
      <c r="O56" s="166"/>
      <c r="P56" s="938"/>
      <c r="Q56" s="938"/>
      <c r="R56" s="938"/>
      <c r="S56" s="165"/>
      <c r="T56" s="165"/>
      <c r="U56" s="166"/>
      <c r="V56" s="166"/>
      <c r="W56" s="166"/>
      <c r="X56" s="165"/>
      <c r="Y56" s="165"/>
      <c r="Z56" s="165"/>
      <c r="AA56" s="165"/>
      <c r="AB56" s="166"/>
      <c r="AC56" s="166"/>
      <c r="AD56" s="166"/>
      <c r="AE56" s="166"/>
      <c r="AF56" s="166"/>
      <c r="AH56" s="165"/>
      <c r="AI56" s="165"/>
      <c r="AN56" s="165"/>
      <c r="AT56" s="165"/>
      <c r="BA56" s="165"/>
      <c r="BI56" s="165"/>
      <c r="BQ56" s="165"/>
      <c r="BR56" s="165"/>
    </row>
    <row r="57" spans="2:71" ht="15" customHeight="1" x14ac:dyDescent="0.25">
      <c r="B57" s="165"/>
      <c r="C57" s="165"/>
      <c r="D57" s="166"/>
      <c r="E57" s="166"/>
      <c r="F57" s="166"/>
      <c r="G57" s="166"/>
      <c r="H57" s="166"/>
      <c r="I57" s="166"/>
      <c r="J57" s="166"/>
      <c r="K57" s="166"/>
      <c r="L57" s="166"/>
      <c r="M57" s="166"/>
      <c r="N57" s="166"/>
      <c r="O57" s="166"/>
      <c r="P57" s="938"/>
      <c r="Q57" s="938"/>
      <c r="R57" s="938"/>
      <c r="S57" s="165"/>
      <c r="T57" s="165"/>
      <c r="U57" s="166"/>
      <c r="V57" s="166"/>
      <c r="W57" s="166"/>
      <c r="X57" s="165"/>
      <c r="Y57" s="165"/>
      <c r="Z57" s="165"/>
      <c r="AA57" s="165"/>
      <c r="AB57" s="166"/>
      <c r="AC57" s="166"/>
      <c r="AD57" s="166"/>
      <c r="AE57" s="166"/>
      <c r="AF57" s="166"/>
      <c r="AH57" s="165"/>
      <c r="AI57" s="165"/>
      <c r="AN57" s="165"/>
      <c r="AT57" s="165"/>
      <c r="BA57" s="165"/>
      <c r="BI57" s="165"/>
      <c r="BQ57" s="165"/>
      <c r="BR57" s="165"/>
    </row>
    <row r="58" spans="2:71" ht="15" customHeight="1" x14ac:dyDescent="0.25">
      <c r="B58" s="165"/>
      <c r="C58" s="165"/>
      <c r="D58" s="166"/>
      <c r="E58" s="166"/>
      <c r="F58" s="166"/>
      <c r="G58" s="166"/>
      <c r="H58" s="166"/>
      <c r="I58" s="166"/>
      <c r="J58" s="166"/>
      <c r="K58" s="166"/>
      <c r="L58" s="166"/>
      <c r="M58" s="166"/>
      <c r="N58" s="166"/>
      <c r="O58" s="166"/>
      <c r="P58" s="938"/>
      <c r="Q58" s="938"/>
      <c r="R58" s="938"/>
      <c r="S58" s="165"/>
      <c r="T58" s="165"/>
      <c r="U58" s="166"/>
      <c r="V58" s="166"/>
      <c r="W58" s="166"/>
      <c r="X58" s="165"/>
      <c r="Y58" s="165"/>
      <c r="Z58" s="165"/>
      <c r="AA58" s="165"/>
      <c r="AB58" s="166"/>
      <c r="AC58" s="166"/>
      <c r="AD58" s="166"/>
      <c r="AE58" s="166"/>
      <c r="AF58" s="166"/>
      <c r="AH58" s="165"/>
      <c r="AI58" s="165"/>
      <c r="AN58" s="165"/>
      <c r="AT58" s="165"/>
      <c r="BA58" s="165"/>
      <c r="BI58" s="165"/>
      <c r="BQ58" s="165"/>
      <c r="BR58" s="165"/>
    </row>
    <row r="59" spans="2:71" ht="15" customHeight="1" x14ac:dyDescent="0.25">
      <c r="B59" s="165"/>
      <c r="C59" s="165"/>
      <c r="D59" s="166"/>
      <c r="E59" s="166"/>
      <c r="F59" s="166"/>
      <c r="G59" s="166"/>
      <c r="H59" s="166"/>
      <c r="I59" s="166"/>
      <c r="J59" s="166"/>
      <c r="K59" s="166"/>
      <c r="L59" s="166"/>
      <c r="M59" s="166"/>
      <c r="N59" s="166"/>
      <c r="O59" s="166"/>
      <c r="P59" s="938"/>
      <c r="Q59" s="938"/>
      <c r="R59" s="938"/>
      <c r="S59" s="165"/>
      <c r="T59" s="165"/>
      <c r="U59" s="166"/>
      <c r="V59" s="166"/>
      <c r="W59" s="166"/>
      <c r="X59" s="165"/>
      <c r="Y59" s="165"/>
      <c r="Z59" s="165"/>
      <c r="AA59" s="165"/>
      <c r="AB59" s="166"/>
      <c r="AC59" s="166"/>
      <c r="AD59" s="166"/>
      <c r="AE59" s="166"/>
      <c r="AF59" s="166"/>
      <c r="AH59" s="165"/>
      <c r="AI59" s="165"/>
      <c r="AN59" s="165"/>
      <c r="AT59" s="165"/>
      <c r="BA59" s="165"/>
      <c r="BI59" s="165"/>
      <c r="BQ59" s="165"/>
      <c r="BR59" s="165"/>
    </row>
    <row r="60" spans="2:71" ht="15" customHeight="1" x14ac:dyDescent="0.25">
      <c r="B60" s="165"/>
      <c r="C60" s="165"/>
      <c r="D60" s="166"/>
      <c r="E60" s="166"/>
      <c r="F60" s="166"/>
      <c r="G60" s="166"/>
      <c r="H60" s="166"/>
      <c r="I60" s="166"/>
      <c r="J60" s="166"/>
      <c r="K60" s="166"/>
      <c r="L60" s="166"/>
      <c r="M60" s="166"/>
      <c r="N60" s="166"/>
      <c r="O60" s="166"/>
      <c r="P60" s="938"/>
      <c r="Q60" s="938"/>
      <c r="R60" s="938"/>
      <c r="S60" s="165"/>
      <c r="T60" s="165"/>
      <c r="U60" s="166"/>
      <c r="V60" s="166"/>
      <c r="W60" s="166"/>
      <c r="X60" s="165"/>
      <c r="Y60" s="165"/>
      <c r="Z60" s="165"/>
      <c r="AA60" s="165"/>
      <c r="AB60" s="166"/>
      <c r="AC60" s="166"/>
      <c r="AD60" s="166"/>
      <c r="AE60" s="166"/>
      <c r="AF60" s="166"/>
      <c r="AH60" s="165"/>
      <c r="AI60" s="165"/>
      <c r="AN60" s="165"/>
      <c r="AT60" s="165"/>
      <c r="BA60" s="165"/>
      <c r="BI60" s="165"/>
      <c r="BQ60" s="165"/>
      <c r="BR60" s="165"/>
    </row>
    <row r="61" spans="2:71" ht="15" customHeight="1" x14ac:dyDescent="0.25">
      <c r="B61" s="165"/>
      <c r="C61" s="165"/>
      <c r="D61" s="166"/>
      <c r="E61" s="166"/>
      <c r="F61" s="166"/>
      <c r="G61" s="166"/>
      <c r="H61" s="166"/>
      <c r="I61" s="166"/>
      <c r="J61" s="166"/>
      <c r="K61" s="166"/>
      <c r="L61" s="166"/>
      <c r="M61" s="166"/>
      <c r="N61" s="166"/>
      <c r="O61" s="166"/>
      <c r="P61" s="938"/>
      <c r="Q61" s="938"/>
      <c r="R61" s="938"/>
      <c r="S61" s="165"/>
      <c r="T61" s="165"/>
      <c r="U61" s="166"/>
      <c r="V61" s="166"/>
      <c r="W61" s="166"/>
      <c r="X61" s="165"/>
      <c r="Y61" s="165"/>
      <c r="Z61" s="165"/>
      <c r="AA61" s="165"/>
      <c r="AB61" s="166"/>
      <c r="AC61" s="166"/>
      <c r="AD61" s="166"/>
      <c r="AE61" s="166"/>
      <c r="AF61" s="166"/>
      <c r="AH61" s="165"/>
      <c r="AI61" s="165"/>
      <c r="AN61" s="165"/>
      <c r="AT61" s="165"/>
      <c r="BA61" s="165"/>
      <c r="BI61" s="165"/>
      <c r="BQ61" s="165"/>
      <c r="BR61" s="165"/>
    </row>
    <row r="62" spans="2:71" ht="15" customHeight="1" x14ac:dyDescent="0.25">
      <c r="B62" s="165"/>
      <c r="C62" s="165"/>
      <c r="D62" s="166"/>
      <c r="E62" s="166"/>
      <c r="F62" s="166"/>
      <c r="G62" s="166"/>
      <c r="H62" s="166"/>
      <c r="I62" s="166"/>
      <c r="J62" s="166"/>
      <c r="K62" s="166"/>
      <c r="L62" s="166"/>
      <c r="M62" s="166"/>
      <c r="N62" s="166"/>
      <c r="O62" s="166"/>
      <c r="P62" s="938"/>
      <c r="Q62" s="938"/>
      <c r="R62" s="938"/>
      <c r="S62" s="165"/>
      <c r="T62" s="165"/>
      <c r="U62" s="166"/>
      <c r="V62" s="166"/>
      <c r="W62" s="166"/>
      <c r="X62" s="165"/>
      <c r="Y62" s="165"/>
      <c r="Z62" s="165"/>
      <c r="AA62" s="165"/>
      <c r="AB62" s="166"/>
      <c r="AC62" s="166"/>
      <c r="AD62" s="166"/>
      <c r="AE62" s="166"/>
      <c r="AF62" s="166"/>
      <c r="AH62" s="165"/>
      <c r="AI62" s="165"/>
      <c r="AN62" s="165"/>
      <c r="AT62" s="165"/>
      <c r="BA62" s="165"/>
      <c r="BI62" s="165"/>
      <c r="BQ62" s="165"/>
      <c r="BR62" s="165"/>
    </row>
    <row r="63" spans="2:71" ht="15" customHeight="1" x14ac:dyDescent="0.25">
      <c r="B63" s="165"/>
      <c r="C63" s="165"/>
      <c r="D63" s="166"/>
      <c r="E63" s="166"/>
      <c r="F63" s="166"/>
      <c r="G63" s="166"/>
      <c r="H63" s="166"/>
      <c r="I63" s="166"/>
      <c r="J63" s="166"/>
      <c r="K63" s="166"/>
      <c r="L63" s="166"/>
      <c r="M63" s="166"/>
      <c r="N63" s="166"/>
      <c r="O63" s="166"/>
      <c r="P63" s="938"/>
      <c r="Q63" s="938"/>
      <c r="R63" s="938"/>
      <c r="S63" s="165"/>
      <c r="T63" s="165"/>
      <c r="U63" s="166"/>
      <c r="V63" s="166"/>
      <c r="W63" s="166"/>
      <c r="X63" s="165"/>
      <c r="Y63" s="165"/>
      <c r="Z63" s="165"/>
      <c r="AA63" s="165"/>
      <c r="AB63" s="166"/>
      <c r="AC63" s="166"/>
      <c r="AD63" s="166"/>
      <c r="AE63" s="166"/>
      <c r="AF63" s="166"/>
      <c r="AH63" s="165"/>
      <c r="AI63" s="165"/>
      <c r="AN63" s="165"/>
      <c r="AT63" s="165"/>
      <c r="BA63" s="165"/>
      <c r="BI63" s="165"/>
      <c r="BQ63" s="165"/>
      <c r="BR63" s="165"/>
    </row>
    <row r="64" spans="2:71" ht="15" customHeight="1" x14ac:dyDescent="0.25">
      <c r="B64" s="165"/>
      <c r="C64" s="165"/>
      <c r="D64" s="166"/>
      <c r="E64" s="166"/>
      <c r="F64" s="166"/>
      <c r="G64" s="166"/>
      <c r="H64" s="166"/>
      <c r="I64" s="166"/>
      <c r="J64" s="166"/>
      <c r="K64" s="166"/>
      <c r="L64" s="166"/>
      <c r="M64" s="166"/>
      <c r="N64" s="166"/>
      <c r="O64" s="166"/>
      <c r="P64" s="938"/>
      <c r="Q64" s="938"/>
      <c r="R64" s="938"/>
      <c r="S64" s="165"/>
      <c r="T64" s="165"/>
      <c r="U64" s="166"/>
      <c r="V64" s="166"/>
      <c r="W64" s="166"/>
      <c r="X64" s="165"/>
      <c r="Y64" s="165"/>
      <c r="Z64" s="165"/>
      <c r="AA64" s="165"/>
      <c r="AB64" s="166"/>
      <c r="AC64" s="166"/>
      <c r="AD64" s="166"/>
      <c r="AE64" s="166"/>
      <c r="AF64" s="166"/>
      <c r="AH64" s="165"/>
      <c r="AI64" s="165"/>
      <c r="AN64" s="165"/>
      <c r="AT64" s="165"/>
      <c r="BA64" s="165"/>
      <c r="BI64" s="165"/>
      <c r="BQ64" s="165"/>
      <c r="BR64" s="165"/>
    </row>
    <row r="65" spans="2:70" ht="15" customHeight="1" x14ac:dyDescent="0.25">
      <c r="B65" s="165"/>
      <c r="C65" s="165"/>
      <c r="D65" s="166"/>
      <c r="E65" s="166"/>
      <c r="F65" s="166"/>
      <c r="G65" s="166"/>
      <c r="H65" s="166"/>
      <c r="I65" s="166"/>
      <c r="J65" s="166"/>
      <c r="K65" s="166"/>
      <c r="L65" s="166"/>
      <c r="M65" s="166"/>
      <c r="N65" s="166"/>
      <c r="O65" s="166"/>
      <c r="P65" s="938"/>
      <c r="Q65" s="938"/>
      <c r="R65" s="938"/>
      <c r="S65" s="165"/>
      <c r="T65" s="165"/>
      <c r="U65" s="166"/>
      <c r="V65" s="166"/>
      <c r="W65" s="166"/>
      <c r="X65" s="165"/>
      <c r="Y65" s="165"/>
      <c r="Z65" s="165"/>
      <c r="AA65" s="165"/>
      <c r="AB65" s="166"/>
      <c r="AC65" s="166"/>
      <c r="AD65" s="166"/>
      <c r="AE65" s="166"/>
      <c r="AF65" s="166"/>
      <c r="AH65" s="165"/>
      <c r="AI65" s="165"/>
      <c r="AN65" s="165"/>
      <c r="AT65" s="165"/>
      <c r="BA65" s="165"/>
      <c r="BI65" s="165"/>
      <c r="BQ65" s="165"/>
      <c r="BR65" s="165"/>
    </row>
    <row r="66" spans="2:70" ht="15" customHeight="1" x14ac:dyDescent="0.25">
      <c r="B66" s="165"/>
      <c r="C66" s="165"/>
      <c r="D66" s="166"/>
      <c r="E66" s="166"/>
      <c r="F66" s="166"/>
      <c r="G66" s="166"/>
      <c r="H66" s="166"/>
      <c r="I66" s="166"/>
      <c r="J66" s="166"/>
      <c r="K66" s="166"/>
      <c r="L66" s="166"/>
      <c r="M66" s="166"/>
      <c r="N66" s="166"/>
      <c r="O66" s="166"/>
      <c r="P66" s="938"/>
      <c r="Q66" s="938"/>
      <c r="R66" s="938"/>
      <c r="S66" s="165"/>
      <c r="T66" s="165"/>
      <c r="U66" s="166"/>
      <c r="V66" s="166"/>
      <c r="W66" s="166"/>
      <c r="X66" s="165"/>
      <c r="Y66" s="165"/>
      <c r="Z66" s="165"/>
      <c r="AA66" s="165"/>
      <c r="AB66" s="166"/>
      <c r="AC66" s="166"/>
      <c r="AD66" s="166"/>
      <c r="AE66" s="166"/>
      <c r="AF66" s="166"/>
      <c r="AH66" s="165"/>
      <c r="AI66" s="165"/>
      <c r="AN66" s="165"/>
      <c r="AT66" s="165"/>
      <c r="BA66" s="165"/>
      <c r="BI66" s="165"/>
      <c r="BQ66" s="165"/>
      <c r="BR66" s="165"/>
    </row>
    <row r="67" spans="2:70" ht="15" customHeight="1" x14ac:dyDescent="0.25">
      <c r="B67" s="165"/>
      <c r="C67" s="165"/>
      <c r="D67" s="166"/>
      <c r="E67" s="166"/>
      <c r="F67" s="166"/>
      <c r="G67" s="166"/>
      <c r="H67" s="166"/>
      <c r="I67" s="166"/>
      <c r="J67" s="166"/>
      <c r="K67" s="166"/>
      <c r="L67" s="166"/>
      <c r="M67" s="166"/>
      <c r="N67" s="166"/>
      <c r="O67" s="166"/>
      <c r="P67" s="938"/>
      <c r="Q67" s="938"/>
      <c r="R67" s="938"/>
      <c r="S67" s="165"/>
      <c r="T67" s="165"/>
      <c r="U67" s="166"/>
      <c r="V67" s="166"/>
      <c r="W67" s="166"/>
      <c r="X67" s="165"/>
      <c r="Y67" s="165"/>
      <c r="Z67" s="165"/>
      <c r="AA67" s="165"/>
      <c r="AB67" s="166"/>
      <c r="AC67" s="166"/>
      <c r="AD67" s="166"/>
      <c r="AE67" s="166"/>
      <c r="AF67" s="166"/>
      <c r="AH67" s="165"/>
      <c r="AI67" s="165"/>
      <c r="AN67" s="165"/>
      <c r="AT67" s="165"/>
      <c r="BA67" s="165"/>
      <c r="BI67" s="165"/>
      <c r="BQ67" s="165"/>
      <c r="BR67" s="165"/>
    </row>
    <row r="68" spans="2:70" ht="15" customHeight="1" x14ac:dyDescent="0.25">
      <c r="B68" s="165"/>
      <c r="C68" s="165"/>
      <c r="D68" s="166"/>
      <c r="E68" s="166"/>
      <c r="F68" s="166"/>
      <c r="G68" s="166"/>
      <c r="H68" s="166"/>
      <c r="I68" s="166"/>
      <c r="J68" s="166"/>
      <c r="K68" s="166"/>
      <c r="L68" s="166"/>
      <c r="M68" s="166"/>
      <c r="N68" s="166"/>
      <c r="O68" s="166"/>
      <c r="P68" s="938"/>
      <c r="Q68" s="938"/>
      <c r="R68" s="938"/>
      <c r="S68" s="165"/>
      <c r="T68" s="165"/>
      <c r="U68" s="166"/>
      <c r="V68" s="166"/>
      <c r="W68" s="166"/>
      <c r="X68" s="165"/>
      <c r="Y68" s="165"/>
      <c r="Z68" s="165"/>
      <c r="AA68" s="165"/>
      <c r="AB68" s="166"/>
      <c r="AC68" s="166"/>
      <c r="AD68" s="166"/>
      <c r="AE68" s="166"/>
      <c r="AF68" s="166"/>
      <c r="AH68" s="165"/>
      <c r="AI68" s="165"/>
      <c r="AN68" s="165"/>
      <c r="AT68" s="165"/>
      <c r="BA68" s="165"/>
      <c r="BI68" s="165"/>
      <c r="BQ68" s="165"/>
      <c r="BR68" s="165"/>
    </row>
    <row r="69" spans="2:70" ht="15" customHeight="1" x14ac:dyDescent="0.25">
      <c r="B69" s="165"/>
      <c r="C69" s="165"/>
      <c r="D69" s="166"/>
      <c r="E69" s="166"/>
      <c r="F69" s="166"/>
      <c r="G69" s="166"/>
      <c r="H69" s="166"/>
      <c r="I69" s="166"/>
      <c r="J69" s="166"/>
      <c r="K69" s="166"/>
      <c r="L69" s="166"/>
      <c r="M69" s="166"/>
      <c r="N69" s="166"/>
      <c r="O69" s="166"/>
      <c r="P69" s="938"/>
      <c r="Q69" s="938"/>
      <c r="R69" s="938"/>
      <c r="S69" s="165"/>
      <c r="T69" s="165"/>
      <c r="U69" s="166"/>
      <c r="V69" s="166"/>
      <c r="W69" s="166"/>
      <c r="X69" s="165"/>
      <c r="Y69" s="165"/>
      <c r="Z69" s="165"/>
      <c r="AA69" s="165"/>
      <c r="AB69" s="166"/>
      <c r="AC69" s="166"/>
      <c r="AD69" s="166"/>
      <c r="AE69" s="166"/>
      <c r="AF69" s="166"/>
      <c r="AH69" s="165"/>
      <c r="AI69" s="165"/>
      <c r="AN69" s="165"/>
      <c r="AT69" s="165"/>
      <c r="BA69" s="165"/>
      <c r="BI69" s="165"/>
      <c r="BQ69" s="165"/>
      <c r="BR69" s="165"/>
    </row>
    <row r="70" spans="2:70" ht="15" customHeight="1" x14ac:dyDescent="0.25">
      <c r="B70" s="165"/>
      <c r="C70" s="165"/>
      <c r="D70" s="166"/>
      <c r="E70" s="166"/>
      <c r="F70" s="166"/>
      <c r="G70" s="166"/>
      <c r="H70" s="166"/>
      <c r="I70" s="166"/>
      <c r="J70" s="166"/>
      <c r="K70" s="166"/>
      <c r="L70" s="166"/>
      <c r="M70" s="166"/>
      <c r="N70" s="166"/>
      <c r="O70" s="166"/>
      <c r="P70" s="938"/>
      <c r="Q70" s="938"/>
      <c r="R70" s="938"/>
      <c r="S70" s="165"/>
      <c r="T70" s="165"/>
      <c r="U70" s="166"/>
      <c r="V70" s="166"/>
      <c r="W70" s="166"/>
      <c r="X70" s="165"/>
      <c r="Y70" s="165"/>
      <c r="Z70" s="165"/>
      <c r="AA70" s="165"/>
      <c r="AB70" s="166"/>
      <c r="AC70" s="166"/>
      <c r="AD70" s="166"/>
      <c r="AE70" s="166"/>
      <c r="AF70" s="166"/>
      <c r="AH70" s="165"/>
      <c r="AI70" s="165"/>
      <c r="AN70" s="165"/>
      <c r="AT70" s="165"/>
      <c r="BA70" s="165"/>
      <c r="BI70" s="165"/>
      <c r="BQ70" s="165"/>
      <c r="BR70" s="165"/>
    </row>
    <row r="71" spans="2:70" ht="15" customHeight="1" x14ac:dyDescent="0.25">
      <c r="B71" s="165"/>
      <c r="C71" s="165"/>
      <c r="D71" s="166"/>
      <c r="E71" s="166"/>
      <c r="F71" s="166"/>
      <c r="G71" s="166"/>
      <c r="H71" s="166"/>
      <c r="I71" s="166"/>
      <c r="J71" s="166"/>
      <c r="K71" s="166"/>
      <c r="L71" s="166"/>
      <c r="M71" s="166"/>
      <c r="N71" s="166"/>
      <c r="O71" s="166"/>
      <c r="P71" s="938"/>
      <c r="Q71" s="938"/>
      <c r="R71" s="938"/>
      <c r="S71" s="165"/>
      <c r="T71" s="165"/>
      <c r="U71" s="166"/>
      <c r="V71" s="166"/>
      <c r="W71" s="166"/>
      <c r="X71" s="165"/>
      <c r="Y71" s="165"/>
      <c r="Z71" s="165"/>
      <c r="AA71" s="165"/>
      <c r="AB71" s="166"/>
      <c r="AC71" s="166"/>
      <c r="AD71" s="166"/>
      <c r="AE71" s="166"/>
      <c r="AF71" s="166"/>
      <c r="AH71" s="165"/>
      <c r="AI71" s="165"/>
      <c r="AN71" s="165"/>
      <c r="AT71" s="165"/>
      <c r="BA71" s="165"/>
      <c r="BI71" s="165"/>
      <c r="BQ71" s="165"/>
      <c r="BR71" s="165"/>
    </row>
    <row r="72" spans="2:70" ht="15" customHeight="1" x14ac:dyDescent="0.25">
      <c r="B72" s="165"/>
      <c r="C72" s="165"/>
      <c r="D72" s="166"/>
      <c r="E72" s="166"/>
      <c r="F72" s="166"/>
      <c r="G72" s="166"/>
      <c r="H72" s="166"/>
      <c r="I72" s="166"/>
      <c r="J72" s="166"/>
      <c r="K72" s="166"/>
      <c r="L72" s="166"/>
      <c r="M72" s="166"/>
      <c r="N72" s="166"/>
      <c r="O72" s="166"/>
      <c r="P72" s="938"/>
      <c r="Q72" s="938"/>
      <c r="R72" s="938"/>
      <c r="S72" s="165"/>
      <c r="T72" s="165"/>
      <c r="U72" s="166"/>
      <c r="V72" s="166"/>
      <c r="W72" s="166"/>
      <c r="X72" s="165"/>
      <c r="Y72" s="165"/>
      <c r="Z72" s="165"/>
      <c r="AA72" s="165"/>
      <c r="AB72" s="166"/>
      <c r="AC72" s="166"/>
      <c r="AD72" s="166"/>
      <c r="AE72" s="166"/>
      <c r="AF72" s="166"/>
      <c r="AH72" s="165"/>
      <c r="AI72" s="165"/>
      <c r="AN72" s="165"/>
      <c r="AT72" s="165"/>
      <c r="BA72" s="165"/>
      <c r="BI72" s="165"/>
      <c r="BQ72" s="165"/>
      <c r="BR72" s="165"/>
    </row>
    <row r="73" spans="2:70" ht="15" customHeight="1" x14ac:dyDescent="0.25">
      <c r="B73" s="165"/>
      <c r="C73" s="165"/>
      <c r="D73" s="166"/>
      <c r="E73" s="166"/>
      <c r="F73" s="166"/>
      <c r="G73" s="166"/>
      <c r="H73" s="166"/>
      <c r="I73" s="166"/>
      <c r="J73" s="166"/>
      <c r="K73" s="166"/>
      <c r="L73" s="166"/>
      <c r="M73" s="166"/>
      <c r="N73" s="166"/>
      <c r="O73" s="166"/>
      <c r="P73" s="938"/>
      <c r="Q73" s="938"/>
      <c r="R73" s="938"/>
      <c r="S73" s="165"/>
      <c r="T73" s="165"/>
      <c r="U73" s="166"/>
      <c r="V73" s="166"/>
      <c r="W73" s="166"/>
      <c r="X73" s="165"/>
      <c r="Y73" s="165"/>
      <c r="Z73" s="165"/>
      <c r="AA73" s="165"/>
      <c r="AB73" s="166"/>
      <c r="AC73" s="166"/>
      <c r="AD73" s="166"/>
      <c r="AE73" s="166"/>
      <c r="AF73" s="166"/>
      <c r="AH73" s="165"/>
      <c r="AI73" s="165"/>
      <c r="AN73" s="165"/>
      <c r="AT73" s="165"/>
      <c r="BA73" s="165"/>
      <c r="BI73" s="165"/>
      <c r="BQ73" s="165"/>
      <c r="BR73" s="165"/>
    </row>
    <row r="74" spans="2:70" ht="15" customHeight="1" x14ac:dyDescent="0.25">
      <c r="B74" s="165"/>
      <c r="C74" s="165"/>
      <c r="D74" s="166"/>
      <c r="E74" s="166"/>
      <c r="F74" s="166"/>
      <c r="G74" s="166"/>
      <c r="H74" s="166"/>
      <c r="I74" s="166"/>
      <c r="J74" s="166"/>
      <c r="K74" s="166"/>
      <c r="L74" s="166"/>
      <c r="M74" s="166"/>
      <c r="N74" s="166"/>
      <c r="O74" s="166"/>
      <c r="P74" s="938"/>
      <c r="Q74" s="938"/>
      <c r="R74" s="938"/>
      <c r="S74" s="165"/>
      <c r="T74" s="165"/>
      <c r="U74" s="166"/>
      <c r="V74" s="166"/>
      <c r="W74" s="166"/>
      <c r="X74" s="165"/>
      <c r="Y74" s="165"/>
      <c r="Z74" s="165"/>
      <c r="AA74" s="165"/>
      <c r="AB74" s="166"/>
      <c r="AC74" s="166"/>
      <c r="AD74" s="166"/>
      <c r="AE74" s="166"/>
      <c r="AF74" s="166"/>
      <c r="AH74" s="165"/>
      <c r="AI74" s="165"/>
      <c r="AN74" s="165"/>
      <c r="AT74" s="165"/>
      <c r="BA74" s="165"/>
      <c r="BI74" s="165"/>
      <c r="BQ74" s="165"/>
      <c r="BR74" s="165"/>
    </row>
    <row r="75" spans="2:70" ht="15" customHeight="1" x14ac:dyDescent="0.25">
      <c r="B75" s="165"/>
      <c r="C75" s="165"/>
      <c r="D75" s="166"/>
      <c r="E75" s="166"/>
      <c r="F75" s="166"/>
      <c r="G75" s="166"/>
      <c r="H75" s="166"/>
      <c r="I75" s="166"/>
      <c r="J75" s="166"/>
      <c r="K75" s="166"/>
      <c r="L75" s="166"/>
      <c r="M75" s="166"/>
      <c r="N75" s="166"/>
      <c r="O75" s="166"/>
      <c r="P75" s="938"/>
      <c r="Q75" s="938"/>
      <c r="R75" s="938"/>
      <c r="S75" s="165"/>
      <c r="T75" s="165"/>
      <c r="U75" s="166"/>
      <c r="V75" s="166"/>
      <c r="W75" s="166"/>
      <c r="X75" s="165"/>
      <c r="Y75" s="165"/>
      <c r="Z75" s="165"/>
      <c r="AA75" s="165"/>
      <c r="AB75" s="166"/>
      <c r="AC75" s="166"/>
      <c r="AD75" s="166"/>
      <c r="AE75" s="166"/>
      <c r="AF75" s="166"/>
      <c r="AH75" s="165"/>
      <c r="AI75" s="165"/>
      <c r="AN75" s="165"/>
      <c r="AT75" s="165"/>
      <c r="BA75" s="165"/>
      <c r="BI75" s="165"/>
      <c r="BQ75" s="165"/>
      <c r="BR75" s="165"/>
    </row>
    <row r="76" spans="2:70" ht="15" customHeight="1" x14ac:dyDescent="0.25">
      <c r="B76" s="165"/>
      <c r="C76" s="165"/>
      <c r="D76" s="166"/>
      <c r="E76" s="166"/>
      <c r="F76" s="166"/>
      <c r="G76" s="166"/>
      <c r="H76" s="166"/>
      <c r="I76" s="166"/>
      <c r="J76" s="166"/>
      <c r="K76" s="166"/>
      <c r="L76" s="166"/>
      <c r="M76" s="166"/>
      <c r="N76" s="166"/>
      <c r="O76" s="166"/>
      <c r="P76" s="938"/>
      <c r="Q76" s="938"/>
      <c r="R76" s="938"/>
      <c r="S76" s="165"/>
      <c r="T76" s="165"/>
      <c r="U76" s="166"/>
      <c r="V76" s="166"/>
      <c r="W76" s="166"/>
      <c r="X76" s="165"/>
      <c r="Y76" s="165"/>
      <c r="Z76" s="165"/>
      <c r="AA76" s="165"/>
      <c r="AB76" s="166"/>
      <c r="AC76" s="166"/>
      <c r="AD76" s="166"/>
      <c r="AE76" s="166"/>
      <c r="AF76" s="166"/>
      <c r="AH76" s="165"/>
      <c r="AI76" s="165"/>
      <c r="AN76" s="165"/>
      <c r="AT76" s="165"/>
      <c r="BA76" s="165"/>
      <c r="BI76" s="165"/>
      <c r="BQ76" s="165"/>
      <c r="BR76" s="165"/>
    </row>
    <row r="77" spans="2:70" ht="15" customHeight="1" x14ac:dyDescent="0.25">
      <c r="B77" s="165"/>
      <c r="C77" s="165"/>
      <c r="D77" s="166"/>
      <c r="E77" s="166"/>
      <c r="F77" s="166"/>
      <c r="G77" s="166"/>
      <c r="H77" s="166"/>
      <c r="I77" s="166"/>
      <c r="J77" s="166"/>
      <c r="K77" s="166"/>
      <c r="L77" s="166"/>
      <c r="M77" s="166"/>
      <c r="N77" s="166"/>
      <c r="O77" s="166"/>
      <c r="P77" s="938"/>
      <c r="Q77" s="938"/>
      <c r="R77" s="938"/>
      <c r="S77" s="165"/>
      <c r="T77" s="165"/>
      <c r="U77" s="166"/>
      <c r="V77" s="166"/>
      <c r="W77" s="166"/>
      <c r="X77" s="165"/>
      <c r="Y77" s="165"/>
      <c r="Z77" s="165"/>
      <c r="AA77" s="165"/>
      <c r="AB77" s="166"/>
      <c r="AC77" s="166"/>
      <c r="AD77" s="166"/>
      <c r="AE77" s="166"/>
      <c r="AF77" s="166"/>
      <c r="AH77" s="165"/>
      <c r="AI77" s="165"/>
      <c r="AN77" s="165"/>
      <c r="AT77" s="165"/>
      <c r="BA77" s="165"/>
      <c r="BI77" s="165"/>
      <c r="BQ77" s="165"/>
      <c r="BR77" s="165"/>
    </row>
    <row r="78" spans="2:70" ht="15" customHeight="1" x14ac:dyDescent="0.25">
      <c r="B78" s="165"/>
      <c r="C78" s="165"/>
      <c r="D78" s="166"/>
      <c r="E78" s="166"/>
      <c r="F78" s="166"/>
      <c r="G78" s="166"/>
      <c r="H78" s="166"/>
      <c r="I78" s="166"/>
      <c r="J78" s="166"/>
      <c r="K78" s="166"/>
      <c r="L78" s="166"/>
      <c r="M78" s="166"/>
      <c r="N78" s="166"/>
      <c r="O78" s="166"/>
      <c r="P78" s="938"/>
      <c r="Q78" s="938"/>
      <c r="R78" s="938"/>
      <c r="S78" s="165"/>
      <c r="T78" s="165"/>
      <c r="U78" s="166"/>
      <c r="V78" s="166"/>
      <c r="W78" s="166"/>
      <c r="X78" s="165"/>
      <c r="Y78" s="165"/>
      <c r="Z78" s="165"/>
      <c r="AA78" s="165"/>
      <c r="AB78" s="166"/>
      <c r="AC78" s="166"/>
      <c r="AD78" s="166"/>
      <c r="AE78" s="166"/>
      <c r="AF78" s="166"/>
      <c r="AH78" s="165"/>
      <c r="AI78" s="165"/>
      <c r="AN78" s="165"/>
      <c r="AT78" s="165"/>
      <c r="BA78" s="165"/>
      <c r="BI78" s="165"/>
      <c r="BQ78" s="165"/>
      <c r="BR78" s="165"/>
    </row>
    <row r="79" spans="2:70" ht="15" customHeight="1" x14ac:dyDescent="0.25">
      <c r="B79" s="165"/>
      <c r="C79" s="165"/>
      <c r="D79" s="166"/>
      <c r="E79" s="166"/>
      <c r="F79" s="166"/>
      <c r="G79" s="166"/>
      <c r="H79" s="166"/>
      <c r="I79" s="166"/>
      <c r="J79" s="166"/>
      <c r="K79" s="166"/>
      <c r="L79" s="166"/>
      <c r="M79" s="166"/>
      <c r="N79" s="166"/>
      <c r="O79" s="166"/>
      <c r="P79" s="938"/>
      <c r="Q79" s="938"/>
      <c r="R79" s="938"/>
      <c r="S79" s="165"/>
      <c r="T79" s="165"/>
      <c r="U79" s="166"/>
      <c r="V79" s="166"/>
      <c r="W79" s="166"/>
      <c r="X79" s="165"/>
      <c r="Y79" s="165"/>
      <c r="Z79" s="165"/>
      <c r="AA79" s="165"/>
      <c r="AB79" s="166"/>
      <c r="AC79" s="166"/>
      <c r="AD79" s="166"/>
      <c r="AE79" s="166"/>
      <c r="AF79" s="166"/>
      <c r="AH79" s="165"/>
      <c r="AI79" s="165"/>
      <c r="AN79" s="165"/>
      <c r="AT79" s="165"/>
      <c r="BA79" s="165"/>
      <c r="BI79" s="165"/>
      <c r="BQ79" s="165"/>
      <c r="BR79" s="165"/>
    </row>
    <row r="80" spans="2:70" ht="15" customHeight="1" x14ac:dyDescent="0.25">
      <c r="B80" s="165"/>
      <c r="C80" s="165"/>
      <c r="D80" s="166"/>
      <c r="E80" s="166"/>
      <c r="F80" s="166"/>
      <c r="G80" s="166"/>
      <c r="H80" s="166"/>
      <c r="I80" s="166"/>
      <c r="J80" s="166"/>
      <c r="K80" s="166"/>
      <c r="L80" s="166"/>
      <c r="M80" s="166"/>
      <c r="N80" s="166"/>
      <c r="O80" s="166"/>
      <c r="P80" s="938"/>
      <c r="Q80" s="938"/>
      <c r="R80" s="938"/>
      <c r="S80" s="165"/>
      <c r="T80" s="165"/>
      <c r="U80" s="166"/>
      <c r="V80" s="166"/>
      <c r="W80" s="166"/>
      <c r="X80" s="165"/>
      <c r="Y80" s="165"/>
      <c r="Z80" s="165"/>
      <c r="AA80" s="165"/>
      <c r="AB80" s="166"/>
      <c r="AC80" s="166"/>
      <c r="AD80" s="166"/>
      <c r="AE80" s="166"/>
      <c r="AF80" s="166"/>
      <c r="AH80" s="165"/>
      <c r="AI80" s="165"/>
      <c r="AN80" s="165"/>
      <c r="AT80" s="165"/>
      <c r="BA80" s="165"/>
      <c r="BI80" s="165"/>
      <c r="BQ80" s="165"/>
      <c r="BR80" s="165"/>
    </row>
    <row r="81" spans="2:70" ht="15" customHeight="1" x14ac:dyDescent="0.25">
      <c r="B81" s="165"/>
      <c r="C81" s="165"/>
      <c r="D81" s="166"/>
      <c r="E81" s="166"/>
      <c r="F81" s="166"/>
      <c r="G81" s="166"/>
      <c r="H81" s="166"/>
      <c r="I81" s="166"/>
      <c r="J81" s="166"/>
      <c r="K81" s="166"/>
      <c r="L81" s="166"/>
      <c r="M81" s="166"/>
      <c r="N81" s="166"/>
      <c r="O81" s="166"/>
      <c r="P81" s="938"/>
      <c r="Q81" s="938"/>
      <c r="R81" s="938"/>
      <c r="S81" s="165"/>
      <c r="T81" s="165"/>
      <c r="U81" s="166"/>
      <c r="V81" s="166"/>
      <c r="W81" s="166"/>
      <c r="X81" s="165"/>
      <c r="Y81" s="165"/>
      <c r="Z81" s="165"/>
      <c r="AA81" s="165"/>
      <c r="AB81" s="166"/>
      <c r="AC81" s="166"/>
      <c r="AD81" s="166"/>
      <c r="AE81" s="166"/>
      <c r="AF81" s="166"/>
      <c r="AH81" s="165"/>
      <c r="AI81" s="165"/>
      <c r="AN81" s="165"/>
      <c r="AT81" s="165"/>
      <c r="BA81" s="165"/>
      <c r="BI81" s="165"/>
      <c r="BQ81" s="165"/>
      <c r="BR81" s="165"/>
    </row>
    <row r="82" spans="2:70" ht="15" customHeight="1" x14ac:dyDescent="0.25">
      <c r="B82" s="165"/>
      <c r="C82" s="165"/>
      <c r="D82" s="166"/>
      <c r="E82" s="166"/>
      <c r="F82" s="166"/>
      <c r="G82" s="166"/>
      <c r="H82" s="166"/>
      <c r="I82" s="166"/>
      <c r="J82" s="166"/>
      <c r="K82" s="166"/>
      <c r="L82" s="166"/>
      <c r="M82" s="166"/>
      <c r="N82" s="166"/>
      <c r="O82" s="166"/>
      <c r="P82" s="938"/>
      <c r="Q82" s="938"/>
      <c r="R82" s="938"/>
      <c r="S82" s="165"/>
      <c r="T82" s="165"/>
      <c r="U82" s="166"/>
      <c r="V82" s="166"/>
      <c r="W82" s="166"/>
      <c r="X82" s="165"/>
      <c r="Y82" s="165"/>
      <c r="Z82" s="165"/>
      <c r="AA82" s="165"/>
      <c r="AB82" s="166"/>
      <c r="AC82" s="166"/>
      <c r="AD82" s="166"/>
      <c r="AE82" s="166"/>
      <c r="AF82" s="166"/>
      <c r="AH82" s="165"/>
      <c r="AI82" s="165"/>
      <c r="AN82" s="165"/>
      <c r="AT82" s="165"/>
      <c r="BA82" s="165"/>
      <c r="BI82" s="165"/>
      <c r="BQ82" s="165"/>
      <c r="BR82" s="165"/>
    </row>
    <row r="83" spans="2:70" ht="15" customHeight="1" x14ac:dyDescent="0.25">
      <c r="B83" s="165"/>
      <c r="C83" s="165"/>
      <c r="D83" s="166"/>
      <c r="E83" s="166"/>
      <c r="F83" s="166"/>
      <c r="G83" s="166"/>
      <c r="H83" s="166"/>
      <c r="I83" s="166"/>
      <c r="J83" s="166"/>
      <c r="K83" s="166"/>
      <c r="L83" s="166"/>
      <c r="M83" s="166"/>
      <c r="N83" s="166"/>
      <c r="O83" s="166"/>
      <c r="P83" s="938"/>
      <c r="Q83" s="938"/>
      <c r="R83" s="938"/>
      <c r="S83" s="165"/>
      <c r="T83" s="165"/>
      <c r="U83" s="166"/>
      <c r="V83" s="166"/>
      <c r="W83" s="166"/>
      <c r="X83" s="165"/>
      <c r="Y83" s="165"/>
      <c r="Z83" s="165"/>
      <c r="AA83" s="165"/>
      <c r="AB83" s="166"/>
      <c r="AC83" s="166"/>
      <c r="AD83" s="166"/>
      <c r="AE83" s="166"/>
      <c r="AF83" s="166"/>
      <c r="AH83" s="165"/>
      <c r="AI83" s="165"/>
      <c r="AN83" s="165"/>
      <c r="AT83" s="165"/>
      <c r="BA83" s="165"/>
      <c r="BI83" s="165"/>
      <c r="BQ83" s="165"/>
      <c r="BR83" s="165"/>
    </row>
    <row r="84" spans="2:70" ht="15" customHeight="1" x14ac:dyDescent="0.25">
      <c r="B84" s="165"/>
      <c r="C84" s="165"/>
      <c r="D84" s="166"/>
      <c r="E84" s="166"/>
      <c r="F84" s="166"/>
      <c r="G84" s="166"/>
      <c r="H84" s="166"/>
      <c r="I84" s="166"/>
      <c r="J84" s="166"/>
      <c r="K84" s="166"/>
      <c r="L84" s="166"/>
      <c r="M84" s="166"/>
      <c r="N84" s="166"/>
      <c r="O84" s="166"/>
      <c r="P84" s="938"/>
      <c r="Q84" s="938"/>
      <c r="R84" s="938"/>
      <c r="S84" s="165"/>
      <c r="T84" s="165"/>
      <c r="U84" s="166"/>
      <c r="V84" s="166"/>
      <c r="W84" s="166"/>
      <c r="X84" s="165"/>
      <c r="Y84" s="165"/>
      <c r="Z84" s="165"/>
      <c r="AA84" s="165"/>
      <c r="AB84" s="166"/>
      <c r="AC84" s="166"/>
      <c r="AD84" s="166"/>
      <c r="AE84" s="166"/>
      <c r="AF84" s="166"/>
      <c r="AH84" s="165"/>
      <c r="AI84" s="165"/>
      <c r="AN84" s="165"/>
      <c r="AT84" s="165"/>
      <c r="BA84" s="165"/>
      <c r="BI84" s="165"/>
      <c r="BQ84" s="165"/>
      <c r="BR84" s="165"/>
    </row>
    <row r="85" spans="2:70" ht="15" customHeight="1" x14ac:dyDescent="0.25">
      <c r="B85" s="165"/>
      <c r="C85" s="165"/>
      <c r="D85" s="166"/>
      <c r="E85" s="166"/>
      <c r="F85" s="166"/>
      <c r="G85" s="166"/>
      <c r="H85" s="166"/>
      <c r="I85" s="166"/>
      <c r="J85" s="166"/>
      <c r="K85" s="166"/>
      <c r="L85" s="166"/>
      <c r="M85" s="166"/>
      <c r="N85" s="166"/>
      <c r="O85" s="166"/>
      <c r="P85" s="938"/>
      <c r="Q85" s="938"/>
      <c r="R85" s="938"/>
      <c r="S85" s="165"/>
      <c r="T85" s="165"/>
      <c r="U85" s="166"/>
      <c r="V85" s="166"/>
      <c r="W85" s="166"/>
      <c r="X85" s="165"/>
      <c r="Y85" s="165"/>
      <c r="Z85" s="165"/>
      <c r="AA85" s="165"/>
      <c r="AB85" s="166"/>
      <c r="AC85" s="166"/>
      <c r="AD85" s="166"/>
      <c r="AE85" s="166"/>
      <c r="AF85" s="166"/>
      <c r="AH85" s="165"/>
      <c r="AI85" s="165"/>
      <c r="AN85" s="165"/>
      <c r="AT85" s="165"/>
      <c r="BA85" s="165"/>
      <c r="BI85" s="165"/>
      <c r="BQ85" s="165"/>
      <c r="BR85" s="165"/>
    </row>
    <row r="86" spans="2:70" ht="15" customHeight="1" x14ac:dyDescent="0.25">
      <c r="B86" s="165"/>
      <c r="C86" s="165"/>
      <c r="D86" s="166"/>
      <c r="E86" s="166"/>
      <c r="F86" s="166"/>
      <c r="G86" s="166"/>
      <c r="H86" s="166"/>
      <c r="I86" s="166"/>
      <c r="J86" s="166"/>
      <c r="K86" s="166"/>
      <c r="L86" s="166"/>
      <c r="M86" s="166"/>
      <c r="N86" s="166"/>
      <c r="O86" s="166"/>
      <c r="P86" s="938"/>
      <c r="Q86" s="938"/>
      <c r="R86" s="938"/>
      <c r="S86" s="165"/>
      <c r="T86" s="165"/>
      <c r="U86" s="166"/>
      <c r="V86" s="166"/>
      <c r="W86" s="166"/>
      <c r="X86" s="165"/>
      <c r="Y86" s="165"/>
      <c r="Z86" s="165"/>
      <c r="AA86" s="165"/>
      <c r="AB86" s="166"/>
      <c r="AC86" s="166"/>
      <c r="AD86" s="166"/>
      <c r="AE86" s="166"/>
      <c r="AF86" s="166"/>
      <c r="AH86" s="165"/>
      <c r="AI86" s="165"/>
      <c r="AN86" s="165"/>
      <c r="AT86" s="165"/>
      <c r="BA86" s="165"/>
      <c r="BI86" s="165"/>
      <c r="BQ86" s="165"/>
      <c r="BR86" s="165"/>
    </row>
    <row r="87" spans="2:70" ht="15" customHeight="1" x14ac:dyDescent="0.25">
      <c r="B87" s="165"/>
      <c r="C87" s="165"/>
      <c r="D87" s="166"/>
      <c r="E87" s="166"/>
      <c r="F87" s="166"/>
      <c r="G87" s="166"/>
      <c r="H87" s="166"/>
      <c r="I87" s="166"/>
      <c r="J87" s="166"/>
      <c r="K87" s="166"/>
      <c r="L87" s="166"/>
      <c r="M87" s="166"/>
      <c r="N87" s="166"/>
      <c r="O87" s="166"/>
      <c r="P87" s="938"/>
      <c r="Q87" s="938"/>
      <c r="R87" s="938"/>
      <c r="S87" s="165"/>
      <c r="T87" s="165"/>
      <c r="U87" s="166"/>
      <c r="V87" s="166"/>
      <c r="W87" s="166"/>
      <c r="X87" s="165"/>
      <c r="Y87" s="165"/>
      <c r="Z87" s="165"/>
      <c r="AA87" s="165"/>
      <c r="AB87" s="166"/>
      <c r="AC87" s="166"/>
      <c r="AD87" s="166"/>
      <c r="AE87" s="166"/>
      <c r="AF87" s="166"/>
      <c r="AH87" s="165"/>
      <c r="AI87" s="165"/>
      <c r="AN87" s="165"/>
      <c r="AT87" s="165"/>
      <c r="BA87" s="165"/>
      <c r="BI87" s="165"/>
      <c r="BQ87" s="165"/>
      <c r="BR87" s="165"/>
    </row>
    <row r="88" spans="2:70" ht="15" customHeight="1" x14ac:dyDescent="0.25">
      <c r="B88" s="165"/>
      <c r="C88" s="165"/>
      <c r="D88" s="166"/>
      <c r="E88" s="166"/>
      <c r="F88" s="166"/>
      <c r="G88" s="166"/>
      <c r="H88" s="166"/>
      <c r="I88" s="166"/>
      <c r="J88" s="166"/>
      <c r="K88" s="166"/>
      <c r="L88" s="166"/>
      <c r="M88" s="166"/>
      <c r="N88" s="166"/>
      <c r="O88" s="166"/>
      <c r="P88" s="938"/>
      <c r="Q88" s="938"/>
      <c r="R88" s="938"/>
      <c r="S88" s="165"/>
      <c r="T88" s="165"/>
      <c r="U88" s="166"/>
      <c r="V88" s="166"/>
      <c r="W88" s="166"/>
      <c r="X88" s="165"/>
      <c r="Y88" s="165"/>
      <c r="Z88" s="165"/>
      <c r="AA88" s="165"/>
      <c r="AB88" s="166"/>
      <c r="AC88" s="166"/>
      <c r="AD88" s="166"/>
      <c r="AE88" s="166"/>
      <c r="AF88" s="166"/>
      <c r="AH88" s="165"/>
      <c r="AI88" s="165"/>
      <c r="AN88" s="165"/>
      <c r="AT88" s="165"/>
      <c r="BA88" s="165"/>
      <c r="BI88" s="165"/>
      <c r="BQ88" s="165"/>
      <c r="BR88" s="165"/>
    </row>
    <row r="89" spans="2:70" ht="15" customHeight="1" x14ac:dyDescent="0.25">
      <c r="B89" s="165"/>
      <c r="C89" s="165"/>
      <c r="D89" s="166"/>
      <c r="E89" s="166"/>
      <c r="F89" s="166"/>
      <c r="G89" s="166"/>
      <c r="H89" s="166"/>
      <c r="I89" s="166"/>
      <c r="J89" s="166"/>
      <c r="K89" s="166"/>
      <c r="L89" s="166"/>
      <c r="M89" s="166"/>
      <c r="N89" s="166"/>
      <c r="O89" s="166"/>
      <c r="P89" s="938"/>
      <c r="Q89" s="938"/>
      <c r="R89" s="938"/>
      <c r="S89" s="165"/>
      <c r="T89" s="165"/>
      <c r="U89" s="166"/>
      <c r="V89" s="166"/>
      <c r="W89" s="166"/>
      <c r="X89" s="165"/>
      <c r="Y89" s="165"/>
      <c r="Z89" s="165"/>
      <c r="AA89" s="165"/>
      <c r="AB89" s="166"/>
      <c r="AC89" s="166"/>
      <c r="AD89" s="166"/>
      <c r="AE89" s="166"/>
      <c r="AF89" s="166"/>
      <c r="AH89" s="165"/>
      <c r="AI89" s="165"/>
      <c r="AN89" s="165"/>
      <c r="AT89" s="165"/>
      <c r="BA89" s="165"/>
      <c r="BI89" s="165"/>
      <c r="BQ89" s="165"/>
      <c r="BR89" s="165"/>
    </row>
    <row r="90" spans="2:70" ht="15" customHeight="1" x14ac:dyDescent="0.25">
      <c r="B90" s="165"/>
      <c r="C90" s="165"/>
      <c r="D90" s="166"/>
      <c r="E90" s="166"/>
      <c r="F90" s="166"/>
      <c r="G90" s="166"/>
      <c r="H90" s="166"/>
      <c r="I90" s="166"/>
      <c r="J90" s="166"/>
      <c r="K90" s="166"/>
      <c r="L90" s="166"/>
      <c r="M90" s="166"/>
      <c r="N90" s="166"/>
      <c r="O90" s="166"/>
      <c r="P90" s="938"/>
      <c r="Q90" s="938"/>
      <c r="R90" s="938"/>
      <c r="S90" s="165"/>
      <c r="T90" s="165"/>
      <c r="U90" s="166"/>
      <c r="V90" s="166"/>
      <c r="W90" s="166"/>
      <c r="X90" s="165"/>
      <c r="Y90" s="165"/>
      <c r="Z90" s="165"/>
      <c r="AA90" s="165"/>
      <c r="AB90" s="166"/>
      <c r="AC90" s="166"/>
      <c r="AD90" s="166"/>
      <c r="AE90" s="166"/>
      <c r="AF90" s="166"/>
      <c r="AH90" s="165"/>
      <c r="AI90" s="165"/>
      <c r="AN90" s="165"/>
      <c r="AT90" s="165"/>
      <c r="BA90" s="165"/>
      <c r="BI90" s="165"/>
      <c r="BQ90" s="165"/>
      <c r="BR90" s="165"/>
    </row>
    <row r="91" spans="2:70" ht="15" customHeight="1" x14ac:dyDescent="0.25">
      <c r="B91" s="165"/>
      <c r="C91" s="165"/>
      <c r="D91" s="166"/>
      <c r="E91" s="166"/>
      <c r="F91" s="166"/>
      <c r="G91" s="166"/>
      <c r="H91" s="166"/>
      <c r="I91" s="166"/>
      <c r="J91" s="166"/>
      <c r="K91" s="166"/>
      <c r="L91" s="166"/>
      <c r="M91" s="166"/>
      <c r="N91" s="166"/>
      <c r="O91" s="166"/>
      <c r="P91" s="938"/>
      <c r="Q91" s="938"/>
      <c r="R91" s="938"/>
      <c r="S91" s="165"/>
      <c r="T91" s="165"/>
      <c r="U91" s="166"/>
      <c r="V91" s="166"/>
      <c r="W91" s="166"/>
      <c r="X91" s="165"/>
      <c r="Y91" s="165"/>
      <c r="Z91" s="165"/>
      <c r="AA91" s="165"/>
      <c r="AB91" s="166"/>
      <c r="AC91" s="166"/>
      <c r="AD91" s="166"/>
      <c r="AE91" s="166"/>
      <c r="AF91" s="166"/>
      <c r="AH91" s="165"/>
      <c r="AI91" s="165"/>
      <c r="AN91" s="165"/>
      <c r="AT91" s="165"/>
      <c r="BA91" s="165"/>
      <c r="BI91" s="165"/>
      <c r="BQ91" s="165"/>
      <c r="BR91" s="165"/>
    </row>
    <row r="92" spans="2:70" ht="15" customHeight="1" x14ac:dyDescent="0.25">
      <c r="B92" s="165"/>
      <c r="C92" s="165"/>
      <c r="D92" s="166"/>
      <c r="E92" s="166"/>
      <c r="F92" s="166"/>
      <c r="G92" s="166"/>
      <c r="H92" s="166"/>
      <c r="I92" s="166"/>
      <c r="J92" s="166"/>
      <c r="K92" s="166"/>
      <c r="L92" s="166"/>
      <c r="M92" s="166"/>
      <c r="N92" s="166"/>
      <c r="O92" s="166"/>
      <c r="P92" s="938"/>
      <c r="Q92" s="938"/>
      <c r="R92" s="938"/>
      <c r="S92" s="165"/>
      <c r="T92" s="165"/>
      <c r="U92" s="166"/>
      <c r="V92" s="166"/>
      <c r="W92" s="166"/>
      <c r="X92" s="165"/>
      <c r="Y92" s="165"/>
      <c r="Z92" s="165"/>
      <c r="AA92" s="165"/>
      <c r="AB92" s="166"/>
      <c r="AC92" s="166"/>
      <c r="AD92" s="166"/>
      <c r="AE92" s="166"/>
      <c r="AF92" s="166"/>
      <c r="AH92" s="165"/>
      <c r="AI92" s="165"/>
      <c r="AN92" s="165"/>
      <c r="AT92" s="165"/>
      <c r="BA92" s="165"/>
      <c r="BI92" s="165"/>
      <c r="BQ92" s="165"/>
      <c r="BR92" s="165"/>
    </row>
    <row r="93" spans="2:70" ht="15" customHeight="1" x14ac:dyDescent="0.25">
      <c r="B93" s="165"/>
      <c r="C93" s="165"/>
      <c r="D93" s="166"/>
      <c r="E93" s="166"/>
      <c r="F93" s="166"/>
      <c r="G93" s="166"/>
      <c r="H93" s="166"/>
      <c r="I93" s="166"/>
      <c r="J93" s="166"/>
      <c r="K93" s="166"/>
      <c r="L93" s="166"/>
      <c r="M93" s="166"/>
      <c r="N93" s="166"/>
      <c r="O93" s="166"/>
      <c r="P93" s="938"/>
      <c r="Q93" s="938"/>
      <c r="R93" s="938"/>
      <c r="S93" s="165"/>
      <c r="T93" s="165"/>
      <c r="U93" s="166"/>
      <c r="V93" s="166"/>
      <c r="W93" s="166"/>
      <c r="X93" s="165"/>
      <c r="Y93" s="165"/>
      <c r="Z93" s="165"/>
      <c r="AA93" s="165"/>
      <c r="AB93" s="166"/>
      <c r="AC93" s="166"/>
      <c r="AD93" s="166"/>
      <c r="AE93" s="166"/>
      <c r="AF93" s="166"/>
      <c r="AH93" s="165"/>
      <c r="AI93" s="165"/>
      <c r="AN93" s="165"/>
      <c r="AT93" s="165"/>
      <c r="BA93" s="165"/>
      <c r="BI93" s="165"/>
      <c r="BQ93" s="165"/>
      <c r="BR93" s="165"/>
    </row>
    <row r="94" spans="2:70" ht="15" customHeight="1" x14ac:dyDescent="0.25">
      <c r="B94" s="165"/>
      <c r="C94" s="165"/>
      <c r="D94" s="166"/>
      <c r="E94" s="166"/>
      <c r="F94" s="166"/>
      <c r="G94" s="166"/>
      <c r="H94" s="166"/>
      <c r="I94" s="166"/>
      <c r="J94" s="166"/>
      <c r="K94" s="166"/>
      <c r="L94" s="166"/>
      <c r="M94" s="166"/>
      <c r="N94" s="166"/>
      <c r="O94" s="166"/>
      <c r="P94" s="938"/>
      <c r="Q94" s="938"/>
      <c r="R94" s="938"/>
      <c r="S94" s="165"/>
      <c r="T94" s="165"/>
      <c r="U94" s="166"/>
      <c r="V94" s="166"/>
      <c r="W94" s="166"/>
      <c r="X94" s="165"/>
      <c r="Y94" s="165"/>
      <c r="Z94" s="165"/>
      <c r="AA94" s="165"/>
      <c r="AB94" s="166"/>
      <c r="AC94" s="166"/>
      <c r="AD94" s="166"/>
      <c r="AE94" s="166"/>
      <c r="AF94" s="166"/>
      <c r="AH94" s="165"/>
      <c r="AI94" s="165"/>
      <c r="AN94" s="165"/>
      <c r="AT94" s="165"/>
      <c r="BA94" s="165"/>
      <c r="BI94" s="165"/>
      <c r="BQ94" s="165"/>
      <c r="BR94" s="165"/>
    </row>
    <row r="95" spans="2:70" ht="15" customHeight="1" x14ac:dyDescent="0.25">
      <c r="B95" s="165"/>
      <c r="C95" s="165"/>
      <c r="D95" s="166"/>
      <c r="E95" s="166"/>
      <c r="F95" s="166"/>
      <c r="G95" s="166"/>
      <c r="H95" s="166"/>
      <c r="I95" s="166"/>
      <c r="J95" s="166"/>
      <c r="K95" s="166"/>
      <c r="L95" s="166"/>
      <c r="M95" s="166"/>
      <c r="N95" s="166"/>
      <c r="O95" s="166"/>
      <c r="P95" s="938"/>
      <c r="Q95" s="938"/>
      <c r="R95" s="938"/>
      <c r="S95" s="165"/>
      <c r="T95" s="165"/>
      <c r="U95" s="166"/>
      <c r="V95" s="166"/>
      <c r="W95" s="166"/>
      <c r="X95" s="165"/>
      <c r="Y95" s="165"/>
      <c r="Z95" s="165"/>
      <c r="AA95" s="165"/>
      <c r="AB95" s="166"/>
      <c r="AC95" s="166"/>
      <c r="AD95" s="166"/>
      <c r="AE95" s="166"/>
      <c r="AF95" s="166"/>
      <c r="AH95" s="165"/>
      <c r="AI95" s="165"/>
      <c r="AN95" s="165"/>
      <c r="AT95" s="165"/>
      <c r="BA95" s="165"/>
      <c r="BI95" s="165"/>
      <c r="BQ95" s="165"/>
      <c r="BR95" s="165"/>
    </row>
    <row r="96" spans="2:70" ht="15" customHeight="1" x14ac:dyDescent="0.25">
      <c r="B96" s="165"/>
      <c r="C96" s="165"/>
      <c r="D96" s="166"/>
      <c r="E96" s="166"/>
      <c r="F96" s="166"/>
      <c r="G96" s="166"/>
      <c r="H96" s="166"/>
      <c r="I96" s="166"/>
      <c r="J96" s="166"/>
      <c r="K96" s="166"/>
      <c r="L96" s="166"/>
      <c r="M96" s="166"/>
      <c r="N96" s="166"/>
      <c r="O96" s="166"/>
      <c r="P96" s="938"/>
      <c r="Q96" s="938"/>
      <c r="R96" s="938"/>
      <c r="S96" s="165"/>
      <c r="T96" s="165"/>
      <c r="U96" s="166"/>
      <c r="V96" s="166"/>
      <c r="W96" s="166"/>
      <c r="X96" s="165"/>
      <c r="Y96" s="165"/>
      <c r="Z96" s="165"/>
      <c r="AA96" s="165"/>
      <c r="AB96" s="166"/>
      <c r="AC96" s="166"/>
      <c r="AD96" s="166"/>
      <c r="AE96" s="166"/>
      <c r="AF96" s="166"/>
      <c r="AH96" s="165"/>
      <c r="AI96" s="165"/>
      <c r="AN96" s="165"/>
      <c r="AT96" s="165"/>
      <c r="BA96" s="165"/>
      <c r="BI96" s="165"/>
      <c r="BQ96" s="165"/>
      <c r="BR96" s="165"/>
    </row>
    <row r="97" spans="2:70" ht="15" customHeight="1" x14ac:dyDescent="0.25">
      <c r="B97" s="165"/>
      <c r="C97" s="165"/>
      <c r="D97" s="166"/>
      <c r="E97" s="166"/>
      <c r="F97" s="166"/>
      <c r="G97" s="166"/>
      <c r="H97" s="166"/>
      <c r="I97" s="166"/>
      <c r="J97" s="166"/>
      <c r="K97" s="166"/>
      <c r="L97" s="166"/>
      <c r="M97" s="166"/>
      <c r="N97" s="166"/>
      <c r="O97" s="166"/>
      <c r="P97" s="938"/>
      <c r="Q97" s="938"/>
      <c r="R97" s="938"/>
      <c r="S97" s="165"/>
      <c r="T97" s="165"/>
      <c r="U97" s="166"/>
      <c r="V97" s="166"/>
      <c r="W97" s="166"/>
      <c r="X97" s="165"/>
      <c r="Y97" s="165"/>
      <c r="Z97" s="165"/>
      <c r="AA97" s="165"/>
      <c r="AB97" s="166"/>
      <c r="AC97" s="166"/>
      <c r="AD97" s="166"/>
      <c r="AE97" s="166"/>
      <c r="AF97" s="166"/>
      <c r="AH97" s="165"/>
      <c r="AI97" s="165"/>
      <c r="AN97" s="165"/>
      <c r="AT97" s="165"/>
      <c r="BA97" s="165"/>
      <c r="BI97" s="165"/>
      <c r="BQ97" s="165"/>
      <c r="BR97" s="165"/>
    </row>
    <row r="98" spans="2:70" ht="15" customHeight="1" x14ac:dyDescent="0.25">
      <c r="B98" s="165"/>
      <c r="C98" s="165"/>
      <c r="D98" s="166"/>
      <c r="E98" s="166"/>
      <c r="F98" s="166"/>
      <c r="G98" s="166"/>
      <c r="H98" s="166"/>
      <c r="I98" s="166"/>
      <c r="J98" s="166"/>
      <c r="K98" s="166"/>
      <c r="L98" s="166"/>
      <c r="M98" s="166"/>
      <c r="N98" s="166"/>
      <c r="O98" s="166"/>
      <c r="P98" s="938"/>
      <c r="Q98" s="938"/>
      <c r="R98" s="938"/>
      <c r="S98" s="165"/>
      <c r="T98" s="165"/>
      <c r="U98" s="166"/>
      <c r="V98" s="166"/>
      <c r="W98" s="166"/>
      <c r="X98" s="165"/>
      <c r="Y98" s="165"/>
      <c r="Z98" s="165"/>
      <c r="AA98" s="165"/>
      <c r="AB98" s="166"/>
      <c r="AC98" s="166"/>
      <c r="AD98" s="166"/>
      <c r="AE98" s="166"/>
      <c r="AF98" s="166"/>
      <c r="AH98" s="165"/>
      <c r="AI98" s="165"/>
      <c r="AN98" s="165"/>
      <c r="AT98" s="165"/>
      <c r="BA98" s="165"/>
      <c r="BI98" s="165"/>
      <c r="BQ98" s="165"/>
      <c r="BR98" s="165"/>
    </row>
    <row r="99" spans="2:70" ht="15" customHeight="1" x14ac:dyDescent="0.25">
      <c r="B99" s="165"/>
      <c r="C99" s="165"/>
      <c r="D99" s="166"/>
      <c r="E99" s="166"/>
      <c r="F99" s="166"/>
      <c r="G99" s="166"/>
      <c r="H99" s="166"/>
      <c r="I99" s="166"/>
      <c r="J99" s="166"/>
      <c r="K99" s="166"/>
      <c r="L99" s="166"/>
      <c r="M99" s="166"/>
      <c r="N99" s="166"/>
      <c r="O99" s="166"/>
      <c r="P99" s="938"/>
      <c r="Q99" s="938"/>
      <c r="R99" s="938"/>
      <c r="S99" s="165"/>
      <c r="T99" s="165"/>
      <c r="U99" s="166"/>
      <c r="V99" s="166"/>
      <c r="W99" s="166"/>
      <c r="X99" s="165"/>
      <c r="Y99" s="165"/>
      <c r="Z99" s="165"/>
      <c r="AA99" s="165"/>
      <c r="AB99" s="166"/>
      <c r="AC99" s="166"/>
      <c r="AD99" s="166"/>
      <c r="AE99" s="166"/>
      <c r="AF99" s="166"/>
      <c r="AH99" s="165"/>
      <c r="AI99" s="165"/>
      <c r="AN99" s="165"/>
      <c r="AT99" s="165"/>
      <c r="BA99" s="165"/>
      <c r="BI99" s="165"/>
      <c r="BQ99" s="165"/>
      <c r="BR99" s="165"/>
    </row>
    <row r="100" spans="2:70" ht="15" customHeight="1" x14ac:dyDescent="0.25">
      <c r="B100" s="165"/>
      <c r="C100" s="165"/>
      <c r="D100" s="166"/>
      <c r="E100" s="166"/>
      <c r="F100" s="166"/>
      <c r="G100" s="166"/>
      <c r="H100" s="166"/>
      <c r="I100" s="166"/>
      <c r="J100" s="166"/>
      <c r="K100" s="166"/>
      <c r="L100" s="166"/>
      <c r="M100" s="166"/>
      <c r="N100" s="166"/>
      <c r="O100" s="166"/>
      <c r="P100" s="938"/>
      <c r="Q100" s="938"/>
      <c r="R100" s="938"/>
      <c r="S100" s="165"/>
      <c r="T100" s="165"/>
      <c r="U100" s="166"/>
      <c r="V100" s="166"/>
      <c r="W100" s="166"/>
      <c r="X100" s="165"/>
      <c r="Y100" s="165"/>
      <c r="Z100" s="165"/>
      <c r="AA100" s="165"/>
      <c r="AB100" s="166"/>
      <c r="AC100" s="166"/>
      <c r="AD100" s="166"/>
      <c r="AE100" s="166"/>
      <c r="AF100" s="166"/>
      <c r="AH100" s="165"/>
      <c r="AI100" s="165"/>
      <c r="AN100" s="165"/>
      <c r="AT100" s="165"/>
      <c r="BA100" s="165"/>
      <c r="BI100" s="165"/>
      <c r="BQ100" s="165"/>
      <c r="BR100" s="165"/>
    </row>
    <row r="101" spans="2:70" ht="15" customHeight="1" x14ac:dyDescent="0.25">
      <c r="B101" s="165"/>
      <c r="C101" s="165"/>
      <c r="D101" s="166"/>
      <c r="E101" s="166"/>
      <c r="F101" s="166"/>
      <c r="G101" s="166"/>
      <c r="H101" s="166"/>
      <c r="I101" s="166"/>
      <c r="J101" s="166"/>
      <c r="K101" s="166"/>
      <c r="L101" s="166"/>
      <c r="M101" s="166"/>
      <c r="N101" s="166"/>
      <c r="O101" s="166"/>
      <c r="P101" s="938"/>
      <c r="Q101" s="938"/>
      <c r="R101" s="938"/>
      <c r="S101" s="165"/>
      <c r="T101" s="165"/>
      <c r="U101" s="166"/>
      <c r="V101" s="166"/>
      <c r="W101" s="166"/>
      <c r="X101" s="165"/>
      <c r="Y101" s="165"/>
      <c r="Z101" s="165"/>
      <c r="AA101" s="165"/>
      <c r="AB101" s="166"/>
      <c r="AC101" s="166"/>
      <c r="AD101" s="166"/>
      <c r="AE101" s="166"/>
      <c r="AF101" s="166"/>
      <c r="AH101" s="165"/>
      <c r="AI101" s="165"/>
      <c r="AN101" s="165"/>
      <c r="AT101" s="165"/>
      <c r="BA101" s="165"/>
      <c r="BI101" s="165"/>
      <c r="BQ101" s="165"/>
      <c r="BR101" s="165"/>
    </row>
    <row r="102" spans="2:70" ht="15" customHeight="1" x14ac:dyDescent="0.25">
      <c r="B102" s="165"/>
      <c r="C102" s="165"/>
      <c r="D102" s="166"/>
      <c r="E102" s="166"/>
      <c r="F102" s="166"/>
      <c r="G102" s="166"/>
      <c r="H102" s="166"/>
      <c r="I102" s="166"/>
      <c r="J102" s="166"/>
      <c r="K102" s="166"/>
      <c r="L102" s="166"/>
      <c r="M102" s="166"/>
      <c r="N102" s="166"/>
      <c r="O102" s="166"/>
      <c r="P102" s="938"/>
      <c r="Q102" s="938"/>
      <c r="R102" s="938"/>
      <c r="S102" s="165"/>
      <c r="T102" s="165"/>
      <c r="U102" s="166"/>
      <c r="V102" s="166"/>
      <c r="W102" s="166"/>
      <c r="X102" s="165"/>
      <c r="Y102" s="165"/>
      <c r="Z102" s="165"/>
      <c r="AA102" s="165"/>
      <c r="AB102" s="166"/>
      <c r="AC102" s="166"/>
      <c r="AD102" s="166"/>
      <c r="AE102" s="166"/>
      <c r="AF102" s="166"/>
      <c r="AH102" s="165"/>
      <c r="AI102" s="165"/>
      <c r="AN102" s="165"/>
      <c r="AT102" s="165"/>
      <c r="BA102" s="165"/>
      <c r="BI102" s="165"/>
      <c r="BQ102" s="165"/>
      <c r="BR102" s="165"/>
    </row>
    <row r="103" spans="2:70" ht="15" customHeight="1" x14ac:dyDescent="0.25">
      <c r="B103" s="165"/>
      <c r="C103" s="165"/>
      <c r="D103" s="166"/>
      <c r="E103" s="166"/>
      <c r="F103" s="166"/>
      <c r="G103" s="166"/>
      <c r="H103" s="166"/>
      <c r="I103" s="166"/>
      <c r="J103" s="166"/>
      <c r="K103" s="166"/>
      <c r="L103" s="166"/>
      <c r="M103" s="166"/>
      <c r="N103" s="166"/>
      <c r="O103" s="166"/>
      <c r="P103" s="938"/>
      <c r="Q103" s="938"/>
      <c r="R103" s="938"/>
      <c r="S103" s="165"/>
      <c r="T103" s="165"/>
      <c r="U103" s="166"/>
      <c r="V103" s="166"/>
      <c r="W103" s="166"/>
      <c r="X103" s="165"/>
      <c r="Y103" s="165"/>
      <c r="Z103" s="165"/>
      <c r="AA103" s="165"/>
      <c r="AB103" s="166"/>
      <c r="AC103" s="166"/>
      <c r="AD103" s="166"/>
      <c r="AE103" s="166"/>
      <c r="AF103" s="166"/>
      <c r="AH103" s="165"/>
      <c r="AI103" s="165"/>
      <c r="AN103" s="165"/>
      <c r="AT103" s="165"/>
      <c r="BA103" s="165"/>
      <c r="BI103" s="165"/>
      <c r="BQ103" s="165"/>
      <c r="BR103" s="165"/>
    </row>
    <row r="104" spans="2:70" ht="15" customHeight="1" x14ac:dyDescent="0.25">
      <c r="B104" s="165"/>
      <c r="C104" s="165"/>
      <c r="D104" s="166"/>
      <c r="E104" s="166"/>
      <c r="F104" s="166"/>
      <c r="G104" s="166"/>
      <c r="H104" s="166"/>
      <c r="I104" s="166"/>
      <c r="J104" s="166"/>
      <c r="K104" s="166"/>
      <c r="L104" s="166"/>
      <c r="M104" s="166"/>
      <c r="N104" s="166"/>
      <c r="O104" s="166"/>
      <c r="P104" s="938"/>
      <c r="Q104" s="938"/>
      <c r="R104" s="938"/>
      <c r="S104" s="165"/>
      <c r="T104" s="165"/>
      <c r="U104" s="166"/>
      <c r="V104" s="166"/>
      <c r="W104" s="166"/>
      <c r="X104" s="165"/>
      <c r="Y104" s="165"/>
      <c r="Z104" s="165"/>
      <c r="AA104" s="165"/>
      <c r="AB104" s="166"/>
      <c r="AC104" s="166"/>
      <c r="AD104" s="166"/>
      <c r="AE104" s="166"/>
      <c r="AF104" s="166"/>
      <c r="AH104" s="165"/>
      <c r="AI104" s="165"/>
      <c r="AN104" s="165"/>
      <c r="AT104" s="165"/>
      <c r="BA104" s="165"/>
      <c r="BI104" s="165"/>
      <c r="BQ104" s="165"/>
      <c r="BR104" s="165"/>
    </row>
    <row r="105" spans="2:70" ht="15" customHeight="1" x14ac:dyDescent="0.25">
      <c r="B105" s="165"/>
      <c r="C105" s="165"/>
      <c r="D105" s="166"/>
      <c r="E105" s="166"/>
      <c r="F105" s="166"/>
      <c r="G105" s="166"/>
      <c r="H105" s="166"/>
      <c r="I105" s="166"/>
      <c r="J105" s="166"/>
      <c r="K105" s="166"/>
      <c r="L105" s="166"/>
      <c r="M105" s="166"/>
      <c r="N105" s="166"/>
      <c r="O105" s="166"/>
      <c r="P105" s="938"/>
      <c r="Q105" s="938"/>
      <c r="R105" s="938"/>
      <c r="S105" s="165"/>
      <c r="T105" s="165"/>
      <c r="U105" s="166"/>
      <c r="V105" s="166"/>
      <c r="W105" s="166"/>
      <c r="X105" s="165"/>
      <c r="Y105" s="165"/>
      <c r="Z105" s="165"/>
      <c r="AA105" s="165"/>
      <c r="AB105" s="166"/>
      <c r="AC105" s="166"/>
      <c r="AD105" s="166"/>
      <c r="AE105" s="166"/>
      <c r="AF105" s="166"/>
      <c r="AH105" s="165"/>
      <c r="AI105" s="165"/>
      <c r="AN105" s="165"/>
      <c r="AT105" s="165"/>
      <c r="BA105" s="165"/>
      <c r="BI105" s="165"/>
      <c r="BQ105" s="165"/>
      <c r="BR105" s="165"/>
    </row>
    <row r="106" spans="2:70" ht="15" customHeight="1" x14ac:dyDescent="0.25">
      <c r="B106" s="165"/>
      <c r="C106" s="165"/>
      <c r="D106" s="166"/>
      <c r="E106" s="166"/>
      <c r="F106" s="166"/>
      <c r="G106" s="166"/>
      <c r="H106" s="166"/>
      <c r="I106" s="166"/>
      <c r="J106" s="166"/>
      <c r="K106" s="166"/>
      <c r="L106" s="166"/>
      <c r="M106" s="166"/>
      <c r="N106" s="166"/>
      <c r="O106" s="166"/>
      <c r="P106" s="938"/>
      <c r="Q106" s="938"/>
      <c r="R106" s="938"/>
      <c r="S106" s="165"/>
      <c r="T106" s="165"/>
      <c r="U106" s="166"/>
      <c r="V106" s="166"/>
      <c r="W106" s="166"/>
      <c r="X106" s="165"/>
      <c r="Y106" s="165"/>
      <c r="Z106" s="165"/>
      <c r="AA106" s="165"/>
      <c r="AB106" s="166"/>
      <c r="AC106" s="166"/>
      <c r="AD106" s="166"/>
      <c r="AE106" s="166"/>
      <c r="AF106" s="166"/>
      <c r="AH106" s="165"/>
      <c r="AI106" s="165"/>
      <c r="AN106" s="165"/>
      <c r="AT106" s="165"/>
      <c r="BA106" s="165"/>
      <c r="BI106" s="165"/>
      <c r="BQ106" s="165"/>
      <c r="BR106" s="165"/>
    </row>
    <row r="107" spans="2:70" ht="15" customHeight="1" x14ac:dyDescent="0.25">
      <c r="B107" s="165"/>
      <c r="C107" s="165"/>
      <c r="D107" s="166"/>
      <c r="E107" s="166"/>
      <c r="F107" s="166"/>
      <c r="G107" s="166"/>
      <c r="H107" s="166"/>
      <c r="I107" s="166"/>
      <c r="J107" s="166"/>
      <c r="K107" s="166"/>
      <c r="L107" s="166"/>
      <c r="M107" s="166"/>
      <c r="N107" s="166"/>
      <c r="O107" s="166"/>
      <c r="P107" s="938"/>
      <c r="Q107" s="938"/>
      <c r="R107" s="938"/>
      <c r="S107" s="165"/>
      <c r="T107" s="165"/>
      <c r="U107" s="166"/>
      <c r="V107" s="166"/>
      <c r="W107" s="166"/>
      <c r="X107" s="165"/>
      <c r="Y107" s="165"/>
      <c r="Z107" s="165"/>
      <c r="AA107" s="165"/>
      <c r="AB107" s="166"/>
      <c r="AC107" s="166"/>
      <c r="AD107" s="166"/>
      <c r="AE107" s="166"/>
      <c r="AF107" s="166"/>
      <c r="AH107" s="165"/>
      <c r="AI107" s="165"/>
      <c r="AN107" s="165"/>
      <c r="AT107" s="165"/>
      <c r="BA107" s="165"/>
      <c r="BI107" s="165"/>
      <c r="BQ107" s="165"/>
      <c r="BR107" s="165"/>
    </row>
    <row r="108" spans="2:70" ht="15" customHeight="1" x14ac:dyDescent="0.25">
      <c r="B108" s="165"/>
      <c r="C108" s="165"/>
      <c r="D108" s="166"/>
      <c r="E108" s="166"/>
      <c r="F108" s="166"/>
      <c r="G108" s="166"/>
      <c r="H108" s="166"/>
      <c r="I108" s="166"/>
      <c r="J108" s="166"/>
      <c r="K108" s="166"/>
      <c r="L108" s="166"/>
      <c r="M108" s="166"/>
      <c r="N108" s="166"/>
      <c r="O108" s="166"/>
      <c r="P108" s="938"/>
      <c r="Q108" s="938"/>
      <c r="R108" s="938"/>
      <c r="S108" s="165"/>
      <c r="T108" s="165"/>
      <c r="U108" s="166"/>
      <c r="V108" s="166"/>
      <c r="W108" s="166"/>
      <c r="X108" s="165"/>
      <c r="Y108" s="165"/>
      <c r="Z108" s="165"/>
      <c r="AA108" s="165"/>
      <c r="AB108" s="166"/>
      <c r="AC108" s="166"/>
      <c r="AD108" s="166"/>
      <c r="AE108" s="166"/>
      <c r="AF108" s="166"/>
      <c r="AH108" s="165"/>
      <c r="AI108" s="165"/>
      <c r="AN108" s="165"/>
      <c r="AT108" s="165"/>
      <c r="BA108" s="165"/>
      <c r="BI108" s="165"/>
      <c r="BQ108" s="165"/>
      <c r="BR108" s="165"/>
    </row>
    <row r="109" spans="2:70" ht="15" customHeight="1" x14ac:dyDescent="0.25">
      <c r="B109" s="165"/>
      <c r="C109" s="165"/>
      <c r="D109" s="166"/>
      <c r="E109" s="166"/>
      <c r="F109" s="166"/>
      <c r="G109" s="166"/>
      <c r="H109" s="166"/>
      <c r="I109" s="166"/>
      <c r="J109" s="166"/>
      <c r="K109" s="166"/>
      <c r="L109" s="166"/>
      <c r="M109" s="166"/>
      <c r="N109" s="166"/>
      <c r="O109" s="166"/>
      <c r="P109" s="938"/>
      <c r="Q109" s="938"/>
      <c r="R109" s="938"/>
      <c r="S109" s="165"/>
      <c r="T109" s="165"/>
      <c r="U109" s="166"/>
      <c r="V109" s="166"/>
      <c r="W109" s="166"/>
      <c r="X109" s="165"/>
      <c r="Y109" s="165"/>
      <c r="Z109" s="165"/>
      <c r="AA109" s="165"/>
      <c r="AB109" s="166"/>
      <c r="AC109" s="166"/>
      <c r="AD109" s="166"/>
      <c r="AE109" s="166"/>
      <c r="AF109" s="166"/>
      <c r="AH109" s="165"/>
      <c r="AI109" s="165"/>
      <c r="AN109" s="165"/>
      <c r="AT109" s="165"/>
      <c r="BA109" s="165"/>
      <c r="BI109" s="165"/>
      <c r="BQ109" s="165"/>
      <c r="BR109" s="165"/>
    </row>
    <row r="110" spans="2:70" ht="15" customHeight="1" x14ac:dyDescent="0.25">
      <c r="B110" s="165"/>
      <c r="C110" s="165"/>
      <c r="D110" s="166"/>
      <c r="E110" s="166"/>
      <c r="F110" s="166"/>
      <c r="G110" s="166"/>
      <c r="H110" s="166"/>
      <c r="I110" s="166"/>
      <c r="J110" s="166"/>
      <c r="K110" s="166"/>
      <c r="L110" s="166"/>
      <c r="M110" s="166"/>
      <c r="N110" s="166"/>
      <c r="O110" s="166"/>
      <c r="P110" s="938"/>
      <c r="Q110" s="938"/>
      <c r="R110" s="938"/>
      <c r="S110" s="165"/>
      <c r="T110" s="165"/>
      <c r="U110" s="166"/>
      <c r="V110" s="166"/>
      <c r="W110" s="166"/>
      <c r="X110" s="165"/>
      <c r="Y110" s="165"/>
      <c r="Z110" s="165"/>
      <c r="AA110" s="165"/>
      <c r="AB110" s="166"/>
      <c r="AC110" s="166"/>
      <c r="AD110" s="166"/>
      <c r="AE110" s="166"/>
      <c r="AF110" s="166"/>
      <c r="AH110" s="165"/>
      <c r="AI110" s="165"/>
      <c r="AN110" s="165"/>
      <c r="AT110" s="165"/>
      <c r="BA110" s="165"/>
      <c r="BI110" s="165"/>
      <c r="BQ110" s="165"/>
      <c r="BR110" s="165"/>
    </row>
    <row r="111" spans="2:70" ht="15" customHeight="1" x14ac:dyDescent="0.25">
      <c r="B111" s="165"/>
      <c r="C111" s="165"/>
      <c r="D111" s="166"/>
      <c r="E111" s="166"/>
      <c r="F111" s="166"/>
      <c r="G111" s="166"/>
      <c r="H111" s="166"/>
      <c r="I111" s="166"/>
      <c r="J111" s="166"/>
      <c r="K111" s="166"/>
      <c r="L111" s="166"/>
      <c r="M111" s="166"/>
      <c r="N111" s="166"/>
      <c r="O111" s="166"/>
      <c r="P111" s="938"/>
      <c r="Q111" s="938"/>
      <c r="R111" s="938"/>
      <c r="S111" s="165"/>
      <c r="T111" s="165"/>
      <c r="U111" s="166"/>
      <c r="V111" s="166"/>
      <c r="W111" s="166"/>
      <c r="X111" s="165"/>
      <c r="Y111" s="165"/>
      <c r="Z111" s="165"/>
      <c r="AA111" s="165"/>
      <c r="AB111" s="166"/>
      <c r="AC111" s="166"/>
      <c r="AD111" s="166"/>
      <c r="AE111" s="166"/>
      <c r="AF111" s="166"/>
      <c r="AH111" s="165"/>
      <c r="AI111" s="165"/>
      <c r="AN111" s="165"/>
      <c r="AT111" s="165"/>
      <c r="BA111" s="165"/>
      <c r="BI111" s="165"/>
      <c r="BQ111" s="165"/>
      <c r="BR111" s="165"/>
    </row>
    <row r="112" spans="2:70" ht="15" customHeight="1" x14ac:dyDescent="0.25">
      <c r="B112" s="165"/>
      <c r="C112" s="165"/>
      <c r="D112" s="166"/>
      <c r="E112" s="166"/>
      <c r="F112" s="166"/>
      <c r="G112" s="166"/>
      <c r="H112" s="166"/>
      <c r="I112" s="166"/>
      <c r="J112" s="166"/>
      <c r="K112" s="166"/>
      <c r="L112" s="166"/>
      <c r="M112" s="166"/>
      <c r="N112" s="166"/>
      <c r="O112" s="166"/>
      <c r="P112" s="938"/>
      <c r="Q112" s="938"/>
      <c r="R112" s="938"/>
      <c r="S112" s="165"/>
      <c r="T112" s="165"/>
      <c r="U112" s="166"/>
      <c r="V112" s="166"/>
      <c r="W112" s="166"/>
      <c r="X112" s="165"/>
      <c r="Y112" s="165"/>
      <c r="Z112" s="165"/>
      <c r="AA112" s="165"/>
      <c r="AB112" s="166"/>
      <c r="AC112" s="166"/>
      <c r="AD112" s="166"/>
      <c r="AE112" s="166"/>
      <c r="AF112" s="166"/>
      <c r="AH112" s="165"/>
      <c r="AI112" s="165"/>
      <c r="AN112" s="165"/>
      <c r="AT112" s="165"/>
      <c r="BA112" s="165"/>
      <c r="BI112" s="165"/>
      <c r="BQ112" s="165"/>
      <c r="BR112" s="165"/>
    </row>
    <row r="113" spans="2:70" ht="15" customHeight="1" x14ac:dyDescent="0.25">
      <c r="B113" s="165"/>
      <c r="C113" s="165"/>
      <c r="D113" s="166"/>
      <c r="E113" s="166"/>
      <c r="F113" s="166"/>
      <c r="G113" s="166"/>
      <c r="H113" s="166"/>
      <c r="I113" s="166"/>
      <c r="J113" s="166"/>
      <c r="K113" s="166"/>
      <c r="L113" s="166"/>
      <c r="M113" s="166"/>
      <c r="N113" s="166"/>
      <c r="O113" s="166"/>
      <c r="P113" s="938"/>
      <c r="Q113" s="938"/>
      <c r="R113" s="938"/>
      <c r="S113" s="165"/>
      <c r="T113" s="165"/>
      <c r="U113" s="166"/>
      <c r="V113" s="166"/>
      <c r="W113" s="166"/>
      <c r="X113" s="165"/>
      <c r="Y113" s="165"/>
      <c r="Z113" s="165"/>
      <c r="AA113" s="165"/>
      <c r="AB113" s="166"/>
      <c r="AC113" s="166"/>
      <c r="AD113" s="166"/>
      <c r="AE113" s="166"/>
      <c r="AF113" s="166"/>
      <c r="AH113" s="165"/>
      <c r="AI113" s="165"/>
      <c r="AN113" s="165"/>
      <c r="AT113" s="165"/>
      <c r="BA113" s="165"/>
      <c r="BI113" s="165"/>
      <c r="BQ113" s="165"/>
      <c r="BR113" s="165"/>
    </row>
    <row r="114" spans="2:70" ht="15" customHeight="1" x14ac:dyDescent="0.25">
      <c r="B114" s="165"/>
      <c r="C114" s="165"/>
      <c r="D114" s="166"/>
      <c r="E114" s="166"/>
      <c r="F114" s="166"/>
      <c r="G114" s="166"/>
      <c r="H114" s="166"/>
      <c r="I114" s="166"/>
      <c r="J114" s="166"/>
      <c r="K114" s="166"/>
      <c r="L114" s="166"/>
      <c r="M114" s="166"/>
      <c r="N114" s="166"/>
      <c r="O114" s="166"/>
      <c r="P114" s="938"/>
      <c r="Q114" s="938"/>
      <c r="R114" s="938"/>
      <c r="S114" s="165"/>
      <c r="T114" s="165"/>
      <c r="U114" s="166"/>
      <c r="V114" s="166"/>
      <c r="W114" s="166"/>
      <c r="X114" s="165"/>
      <c r="Y114" s="165"/>
      <c r="Z114" s="165"/>
      <c r="AA114" s="165"/>
      <c r="AB114" s="166"/>
      <c r="AC114" s="166"/>
      <c r="AD114" s="166"/>
      <c r="AE114" s="166"/>
      <c r="AF114" s="166"/>
      <c r="AH114" s="165"/>
      <c r="AI114" s="165"/>
      <c r="AN114" s="165"/>
      <c r="AT114" s="165"/>
      <c r="BA114" s="165"/>
      <c r="BI114" s="165"/>
      <c r="BQ114" s="165"/>
      <c r="BR114" s="165"/>
    </row>
    <row r="115" spans="2:70" ht="15" customHeight="1" x14ac:dyDescent="0.25">
      <c r="B115" s="165"/>
      <c r="C115" s="165"/>
      <c r="D115" s="166"/>
      <c r="E115" s="166"/>
      <c r="F115" s="166"/>
      <c r="G115" s="166"/>
      <c r="H115" s="166"/>
      <c r="I115" s="166"/>
      <c r="J115" s="166"/>
      <c r="K115" s="166"/>
      <c r="L115" s="166"/>
      <c r="M115" s="166"/>
      <c r="N115" s="166"/>
      <c r="O115" s="166"/>
      <c r="P115" s="938"/>
      <c r="Q115" s="938"/>
      <c r="R115" s="938"/>
      <c r="S115" s="165"/>
      <c r="T115" s="165"/>
      <c r="U115" s="166"/>
      <c r="V115" s="166"/>
      <c r="W115" s="166"/>
      <c r="X115" s="165"/>
      <c r="Y115" s="165"/>
      <c r="Z115" s="165"/>
      <c r="AA115" s="165"/>
      <c r="AB115" s="166"/>
      <c r="AC115" s="166"/>
      <c r="AD115" s="166"/>
      <c r="AE115" s="166"/>
      <c r="AF115" s="166"/>
      <c r="AH115" s="165"/>
      <c r="AI115" s="165"/>
      <c r="AN115" s="165"/>
      <c r="AT115" s="165"/>
      <c r="BA115" s="165"/>
      <c r="BI115" s="165"/>
      <c r="BQ115" s="165"/>
      <c r="BR115" s="165"/>
    </row>
    <row r="116" spans="2:70" ht="15" customHeight="1" x14ac:dyDescent="0.25">
      <c r="B116" s="165"/>
      <c r="C116" s="165"/>
      <c r="D116" s="166"/>
      <c r="E116" s="166"/>
      <c r="F116" s="166"/>
      <c r="G116" s="166"/>
      <c r="H116" s="166"/>
      <c r="I116" s="166"/>
      <c r="J116" s="166"/>
      <c r="K116" s="166"/>
      <c r="L116" s="166"/>
      <c r="M116" s="166"/>
      <c r="N116" s="166"/>
      <c r="O116" s="166"/>
      <c r="P116" s="938"/>
      <c r="Q116" s="938"/>
      <c r="R116" s="938"/>
      <c r="S116" s="165"/>
      <c r="T116" s="165"/>
      <c r="U116" s="166"/>
      <c r="V116" s="166"/>
      <c r="W116" s="166"/>
      <c r="X116" s="165"/>
      <c r="Y116" s="165"/>
      <c r="Z116" s="165"/>
      <c r="AA116" s="165"/>
      <c r="AB116" s="166"/>
      <c r="AC116" s="166"/>
      <c r="AD116" s="166"/>
      <c r="AE116" s="166"/>
      <c r="AF116" s="166"/>
      <c r="AH116" s="165"/>
      <c r="AI116" s="165"/>
      <c r="AN116" s="165"/>
      <c r="AT116" s="165"/>
      <c r="BA116" s="165"/>
      <c r="BI116" s="165"/>
      <c r="BQ116" s="165"/>
      <c r="BR116" s="165"/>
    </row>
    <row r="117" spans="2:70" ht="15" customHeight="1" x14ac:dyDescent="0.25">
      <c r="B117" s="165"/>
      <c r="C117" s="165"/>
      <c r="D117" s="166"/>
      <c r="E117" s="166"/>
      <c r="F117" s="166"/>
      <c r="G117" s="166"/>
      <c r="H117" s="166"/>
      <c r="I117" s="166"/>
      <c r="J117" s="166"/>
      <c r="K117" s="166"/>
      <c r="L117" s="166"/>
      <c r="M117" s="166"/>
      <c r="N117" s="166"/>
      <c r="O117" s="166"/>
      <c r="P117" s="938"/>
      <c r="Q117" s="938"/>
      <c r="R117" s="938"/>
      <c r="S117" s="165"/>
      <c r="T117" s="165"/>
      <c r="U117" s="166"/>
      <c r="V117" s="166"/>
      <c r="W117" s="166"/>
      <c r="X117" s="165"/>
      <c r="Y117" s="165"/>
      <c r="Z117" s="165"/>
      <c r="AA117" s="165"/>
      <c r="AB117" s="166"/>
      <c r="AC117" s="166"/>
      <c r="AD117" s="166"/>
      <c r="AE117" s="166"/>
      <c r="AF117" s="166"/>
      <c r="AH117" s="165"/>
      <c r="AI117" s="165"/>
      <c r="AN117" s="165"/>
      <c r="AT117" s="165"/>
      <c r="BA117" s="165"/>
      <c r="BI117" s="165"/>
      <c r="BQ117" s="165"/>
      <c r="BR117" s="165"/>
    </row>
    <row r="118" spans="2:70" ht="15" customHeight="1" x14ac:dyDescent="0.25">
      <c r="B118" s="165"/>
      <c r="C118" s="165"/>
      <c r="D118" s="166"/>
      <c r="E118" s="166"/>
      <c r="F118" s="166"/>
      <c r="G118" s="166"/>
      <c r="H118" s="166"/>
      <c r="I118" s="166"/>
      <c r="J118" s="166"/>
      <c r="K118" s="166"/>
      <c r="L118" s="166"/>
      <c r="M118" s="166"/>
      <c r="N118" s="166"/>
      <c r="O118" s="166"/>
      <c r="P118" s="938"/>
      <c r="Q118" s="938"/>
      <c r="R118" s="938"/>
      <c r="S118" s="165"/>
      <c r="T118" s="165"/>
      <c r="U118" s="166"/>
      <c r="V118" s="166"/>
      <c r="W118" s="166"/>
      <c r="X118" s="165"/>
      <c r="Y118" s="165"/>
      <c r="Z118" s="165"/>
      <c r="AA118" s="165"/>
      <c r="AB118" s="166"/>
      <c r="AC118" s="166"/>
      <c r="AD118" s="166"/>
      <c r="AE118" s="166"/>
      <c r="AF118" s="166"/>
      <c r="AH118" s="165"/>
      <c r="AI118" s="165"/>
      <c r="AN118" s="165"/>
      <c r="AT118" s="165"/>
      <c r="BA118" s="165"/>
      <c r="BI118" s="165"/>
      <c r="BQ118" s="165"/>
      <c r="BR118" s="165"/>
    </row>
    <row r="119" spans="2:70" ht="15" customHeight="1" x14ac:dyDescent="0.25">
      <c r="B119" s="165"/>
      <c r="C119" s="165"/>
      <c r="D119" s="166"/>
      <c r="E119" s="166"/>
      <c r="F119" s="166"/>
      <c r="G119" s="166"/>
      <c r="H119" s="166"/>
      <c r="I119" s="166"/>
      <c r="J119" s="166"/>
      <c r="K119" s="166"/>
      <c r="L119" s="166"/>
      <c r="M119" s="166"/>
      <c r="N119" s="166"/>
      <c r="O119" s="166"/>
      <c r="P119" s="938"/>
      <c r="Q119" s="938"/>
      <c r="R119" s="938"/>
      <c r="S119" s="165"/>
      <c r="T119" s="165"/>
      <c r="U119" s="166"/>
      <c r="V119" s="166"/>
      <c r="W119" s="166"/>
      <c r="X119" s="165"/>
      <c r="Y119" s="165"/>
      <c r="Z119" s="165"/>
      <c r="AA119" s="165"/>
      <c r="AB119" s="166"/>
      <c r="AC119" s="166"/>
      <c r="AD119" s="166"/>
      <c r="AE119" s="166"/>
      <c r="AF119" s="166"/>
      <c r="AH119" s="165"/>
      <c r="AI119" s="165"/>
      <c r="AN119" s="165"/>
      <c r="AT119" s="165"/>
      <c r="BA119" s="165"/>
      <c r="BI119" s="165"/>
      <c r="BQ119" s="165"/>
      <c r="BR119" s="165"/>
    </row>
    <row r="120" spans="2:70" ht="15" customHeight="1" x14ac:dyDescent="0.25">
      <c r="B120" s="165"/>
      <c r="C120" s="165"/>
      <c r="D120" s="166"/>
      <c r="E120" s="166"/>
      <c r="F120" s="166"/>
      <c r="G120" s="166"/>
      <c r="H120" s="166"/>
      <c r="I120" s="166"/>
      <c r="J120" s="166"/>
      <c r="K120" s="166"/>
      <c r="L120" s="166"/>
      <c r="M120" s="166"/>
      <c r="N120" s="166"/>
      <c r="O120" s="166"/>
      <c r="P120" s="938"/>
      <c r="Q120" s="938"/>
      <c r="R120" s="938"/>
      <c r="S120" s="165"/>
      <c r="T120" s="165"/>
      <c r="U120" s="166"/>
      <c r="V120" s="166"/>
      <c r="W120" s="166"/>
      <c r="X120" s="165"/>
      <c r="Y120" s="165"/>
      <c r="Z120" s="165"/>
      <c r="AA120" s="165"/>
      <c r="AB120" s="166"/>
      <c r="AC120" s="166"/>
      <c r="AD120" s="166"/>
      <c r="AE120" s="166"/>
      <c r="AF120" s="166"/>
      <c r="AH120" s="165"/>
      <c r="AI120" s="165"/>
      <c r="AN120" s="165"/>
      <c r="AT120" s="165"/>
      <c r="BA120" s="165"/>
      <c r="BI120" s="165"/>
      <c r="BQ120" s="165"/>
      <c r="BR120" s="165"/>
    </row>
    <row r="121" spans="2:70" ht="15" customHeight="1" x14ac:dyDescent="0.25">
      <c r="B121" s="165"/>
      <c r="C121" s="165"/>
      <c r="D121" s="166"/>
      <c r="E121" s="166"/>
      <c r="F121" s="166"/>
      <c r="G121" s="166"/>
      <c r="H121" s="166"/>
      <c r="I121" s="166"/>
      <c r="J121" s="166"/>
      <c r="K121" s="166"/>
      <c r="L121" s="166"/>
      <c r="M121" s="166"/>
      <c r="N121" s="166"/>
      <c r="O121" s="166"/>
      <c r="P121" s="938"/>
      <c r="Q121" s="938"/>
      <c r="R121" s="938"/>
      <c r="S121" s="165"/>
      <c r="T121" s="165"/>
      <c r="U121" s="166"/>
      <c r="V121" s="166"/>
      <c r="W121" s="166"/>
      <c r="X121" s="165"/>
      <c r="Y121" s="165"/>
      <c r="Z121" s="165"/>
      <c r="AA121" s="165"/>
      <c r="AB121" s="166"/>
      <c r="AC121" s="166"/>
      <c r="AD121" s="166"/>
      <c r="AE121" s="166"/>
      <c r="AF121" s="166"/>
      <c r="AH121" s="165"/>
      <c r="AI121" s="165"/>
      <c r="AN121" s="165"/>
      <c r="AT121" s="165"/>
      <c r="BA121" s="165"/>
      <c r="BI121" s="165"/>
      <c r="BQ121" s="165"/>
      <c r="BR121" s="165"/>
    </row>
    <row r="122" spans="2:70" ht="15" customHeight="1" x14ac:dyDescent="0.25">
      <c r="B122" s="165"/>
      <c r="C122" s="165"/>
      <c r="D122" s="166"/>
      <c r="E122" s="166"/>
      <c r="F122" s="166"/>
      <c r="G122" s="166"/>
      <c r="H122" s="166"/>
      <c r="I122" s="166"/>
      <c r="J122" s="166"/>
      <c r="K122" s="166"/>
      <c r="L122" s="166"/>
      <c r="M122" s="166"/>
      <c r="N122" s="166"/>
      <c r="O122" s="166"/>
      <c r="P122" s="938"/>
      <c r="Q122" s="938"/>
      <c r="R122" s="938"/>
      <c r="S122" s="165"/>
      <c r="T122" s="165"/>
      <c r="U122" s="166"/>
      <c r="V122" s="166"/>
      <c r="W122" s="166"/>
      <c r="X122" s="165"/>
      <c r="Y122" s="165"/>
      <c r="Z122" s="165"/>
      <c r="AA122" s="165"/>
      <c r="AB122" s="166"/>
      <c r="AC122" s="166"/>
      <c r="AD122" s="166"/>
      <c r="AE122" s="166"/>
      <c r="AF122" s="166"/>
      <c r="AH122" s="165"/>
      <c r="AI122" s="165"/>
      <c r="AN122" s="165"/>
      <c r="AT122" s="165"/>
      <c r="BA122" s="165"/>
      <c r="BI122" s="165"/>
      <c r="BQ122" s="165"/>
      <c r="BR122" s="165"/>
    </row>
    <row r="123" spans="2:70" ht="15" customHeight="1" x14ac:dyDescent="0.25">
      <c r="B123" s="165"/>
      <c r="C123" s="165"/>
      <c r="D123" s="166"/>
      <c r="E123" s="166"/>
      <c r="F123" s="166"/>
      <c r="G123" s="166"/>
      <c r="H123" s="166"/>
      <c r="I123" s="166"/>
      <c r="J123" s="166"/>
      <c r="K123" s="166"/>
      <c r="L123" s="166"/>
      <c r="M123" s="166"/>
      <c r="N123" s="166"/>
      <c r="O123" s="166"/>
      <c r="P123" s="938"/>
      <c r="Q123" s="938"/>
      <c r="R123" s="938"/>
      <c r="S123" s="165"/>
      <c r="T123" s="165"/>
      <c r="U123" s="166"/>
      <c r="V123" s="166"/>
      <c r="W123" s="166"/>
      <c r="X123" s="165"/>
      <c r="Y123" s="165"/>
      <c r="Z123" s="165"/>
      <c r="AA123" s="165"/>
      <c r="AB123" s="166"/>
      <c r="AC123" s="166"/>
      <c r="AD123" s="166"/>
      <c r="AE123" s="166"/>
      <c r="AF123" s="166"/>
      <c r="AH123" s="165"/>
      <c r="AI123" s="165"/>
      <c r="AN123" s="165"/>
      <c r="AT123" s="165"/>
      <c r="BA123" s="165"/>
      <c r="BI123" s="165"/>
      <c r="BQ123" s="165"/>
      <c r="BR123" s="165"/>
    </row>
    <row r="124" spans="2:70" ht="15" customHeight="1" x14ac:dyDescent="0.25">
      <c r="B124" s="165"/>
      <c r="C124" s="165"/>
      <c r="D124" s="166"/>
      <c r="E124" s="166"/>
      <c r="F124" s="166"/>
      <c r="G124" s="166"/>
      <c r="H124" s="166"/>
      <c r="I124" s="166"/>
      <c r="J124" s="166"/>
      <c r="K124" s="166"/>
      <c r="L124" s="166"/>
      <c r="M124" s="166"/>
      <c r="N124" s="166"/>
      <c r="O124" s="166"/>
      <c r="P124" s="938"/>
      <c r="Q124" s="938"/>
      <c r="R124" s="938"/>
      <c r="S124" s="165"/>
      <c r="T124" s="165"/>
      <c r="U124" s="166"/>
      <c r="V124" s="166"/>
      <c r="W124" s="166"/>
      <c r="X124" s="165"/>
      <c r="Y124" s="165"/>
      <c r="Z124" s="165"/>
      <c r="AA124" s="165"/>
      <c r="AB124" s="166"/>
      <c r="AC124" s="166"/>
      <c r="AD124" s="166"/>
      <c r="AE124" s="166"/>
      <c r="AF124" s="166"/>
      <c r="AH124" s="165"/>
      <c r="AI124" s="165"/>
      <c r="AN124" s="165"/>
      <c r="AT124" s="165"/>
      <c r="BA124" s="165"/>
      <c r="BI124" s="165"/>
      <c r="BQ124" s="165"/>
      <c r="BR124" s="165"/>
    </row>
    <row r="125" spans="2:70" ht="15" customHeight="1" x14ac:dyDescent="0.25">
      <c r="B125" s="165"/>
      <c r="C125" s="165"/>
      <c r="D125" s="166"/>
      <c r="E125" s="166"/>
      <c r="F125" s="166"/>
      <c r="G125" s="166"/>
      <c r="H125" s="166"/>
      <c r="I125" s="166"/>
      <c r="J125" s="166"/>
      <c r="K125" s="166"/>
      <c r="L125" s="166"/>
      <c r="M125" s="166"/>
      <c r="N125" s="166"/>
      <c r="O125" s="166"/>
      <c r="P125" s="938"/>
      <c r="Q125" s="938"/>
      <c r="R125" s="938"/>
      <c r="S125" s="165"/>
      <c r="T125" s="165"/>
      <c r="U125" s="166"/>
      <c r="V125" s="166"/>
      <c r="W125" s="166"/>
      <c r="X125" s="165"/>
      <c r="Y125" s="165"/>
      <c r="Z125" s="165"/>
      <c r="AA125" s="165"/>
      <c r="AB125" s="166"/>
      <c r="AC125" s="166"/>
      <c r="AD125" s="166"/>
      <c r="AE125" s="166"/>
      <c r="AF125" s="166"/>
      <c r="AH125" s="165"/>
      <c r="AI125" s="165"/>
      <c r="AN125" s="165"/>
      <c r="AT125" s="165"/>
      <c r="BA125" s="165"/>
      <c r="BI125" s="165"/>
      <c r="BQ125" s="165"/>
      <c r="BR125" s="165"/>
    </row>
    <row r="126" spans="2:70" ht="15" customHeight="1" x14ac:dyDescent="0.25">
      <c r="B126" s="165"/>
      <c r="C126" s="165"/>
      <c r="D126" s="166"/>
      <c r="E126" s="166"/>
      <c r="F126" s="166"/>
      <c r="G126" s="166"/>
      <c r="H126" s="166"/>
      <c r="I126" s="166"/>
      <c r="J126" s="166"/>
      <c r="K126" s="166"/>
      <c r="L126" s="166"/>
      <c r="M126" s="166"/>
      <c r="N126" s="166"/>
      <c r="O126" s="166"/>
      <c r="P126" s="938"/>
      <c r="Q126" s="938"/>
      <c r="R126" s="938"/>
      <c r="S126" s="165"/>
      <c r="T126" s="165"/>
      <c r="U126" s="166"/>
      <c r="V126" s="166"/>
      <c r="W126" s="166"/>
      <c r="X126" s="165"/>
      <c r="Y126" s="165"/>
      <c r="Z126" s="165"/>
      <c r="AA126" s="165"/>
      <c r="AB126" s="166"/>
      <c r="AC126" s="166"/>
      <c r="AD126" s="166"/>
      <c r="AE126" s="166"/>
      <c r="AF126" s="166"/>
      <c r="AH126" s="165"/>
      <c r="AI126" s="165"/>
      <c r="AN126" s="165"/>
      <c r="AT126" s="165"/>
      <c r="BA126" s="165"/>
      <c r="BI126" s="165"/>
      <c r="BQ126" s="165"/>
      <c r="BR126" s="165"/>
    </row>
    <row r="127" spans="2:70" ht="15" customHeight="1" x14ac:dyDescent="0.25">
      <c r="B127" s="165"/>
      <c r="C127" s="165"/>
      <c r="D127" s="166"/>
      <c r="E127" s="166"/>
      <c r="F127" s="166"/>
      <c r="G127" s="166"/>
      <c r="H127" s="166"/>
      <c r="I127" s="166"/>
      <c r="J127" s="166"/>
      <c r="K127" s="166"/>
      <c r="L127" s="166"/>
      <c r="M127" s="166"/>
      <c r="N127" s="166"/>
      <c r="O127" s="166"/>
      <c r="P127" s="938"/>
      <c r="Q127" s="938"/>
      <c r="R127" s="938"/>
      <c r="S127" s="165"/>
      <c r="T127" s="165"/>
      <c r="U127" s="166"/>
      <c r="V127" s="166"/>
      <c r="W127" s="166"/>
      <c r="X127" s="165"/>
      <c r="Y127" s="165"/>
      <c r="Z127" s="165"/>
      <c r="AA127" s="165"/>
      <c r="AB127" s="166"/>
      <c r="AC127" s="166"/>
      <c r="AD127" s="166"/>
      <c r="AE127" s="166"/>
      <c r="AF127" s="166"/>
      <c r="AH127" s="165"/>
      <c r="AI127" s="165"/>
      <c r="AN127" s="165"/>
      <c r="AT127" s="165"/>
      <c r="BA127" s="165"/>
      <c r="BI127" s="165"/>
      <c r="BQ127" s="165"/>
      <c r="BR127" s="165"/>
    </row>
    <row r="128" spans="2:70" ht="15" customHeight="1" x14ac:dyDescent="0.25">
      <c r="B128" s="165"/>
      <c r="C128" s="165"/>
      <c r="D128" s="166"/>
      <c r="E128" s="166"/>
      <c r="F128" s="166"/>
      <c r="G128" s="166"/>
      <c r="H128" s="166"/>
      <c r="I128" s="166"/>
      <c r="J128" s="166"/>
      <c r="K128" s="166"/>
      <c r="L128" s="166"/>
      <c r="M128" s="166"/>
      <c r="N128" s="166"/>
      <c r="O128" s="166"/>
      <c r="P128" s="938"/>
      <c r="Q128" s="938"/>
      <c r="R128" s="938"/>
      <c r="S128" s="165"/>
      <c r="T128" s="165"/>
      <c r="U128" s="166"/>
      <c r="V128" s="166"/>
      <c r="W128" s="166"/>
      <c r="X128" s="165"/>
      <c r="Y128" s="165"/>
      <c r="Z128" s="165"/>
      <c r="AA128" s="165"/>
      <c r="AB128" s="166"/>
      <c r="AC128" s="166"/>
      <c r="AD128" s="166"/>
      <c r="AE128" s="166"/>
      <c r="AF128" s="166"/>
      <c r="AH128" s="165"/>
      <c r="AI128" s="165"/>
      <c r="AN128" s="165"/>
      <c r="AT128" s="165"/>
      <c r="BA128" s="165"/>
      <c r="BI128" s="165"/>
      <c r="BQ128" s="165"/>
      <c r="BR128" s="165"/>
    </row>
    <row r="129" spans="2:70" ht="15" customHeight="1" x14ac:dyDescent="0.25">
      <c r="B129" s="165"/>
      <c r="C129" s="165"/>
      <c r="D129" s="166"/>
      <c r="E129" s="166"/>
      <c r="F129" s="166"/>
      <c r="G129" s="166"/>
      <c r="H129" s="166"/>
      <c r="I129" s="166"/>
      <c r="J129" s="166"/>
      <c r="K129" s="166"/>
      <c r="L129" s="166"/>
      <c r="M129" s="166"/>
      <c r="N129" s="166"/>
      <c r="O129" s="166"/>
      <c r="P129" s="938"/>
      <c r="Q129" s="938"/>
      <c r="R129" s="938"/>
      <c r="S129" s="165"/>
      <c r="T129" s="165"/>
      <c r="U129" s="166"/>
      <c r="V129" s="166"/>
      <c r="W129" s="166"/>
      <c r="X129" s="165"/>
      <c r="Y129" s="165"/>
      <c r="Z129" s="165"/>
      <c r="AA129" s="165"/>
      <c r="AB129" s="166"/>
      <c r="AC129" s="166"/>
      <c r="AD129" s="166"/>
      <c r="AE129" s="166"/>
      <c r="AF129" s="166"/>
      <c r="AH129" s="165"/>
      <c r="AI129" s="165"/>
      <c r="AN129" s="165"/>
      <c r="AT129" s="165"/>
      <c r="BA129" s="165"/>
      <c r="BI129" s="165"/>
      <c r="BQ129" s="165"/>
      <c r="BR129" s="165"/>
    </row>
    <row r="130" spans="2:70" ht="15" customHeight="1" x14ac:dyDescent="0.25">
      <c r="B130" s="165"/>
      <c r="C130" s="165"/>
      <c r="D130" s="166"/>
      <c r="E130" s="166"/>
      <c r="F130" s="166"/>
      <c r="G130" s="166"/>
      <c r="H130" s="166"/>
      <c r="I130" s="166"/>
      <c r="J130" s="166"/>
      <c r="K130" s="166"/>
      <c r="L130" s="166"/>
      <c r="M130" s="166"/>
      <c r="N130" s="166"/>
      <c r="O130" s="166"/>
      <c r="P130" s="938"/>
      <c r="Q130" s="938"/>
      <c r="R130" s="938"/>
      <c r="S130" s="165"/>
      <c r="T130" s="165"/>
      <c r="U130" s="166"/>
      <c r="V130" s="166"/>
      <c r="W130" s="166"/>
      <c r="X130" s="165"/>
      <c r="Y130" s="165"/>
      <c r="Z130" s="165"/>
      <c r="AA130" s="165"/>
      <c r="AB130" s="166"/>
      <c r="AC130" s="166"/>
      <c r="AD130" s="166"/>
      <c r="AE130" s="166"/>
      <c r="AF130" s="166"/>
      <c r="AH130" s="165"/>
      <c r="AI130" s="165"/>
      <c r="AN130" s="165"/>
      <c r="AT130" s="165"/>
      <c r="BA130" s="165"/>
      <c r="BI130" s="165"/>
      <c r="BQ130" s="165"/>
      <c r="BR130" s="165"/>
    </row>
    <row r="131" spans="2:70" ht="15" customHeight="1" x14ac:dyDescent="0.25">
      <c r="B131" s="165"/>
      <c r="C131" s="165"/>
      <c r="D131" s="166"/>
      <c r="E131" s="166"/>
      <c r="F131" s="166"/>
      <c r="G131" s="166"/>
      <c r="H131" s="166"/>
      <c r="I131" s="166"/>
      <c r="J131" s="166"/>
      <c r="K131" s="166"/>
      <c r="L131" s="166"/>
      <c r="M131" s="166"/>
      <c r="N131" s="166"/>
      <c r="O131" s="166"/>
      <c r="P131" s="938"/>
      <c r="Q131" s="938"/>
      <c r="R131" s="938"/>
      <c r="S131" s="165"/>
      <c r="T131" s="165"/>
      <c r="U131" s="166"/>
      <c r="V131" s="166"/>
      <c r="W131" s="166"/>
      <c r="X131" s="165"/>
      <c r="Y131" s="165"/>
      <c r="Z131" s="165"/>
      <c r="AA131" s="165"/>
      <c r="AB131" s="166"/>
      <c r="AC131" s="166"/>
      <c r="AD131" s="166"/>
      <c r="AE131" s="166"/>
      <c r="AF131" s="166"/>
      <c r="AH131" s="165"/>
      <c r="AI131" s="165"/>
      <c r="AN131" s="165"/>
      <c r="AT131" s="165"/>
      <c r="BA131" s="165"/>
      <c r="BI131" s="165"/>
      <c r="BQ131" s="165"/>
      <c r="BR131" s="165"/>
    </row>
    <row r="132" spans="2:70" ht="15" customHeight="1" x14ac:dyDescent="0.25">
      <c r="B132" s="165"/>
      <c r="C132" s="165"/>
      <c r="D132" s="166"/>
      <c r="E132" s="166"/>
      <c r="F132" s="166"/>
      <c r="G132" s="166"/>
      <c r="H132" s="166"/>
      <c r="I132" s="166"/>
      <c r="J132" s="166"/>
      <c r="K132" s="166"/>
      <c r="L132" s="166"/>
      <c r="M132" s="166"/>
      <c r="N132" s="166"/>
      <c r="O132" s="166"/>
      <c r="P132" s="938"/>
      <c r="Q132" s="938"/>
      <c r="R132" s="938"/>
      <c r="S132" s="165"/>
      <c r="T132" s="165"/>
      <c r="U132" s="166"/>
      <c r="V132" s="166"/>
      <c r="W132" s="166"/>
      <c r="X132" s="165"/>
      <c r="Y132" s="165"/>
      <c r="Z132" s="165"/>
      <c r="AA132" s="165"/>
      <c r="AB132" s="166"/>
      <c r="AC132" s="166"/>
      <c r="AD132" s="166"/>
      <c r="AE132" s="166"/>
      <c r="AF132" s="166"/>
      <c r="AH132" s="165"/>
      <c r="AI132" s="165"/>
      <c r="AN132" s="165"/>
      <c r="AT132" s="165"/>
      <c r="BA132" s="165"/>
      <c r="BI132" s="165"/>
      <c r="BQ132" s="165"/>
      <c r="BR132" s="165"/>
    </row>
    <row r="133" spans="2:70" ht="15" customHeight="1" x14ac:dyDescent="0.25">
      <c r="B133" s="165"/>
      <c r="C133" s="165"/>
      <c r="D133" s="166"/>
      <c r="E133" s="166"/>
      <c r="F133" s="166"/>
      <c r="G133" s="166"/>
      <c r="H133" s="166"/>
      <c r="I133" s="166"/>
      <c r="J133" s="166"/>
      <c r="K133" s="166"/>
      <c r="L133" s="166"/>
      <c r="M133" s="166"/>
      <c r="N133" s="166"/>
      <c r="O133" s="166"/>
      <c r="P133" s="938"/>
      <c r="Q133" s="938"/>
      <c r="R133" s="938"/>
      <c r="S133" s="165"/>
      <c r="T133" s="165"/>
      <c r="U133" s="166"/>
      <c r="V133" s="166"/>
      <c r="W133" s="166"/>
      <c r="X133" s="165"/>
      <c r="Y133" s="165"/>
      <c r="Z133" s="165"/>
      <c r="AA133" s="165"/>
      <c r="AB133" s="166"/>
      <c r="AC133" s="166"/>
      <c r="AD133" s="166"/>
      <c r="AE133" s="166"/>
      <c r="AF133" s="166"/>
      <c r="AH133" s="165"/>
      <c r="AI133" s="165"/>
      <c r="AN133" s="165"/>
      <c r="AT133" s="165"/>
      <c r="BA133" s="165"/>
      <c r="BI133" s="165"/>
      <c r="BQ133" s="165"/>
      <c r="BR133" s="165"/>
    </row>
    <row r="134" spans="2:70" ht="15" customHeight="1" x14ac:dyDescent="0.25">
      <c r="B134" s="165"/>
      <c r="C134" s="165"/>
      <c r="D134" s="166"/>
      <c r="E134" s="166"/>
      <c r="F134" s="166"/>
      <c r="G134" s="166"/>
      <c r="H134" s="166"/>
      <c r="I134" s="166"/>
      <c r="J134" s="166"/>
      <c r="K134" s="166"/>
      <c r="L134" s="166"/>
      <c r="M134" s="166"/>
      <c r="N134" s="166"/>
      <c r="O134" s="166"/>
      <c r="P134" s="938"/>
      <c r="Q134" s="938"/>
      <c r="R134" s="938"/>
      <c r="S134" s="165"/>
      <c r="T134" s="165"/>
      <c r="U134" s="166"/>
      <c r="V134" s="166"/>
      <c r="W134" s="166"/>
      <c r="X134" s="165"/>
      <c r="Y134" s="165"/>
      <c r="Z134" s="165"/>
      <c r="AA134" s="165"/>
      <c r="AB134" s="166"/>
      <c r="AC134" s="166"/>
      <c r="AD134" s="166"/>
      <c r="AE134" s="166"/>
      <c r="AF134" s="166"/>
      <c r="AH134" s="165"/>
      <c r="AI134" s="165"/>
      <c r="AN134" s="165"/>
      <c r="AT134" s="165"/>
      <c r="BA134" s="165"/>
      <c r="BI134" s="165"/>
      <c r="BQ134" s="165"/>
      <c r="BR134" s="165"/>
    </row>
    <row r="135" spans="2:70" ht="15" customHeight="1" x14ac:dyDescent="0.25">
      <c r="B135" s="165"/>
      <c r="C135" s="165"/>
      <c r="D135" s="166"/>
      <c r="E135" s="166"/>
      <c r="F135" s="166"/>
      <c r="G135" s="166"/>
      <c r="H135" s="166"/>
      <c r="I135" s="166"/>
      <c r="J135" s="166"/>
      <c r="K135" s="166"/>
      <c r="L135" s="166"/>
      <c r="M135" s="166"/>
      <c r="N135" s="166"/>
      <c r="O135" s="166"/>
      <c r="P135" s="938"/>
      <c r="Q135" s="938"/>
      <c r="R135" s="938"/>
      <c r="S135" s="165"/>
      <c r="T135" s="165"/>
      <c r="U135" s="166"/>
      <c r="V135" s="166"/>
      <c r="W135" s="166"/>
      <c r="X135" s="165"/>
      <c r="Y135" s="165"/>
      <c r="Z135" s="165"/>
      <c r="AA135" s="165"/>
      <c r="AB135" s="166"/>
      <c r="AC135" s="166"/>
      <c r="AD135" s="166"/>
      <c r="AE135" s="166"/>
      <c r="AF135" s="166"/>
      <c r="AH135" s="165"/>
      <c r="AI135" s="165"/>
      <c r="AN135" s="165"/>
      <c r="AT135" s="165"/>
      <c r="BA135" s="165"/>
      <c r="BI135" s="165"/>
      <c r="BQ135" s="165"/>
      <c r="BR135" s="165"/>
    </row>
    <row r="136" spans="2:70" ht="15" customHeight="1" x14ac:dyDescent="0.25">
      <c r="B136" s="165"/>
      <c r="C136" s="165"/>
      <c r="D136" s="166"/>
      <c r="E136" s="166"/>
      <c r="F136" s="166"/>
      <c r="G136" s="166"/>
      <c r="H136" s="166"/>
      <c r="I136" s="166"/>
      <c r="J136" s="166"/>
      <c r="K136" s="166"/>
      <c r="L136" s="166"/>
      <c r="M136" s="166"/>
      <c r="N136" s="166"/>
      <c r="O136" s="166"/>
      <c r="P136" s="938"/>
      <c r="Q136" s="938"/>
      <c r="R136" s="938"/>
      <c r="S136" s="165"/>
      <c r="T136" s="165"/>
      <c r="U136" s="166"/>
      <c r="V136" s="166"/>
      <c r="W136" s="166"/>
      <c r="X136" s="165"/>
      <c r="Y136" s="165"/>
      <c r="Z136" s="165"/>
      <c r="AA136" s="165"/>
      <c r="AB136" s="166"/>
      <c r="AC136" s="166"/>
      <c r="AD136" s="166"/>
      <c r="AE136" s="166"/>
      <c r="AF136" s="166"/>
      <c r="AH136" s="165"/>
      <c r="AI136" s="165"/>
      <c r="AN136" s="165"/>
      <c r="AT136" s="165"/>
      <c r="BA136" s="165"/>
      <c r="BI136" s="165"/>
      <c r="BQ136" s="165"/>
      <c r="BR136" s="165"/>
    </row>
    <row r="137" spans="2:70" ht="15" customHeight="1" x14ac:dyDescent="0.25">
      <c r="B137" s="165"/>
      <c r="C137" s="165"/>
      <c r="D137" s="166"/>
      <c r="E137" s="166"/>
      <c r="F137" s="166"/>
      <c r="G137" s="166"/>
      <c r="H137" s="166"/>
      <c r="I137" s="166"/>
      <c r="J137" s="166"/>
      <c r="K137" s="166"/>
      <c r="L137" s="166"/>
      <c r="M137" s="166"/>
      <c r="N137" s="166"/>
      <c r="O137" s="166"/>
      <c r="P137" s="938"/>
      <c r="Q137" s="938"/>
      <c r="R137" s="938"/>
      <c r="S137" s="165"/>
      <c r="T137" s="165"/>
      <c r="U137" s="166"/>
      <c r="V137" s="166"/>
      <c r="W137" s="166"/>
      <c r="X137" s="165"/>
      <c r="Y137" s="165"/>
      <c r="Z137" s="165"/>
      <c r="AA137" s="165"/>
      <c r="AB137" s="166"/>
      <c r="AC137" s="166"/>
      <c r="AD137" s="166"/>
      <c r="AE137" s="166"/>
      <c r="AF137" s="166"/>
      <c r="AH137" s="165"/>
      <c r="AI137" s="165"/>
      <c r="AN137" s="165"/>
      <c r="AT137" s="165"/>
      <c r="BA137" s="165"/>
      <c r="BI137" s="165"/>
      <c r="BQ137" s="165"/>
      <c r="BR137" s="165"/>
    </row>
    <row r="138" spans="2:70" ht="15" customHeight="1" x14ac:dyDescent="0.25">
      <c r="B138" s="165"/>
      <c r="C138" s="165"/>
      <c r="D138" s="166"/>
      <c r="E138" s="166"/>
      <c r="F138" s="166"/>
      <c r="G138" s="166"/>
      <c r="H138" s="166"/>
      <c r="I138" s="166"/>
      <c r="J138" s="166"/>
      <c r="K138" s="166"/>
      <c r="L138" s="166"/>
      <c r="M138" s="166"/>
      <c r="N138" s="166"/>
      <c r="O138" s="166"/>
      <c r="P138" s="938"/>
      <c r="Q138" s="938"/>
      <c r="R138" s="938"/>
      <c r="S138" s="165"/>
      <c r="T138" s="165"/>
      <c r="U138" s="166"/>
      <c r="V138" s="166"/>
      <c r="W138" s="166"/>
      <c r="X138" s="165"/>
      <c r="Y138" s="165"/>
      <c r="Z138" s="165"/>
      <c r="AA138" s="165"/>
      <c r="AB138" s="166"/>
      <c r="AC138" s="166"/>
      <c r="AD138" s="166"/>
      <c r="AE138" s="166"/>
      <c r="AF138" s="166"/>
      <c r="AH138" s="165"/>
      <c r="AI138" s="165"/>
      <c r="AN138" s="165"/>
      <c r="AT138" s="165"/>
      <c r="BA138" s="165"/>
      <c r="BI138" s="165"/>
      <c r="BQ138" s="165"/>
      <c r="BR138" s="165"/>
    </row>
    <row r="139" spans="2:70" ht="15" customHeight="1" x14ac:dyDescent="0.25">
      <c r="B139" s="165"/>
      <c r="C139" s="165"/>
      <c r="D139" s="166"/>
      <c r="E139" s="166"/>
      <c r="F139" s="166"/>
      <c r="G139" s="166"/>
      <c r="H139" s="166"/>
      <c r="I139" s="166"/>
      <c r="J139" s="166"/>
      <c r="K139" s="166"/>
      <c r="L139" s="166"/>
      <c r="M139" s="166"/>
      <c r="N139" s="166"/>
      <c r="O139" s="166"/>
      <c r="P139" s="938"/>
      <c r="Q139" s="938"/>
      <c r="R139" s="938"/>
      <c r="S139" s="165"/>
      <c r="T139" s="165"/>
      <c r="U139" s="166"/>
      <c r="V139" s="166"/>
      <c r="W139" s="166"/>
      <c r="X139" s="165"/>
      <c r="Y139" s="165"/>
      <c r="Z139" s="165"/>
      <c r="AA139" s="165"/>
      <c r="AB139" s="166"/>
      <c r="AC139" s="166"/>
      <c r="AD139" s="166"/>
      <c r="AE139" s="166"/>
      <c r="AF139" s="166"/>
      <c r="AH139" s="165"/>
      <c r="AI139" s="165"/>
      <c r="AN139" s="165"/>
      <c r="AT139" s="165"/>
      <c r="BA139" s="165"/>
      <c r="BI139" s="165"/>
      <c r="BQ139" s="165"/>
      <c r="BR139" s="165"/>
    </row>
    <row r="140" spans="2:70" ht="15" customHeight="1" x14ac:dyDescent="0.25">
      <c r="B140" s="165"/>
      <c r="C140" s="165"/>
      <c r="D140" s="166"/>
      <c r="E140" s="166"/>
      <c r="F140" s="166"/>
      <c r="G140" s="166"/>
      <c r="H140" s="166"/>
      <c r="I140" s="166"/>
      <c r="J140" s="166"/>
      <c r="K140" s="166"/>
      <c r="L140" s="166"/>
      <c r="M140" s="166"/>
      <c r="N140" s="166"/>
      <c r="O140" s="166"/>
      <c r="P140" s="938"/>
      <c r="Q140" s="938"/>
      <c r="R140" s="938"/>
      <c r="S140" s="165"/>
      <c r="T140" s="165"/>
      <c r="U140" s="166"/>
      <c r="V140" s="166"/>
      <c r="W140" s="166"/>
      <c r="X140" s="165"/>
      <c r="Y140" s="165"/>
      <c r="Z140" s="165"/>
      <c r="AA140" s="165"/>
      <c r="AB140" s="166"/>
      <c r="AC140" s="166"/>
      <c r="AD140" s="166"/>
      <c r="AE140" s="166"/>
      <c r="AF140" s="166"/>
      <c r="AH140" s="165"/>
      <c r="AI140" s="165"/>
      <c r="AN140" s="165"/>
      <c r="AT140" s="165"/>
      <c r="BA140" s="165"/>
      <c r="BI140" s="165"/>
      <c r="BQ140" s="165"/>
      <c r="BR140" s="165"/>
    </row>
    <row r="141" spans="2:70" ht="15" customHeight="1" x14ac:dyDescent="0.25">
      <c r="B141" s="165"/>
      <c r="C141" s="165"/>
      <c r="D141" s="166"/>
      <c r="E141" s="166"/>
      <c r="F141" s="166"/>
      <c r="G141" s="166"/>
      <c r="H141" s="166"/>
      <c r="I141" s="166"/>
      <c r="J141" s="166"/>
      <c r="K141" s="166"/>
      <c r="L141" s="166"/>
      <c r="M141" s="166"/>
      <c r="N141" s="166"/>
      <c r="O141" s="166"/>
      <c r="P141" s="938"/>
      <c r="Q141" s="938"/>
      <c r="R141" s="938"/>
      <c r="S141" s="165"/>
      <c r="T141" s="165"/>
      <c r="U141" s="166"/>
      <c r="V141" s="166"/>
      <c r="W141" s="166"/>
      <c r="X141" s="165"/>
      <c r="Y141" s="165"/>
      <c r="Z141" s="165"/>
      <c r="AA141" s="165"/>
      <c r="AB141" s="166"/>
      <c r="AC141" s="166"/>
      <c r="AD141" s="166"/>
      <c r="AE141" s="166"/>
      <c r="AF141" s="166"/>
      <c r="AH141" s="165"/>
      <c r="AI141" s="165"/>
      <c r="AN141" s="165"/>
      <c r="AT141" s="165"/>
      <c r="BA141" s="165"/>
      <c r="BI141" s="165"/>
      <c r="BQ141" s="165"/>
      <c r="BR141" s="165"/>
    </row>
    <row r="142" spans="2:70" ht="15" customHeight="1" x14ac:dyDescent="0.25">
      <c r="B142" s="165"/>
      <c r="C142" s="165"/>
      <c r="D142" s="166"/>
      <c r="E142" s="166"/>
      <c r="F142" s="166"/>
      <c r="G142" s="166"/>
      <c r="H142" s="166"/>
      <c r="I142" s="166"/>
      <c r="J142" s="166"/>
      <c r="K142" s="166"/>
      <c r="L142" s="166"/>
      <c r="M142" s="166"/>
      <c r="N142" s="166"/>
      <c r="O142" s="166"/>
      <c r="P142" s="938"/>
      <c r="Q142" s="938"/>
      <c r="R142" s="938"/>
      <c r="S142" s="165"/>
      <c r="T142" s="165"/>
      <c r="U142" s="166"/>
      <c r="V142" s="166"/>
      <c r="W142" s="166"/>
      <c r="X142" s="165"/>
      <c r="Y142" s="165"/>
      <c r="Z142" s="165"/>
      <c r="AA142" s="165"/>
      <c r="AB142" s="166"/>
      <c r="AC142" s="166"/>
      <c r="AD142" s="166"/>
      <c r="AE142" s="166"/>
      <c r="AF142" s="166"/>
      <c r="AH142" s="165"/>
      <c r="AI142" s="165"/>
      <c r="AN142" s="165"/>
      <c r="AT142" s="165"/>
      <c r="BA142" s="165"/>
      <c r="BI142" s="165"/>
      <c r="BQ142" s="165"/>
      <c r="BR142" s="165"/>
    </row>
    <row r="143" spans="2:70" ht="15" customHeight="1" x14ac:dyDescent="0.25">
      <c r="B143" s="165"/>
      <c r="C143" s="165"/>
      <c r="D143" s="166"/>
      <c r="E143" s="166"/>
      <c r="F143" s="166"/>
      <c r="G143" s="166"/>
      <c r="H143" s="166"/>
      <c r="I143" s="166"/>
      <c r="J143" s="166"/>
      <c r="K143" s="166"/>
      <c r="L143" s="166"/>
      <c r="M143" s="166"/>
      <c r="N143" s="166"/>
      <c r="O143" s="166"/>
      <c r="P143" s="938"/>
      <c r="Q143" s="938"/>
      <c r="R143" s="938"/>
      <c r="S143" s="165"/>
      <c r="T143" s="165"/>
      <c r="U143" s="166"/>
      <c r="V143" s="166"/>
      <c r="W143" s="166"/>
      <c r="X143" s="165"/>
      <c r="Y143" s="165"/>
      <c r="Z143" s="165"/>
      <c r="AA143" s="165"/>
      <c r="AB143" s="166"/>
      <c r="AC143" s="166"/>
      <c r="AD143" s="166"/>
      <c r="AE143" s="166"/>
      <c r="AF143" s="166"/>
      <c r="AH143" s="165"/>
      <c r="AI143" s="165"/>
      <c r="AN143" s="165"/>
      <c r="AT143" s="165"/>
      <c r="BA143" s="165"/>
      <c r="BI143" s="165"/>
      <c r="BQ143" s="165"/>
      <c r="BR143" s="165"/>
    </row>
    <row r="144" spans="2:70" ht="15" customHeight="1" x14ac:dyDescent="0.25">
      <c r="B144" s="165"/>
      <c r="C144" s="165"/>
      <c r="D144" s="166"/>
      <c r="E144" s="166"/>
      <c r="F144" s="166"/>
      <c r="G144" s="166"/>
      <c r="H144" s="166"/>
      <c r="I144" s="166"/>
      <c r="J144" s="166"/>
      <c r="K144" s="166"/>
      <c r="L144" s="166"/>
      <c r="M144" s="166"/>
      <c r="N144" s="166"/>
      <c r="O144" s="166"/>
      <c r="P144" s="938"/>
      <c r="Q144" s="938"/>
      <c r="R144" s="938"/>
      <c r="S144" s="165"/>
      <c r="T144" s="165"/>
      <c r="U144" s="166"/>
      <c r="V144" s="166"/>
      <c r="W144" s="166"/>
      <c r="X144" s="165"/>
      <c r="Y144" s="165"/>
      <c r="Z144" s="165"/>
      <c r="AA144" s="165"/>
      <c r="AB144" s="166"/>
      <c r="AC144" s="166"/>
      <c r="AD144" s="166"/>
      <c r="AE144" s="166"/>
      <c r="AF144" s="166"/>
      <c r="AH144" s="165"/>
      <c r="AI144" s="165"/>
      <c r="AN144" s="165"/>
      <c r="AT144" s="165"/>
      <c r="BA144" s="165"/>
      <c r="BI144" s="165"/>
      <c r="BQ144" s="165"/>
      <c r="BR144" s="165"/>
    </row>
    <row r="145" spans="2:70" ht="15" customHeight="1" x14ac:dyDescent="0.25">
      <c r="B145" s="165"/>
      <c r="C145" s="165"/>
      <c r="D145" s="166"/>
      <c r="E145" s="166"/>
      <c r="F145" s="166"/>
      <c r="G145" s="166"/>
      <c r="H145" s="166"/>
      <c r="I145" s="166"/>
      <c r="J145" s="166"/>
      <c r="K145" s="166"/>
      <c r="L145" s="166"/>
      <c r="M145" s="166"/>
      <c r="N145" s="166"/>
      <c r="O145" s="166"/>
      <c r="P145" s="938"/>
      <c r="Q145" s="938"/>
      <c r="R145" s="938"/>
      <c r="S145" s="165"/>
      <c r="T145" s="165"/>
      <c r="U145" s="166"/>
      <c r="V145" s="166"/>
      <c r="W145" s="166"/>
      <c r="X145" s="165"/>
      <c r="Y145" s="165"/>
      <c r="Z145" s="165"/>
      <c r="AA145" s="165"/>
      <c r="AB145" s="166"/>
      <c r="AC145" s="166"/>
      <c r="AD145" s="166"/>
      <c r="AE145" s="166"/>
      <c r="AF145" s="166"/>
      <c r="AH145" s="165"/>
      <c r="AI145" s="165"/>
      <c r="AN145" s="165"/>
      <c r="AT145" s="165"/>
      <c r="BA145" s="165"/>
      <c r="BI145" s="165"/>
      <c r="BQ145" s="165"/>
      <c r="BR145" s="165"/>
    </row>
    <row r="146" spans="2:70" ht="15" customHeight="1" x14ac:dyDescent="0.25">
      <c r="B146" s="165"/>
      <c r="C146" s="165"/>
      <c r="D146" s="166"/>
      <c r="E146" s="166"/>
      <c r="F146" s="166"/>
      <c r="G146" s="166"/>
      <c r="H146" s="166"/>
      <c r="I146" s="166"/>
      <c r="J146" s="166"/>
      <c r="K146" s="166"/>
      <c r="L146" s="166"/>
      <c r="M146" s="166"/>
      <c r="N146" s="166"/>
      <c r="O146" s="166"/>
      <c r="P146" s="938"/>
      <c r="Q146" s="938"/>
      <c r="R146" s="938"/>
      <c r="S146" s="165"/>
      <c r="T146" s="165"/>
      <c r="U146" s="166"/>
      <c r="V146" s="166"/>
      <c r="W146" s="166"/>
      <c r="X146" s="165"/>
      <c r="Y146" s="165"/>
      <c r="Z146" s="165"/>
      <c r="AA146" s="165"/>
      <c r="AB146" s="166"/>
      <c r="AC146" s="166"/>
      <c r="AD146" s="166"/>
      <c r="AE146" s="166"/>
      <c r="AF146" s="166"/>
      <c r="AH146" s="165"/>
      <c r="AI146" s="165"/>
      <c r="AN146" s="165"/>
      <c r="AT146" s="165"/>
      <c r="BA146" s="165"/>
      <c r="BI146" s="165"/>
      <c r="BQ146" s="165"/>
      <c r="BR146" s="165"/>
    </row>
    <row r="147" spans="2:70" ht="15" customHeight="1" x14ac:dyDescent="0.25">
      <c r="B147" s="165"/>
      <c r="C147" s="165"/>
      <c r="D147" s="166"/>
      <c r="E147" s="166"/>
      <c r="F147" s="166"/>
      <c r="G147" s="166"/>
      <c r="H147" s="166"/>
      <c r="I147" s="166"/>
      <c r="J147" s="166"/>
      <c r="K147" s="166"/>
      <c r="L147" s="166"/>
      <c r="M147" s="166"/>
      <c r="N147" s="166"/>
      <c r="O147" s="166"/>
      <c r="P147" s="938"/>
      <c r="Q147" s="938"/>
      <c r="R147" s="938"/>
      <c r="S147" s="165"/>
      <c r="T147" s="165"/>
      <c r="U147" s="166"/>
      <c r="V147" s="166"/>
      <c r="W147" s="166"/>
      <c r="X147" s="165"/>
      <c r="Y147" s="165"/>
      <c r="Z147" s="165"/>
      <c r="AA147" s="165"/>
      <c r="AB147" s="166"/>
      <c r="AC147" s="166"/>
      <c r="AD147" s="166"/>
      <c r="AE147" s="166"/>
      <c r="AF147" s="166"/>
      <c r="AH147" s="165"/>
      <c r="AI147" s="165"/>
      <c r="AN147" s="165"/>
      <c r="AT147" s="165"/>
      <c r="BA147" s="165"/>
      <c r="BI147" s="165"/>
      <c r="BQ147" s="165"/>
      <c r="BR147" s="165"/>
    </row>
    <row r="148" spans="2:70" ht="15" customHeight="1" x14ac:dyDescent="0.25">
      <c r="B148" s="165"/>
      <c r="C148" s="165"/>
      <c r="D148" s="166"/>
      <c r="E148" s="166"/>
      <c r="F148" s="166"/>
      <c r="G148" s="166"/>
      <c r="H148" s="166"/>
      <c r="I148" s="166"/>
      <c r="J148" s="166"/>
      <c r="K148" s="166"/>
      <c r="L148" s="166"/>
      <c r="M148" s="166"/>
      <c r="N148" s="166"/>
      <c r="O148" s="166"/>
      <c r="P148" s="938"/>
      <c r="Q148" s="938"/>
      <c r="R148" s="938"/>
      <c r="S148" s="165"/>
      <c r="T148" s="165"/>
      <c r="U148" s="166"/>
      <c r="V148" s="166"/>
      <c r="W148" s="166"/>
      <c r="X148" s="165"/>
      <c r="Y148" s="165"/>
      <c r="Z148" s="165"/>
      <c r="AA148" s="165"/>
      <c r="AB148" s="166"/>
      <c r="AC148" s="166"/>
      <c r="AD148" s="166"/>
      <c r="AE148" s="166"/>
      <c r="AF148" s="166"/>
      <c r="AH148" s="165"/>
      <c r="AI148" s="165"/>
      <c r="AN148" s="165"/>
      <c r="AT148" s="165"/>
      <c r="BA148" s="165"/>
      <c r="BI148" s="165"/>
      <c r="BQ148" s="165"/>
      <c r="BR148" s="165"/>
    </row>
    <row r="149" spans="2:70" ht="15" customHeight="1" x14ac:dyDescent="0.25">
      <c r="B149" s="165"/>
      <c r="C149" s="165"/>
      <c r="D149" s="166"/>
      <c r="E149" s="166"/>
      <c r="F149" s="166"/>
      <c r="G149" s="166"/>
      <c r="H149" s="166"/>
      <c r="I149" s="166"/>
      <c r="J149" s="166"/>
      <c r="K149" s="166"/>
      <c r="L149" s="166"/>
      <c r="M149" s="166"/>
      <c r="N149" s="166"/>
      <c r="O149" s="166"/>
      <c r="P149" s="938"/>
      <c r="Q149" s="938"/>
      <c r="R149" s="938"/>
      <c r="S149" s="165"/>
      <c r="T149" s="165"/>
      <c r="U149" s="166"/>
      <c r="V149" s="166"/>
      <c r="W149" s="166"/>
      <c r="X149" s="165"/>
      <c r="Y149" s="165"/>
      <c r="Z149" s="165"/>
      <c r="AA149" s="165"/>
      <c r="AB149" s="166"/>
      <c r="AC149" s="166"/>
      <c r="AD149" s="166"/>
      <c r="AE149" s="166"/>
      <c r="AF149" s="166"/>
      <c r="AH149" s="165"/>
      <c r="AI149" s="165"/>
      <c r="AN149" s="165"/>
      <c r="AT149" s="165"/>
      <c r="BA149" s="165"/>
      <c r="BI149" s="165"/>
      <c r="BQ149" s="165"/>
      <c r="BR149" s="165"/>
    </row>
    <row r="150" spans="2:70" ht="15" customHeight="1" x14ac:dyDescent="0.25">
      <c r="B150" s="165"/>
      <c r="C150" s="165"/>
      <c r="D150" s="166"/>
      <c r="E150" s="166"/>
      <c r="F150" s="166"/>
      <c r="G150" s="166"/>
      <c r="H150" s="166"/>
      <c r="I150" s="166"/>
      <c r="J150" s="166"/>
      <c r="K150" s="166"/>
      <c r="L150" s="166"/>
      <c r="M150" s="166"/>
      <c r="N150" s="166"/>
      <c r="O150" s="166"/>
      <c r="P150" s="938"/>
      <c r="Q150" s="938"/>
      <c r="R150" s="938"/>
      <c r="S150" s="165"/>
      <c r="T150" s="165"/>
      <c r="U150" s="166"/>
      <c r="V150" s="166"/>
      <c r="W150" s="166"/>
      <c r="X150" s="165"/>
      <c r="Y150" s="165"/>
      <c r="Z150" s="165"/>
      <c r="AA150" s="165"/>
      <c r="AB150" s="166"/>
      <c r="AC150" s="166"/>
      <c r="AD150" s="166"/>
      <c r="AE150" s="166"/>
      <c r="AF150" s="166"/>
      <c r="AH150" s="165"/>
      <c r="AI150" s="165"/>
      <c r="AN150" s="165"/>
      <c r="AT150" s="165"/>
      <c r="BA150" s="165"/>
      <c r="BI150" s="165"/>
      <c r="BQ150" s="165"/>
      <c r="BR150" s="165"/>
    </row>
    <row r="151" spans="2:70" ht="15" customHeight="1" x14ac:dyDescent="0.25">
      <c r="B151" s="165"/>
      <c r="C151" s="165"/>
      <c r="D151" s="166"/>
      <c r="E151" s="166"/>
      <c r="F151" s="166"/>
      <c r="G151" s="166"/>
      <c r="H151" s="166"/>
      <c r="I151" s="166"/>
      <c r="J151" s="166"/>
      <c r="K151" s="166"/>
      <c r="L151" s="166"/>
      <c r="M151" s="166"/>
      <c r="N151" s="166"/>
      <c r="O151" s="166"/>
      <c r="P151" s="938"/>
      <c r="Q151" s="938"/>
      <c r="R151" s="938"/>
      <c r="S151" s="165"/>
      <c r="T151" s="165"/>
      <c r="U151" s="166"/>
      <c r="V151" s="166"/>
      <c r="W151" s="166"/>
      <c r="X151" s="165"/>
      <c r="Y151" s="165"/>
      <c r="Z151" s="165"/>
      <c r="AA151" s="165"/>
      <c r="AB151" s="166"/>
      <c r="AC151" s="166"/>
      <c r="AD151" s="166"/>
      <c r="AE151" s="166"/>
      <c r="AF151" s="166"/>
      <c r="AH151" s="165"/>
      <c r="AI151" s="165"/>
      <c r="AN151" s="165"/>
      <c r="AT151" s="165"/>
      <c r="BA151" s="165"/>
      <c r="BI151" s="165"/>
      <c r="BQ151" s="165"/>
      <c r="BR151" s="165"/>
    </row>
    <row r="152" spans="2:70" ht="15" customHeight="1" x14ac:dyDescent="0.25">
      <c r="B152" s="165"/>
      <c r="C152" s="165"/>
      <c r="D152" s="166"/>
      <c r="E152" s="166"/>
      <c r="F152" s="166"/>
      <c r="G152" s="166"/>
      <c r="H152" s="166"/>
      <c r="I152" s="166"/>
      <c r="J152" s="166"/>
      <c r="K152" s="166"/>
      <c r="L152" s="166"/>
      <c r="M152" s="166"/>
      <c r="N152" s="166"/>
      <c r="O152" s="166"/>
      <c r="P152" s="938"/>
      <c r="Q152" s="938"/>
      <c r="R152" s="938"/>
      <c r="S152" s="165"/>
      <c r="T152" s="165"/>
      <c r="U152" s="166"/>
      <c r="V152" s="166"/>
      <c r="W152" s="166"/>
      <c r="X152" s="165"/>
      <c r="Y152" s="165"/>
      <c r="Z152" s="165"/>
      <c r="AA152" s="165"/>
      <c r="AB152" s="166"/>
      <c r="AC152" s="166"/>
      <c r="AD152" s="166"/>
      <c r="AE152" s="166"/>
      <c r="AF152" s="166"/>
      <c r="AH152" s="165"/>
      <c r="AI152" s="165"/>
      <c r="AN152" s="165"/>
      <c r="AT152" s="165"/>
      <c r="BA152" s="165"/>
      <c r="BI152" s="165"/>
      <c r="BQ152" s="165"/>
      <c r="BR152" s="165"/>
    </row>
    <row r="153" spans="2:70" ht="15" customHeight="1" x14ac:dyDescent="0.25">
      <c r="B153" s="165"/>
      <c r="C153" s="165"/>
      <c r="D153" s="166"/>
      <c r="E153" s="166"/>
      <c r="F153" s="166"/>
      <c r="G153" s="166"/>
      <c r="H153" s="166"/>
      <c r="I153" s="166"/>
      <c r="J153" s="166"/>
      <c r="K153" s="166"/>
      <c r="L153" s="166"/>
      <c r="M153" s="166"/>
      <c r="N153" s="166"/>
      <c r="O153" s="166"/>
      <c r="P153" s="938"/>
      <c r="Q153" s="938"/>
      <c r="R153" s="938"/>
      <c r="S153" s="165"/>
      <c r="T153" s="165"/>
      <c r="U153" s="166"/>
      <c r="V153" s="166"/>
      <c r="W153" s="166"/>
      <c r="X153" s="165"/>
      <c r="Y153" s="165"/>
      <c r="Z153" s="165"/>
      <c r="AA153" s="165"/>
      <c r="AB153" s="166"/>
      <c r="AC153" s="166"/>
      <c r="AD153" s="166"/>
      <c r="AE153" s="166"/>
      <c r="AF153" s="166"/>
      <c r="AH153" s="165"/>
      <c r="AI153" s="165"/>
      <c r="AN153" s="165"/>
      <c r="AT153" s="165"/>
      <c r="BA153" s="165"/>
      <c r="BI153" s="165"/>
      <c r="BQ153" s="165"/>
      <c r="BR153" s="165"/>
    </row>
    <row r="154" spans="2:70" ht="15" customHeight="1" x14ac:dyDescent="0.25">
      <c r="B154" s="165"/>
      <c r="C154" s="165"/>
      <c r="D154" s="166"/>
      <c r="E154" s="166"/>
      <c r="F154" s="166"/>
      <c r="G154" s="166"/>
      <c r="H154" s="166"/>
      <c r="I154" s="166"/>
      <c r="J154" s="166"/>
      <c r="K154" s="166"/>
      <c r="L154" s="166"/>
      <c r="M154" s="166"/>
      <c r="N154" s="166"/>
      <c r="O154" s="166"/>
      <c r="P154" s="938"/>
      <c r="Q154" s="938"/>
      <c r="R154" s="938"/>
      <c r="S154" s="165"/>
      <c r="T154" s="165"/>
      <c r="U154" s="166"/>
      <c r="V154" s="166"/>
      <c r="W154" s="166"/>
      <c r="X154" s="165"/>
      <c r="Y154" s="165"/>
      <c r="Z154" s="165"/>
      <c r="AA154" s="165"/>
      <c r="AB154" s="166"/>
      <c r="AC154" s="166"/>
      <c r="AD154" s="166"/>
      <c r="AE154" s="166"/>
      <c r="AF154" s="166"/>
      <c r="AH154" s="165"/>
      <c r="AI154" s="165"/>
      <c r="AN154" s="165"/>
      <c r="AT154" s="165"/>
      <c r="BA154" s="165"/>
      <c r="BI154" s="165"/>
      <c r="BQ154" s="165"/>
      <c r="BR154" s="165"/>
    </row>
    <row r="155" spans="2:70" ht="15" customHeight="1" x14ac:dyDescent="0.25">
      <c r="B155" s="165"/>
      <c r="C155" s="165"/>
      <c r="D155" s="166"/>
      <c r="E155" s="166"/>
      <c r="F155" s="166"/>
      <c r="G155" s="166"/>
      <c r="H155" s="166"/>
      <c r="I155" s="166"/>
      <c r="J155" s="166"/>
      <c r="K155" s="166"/>
      <c r="L155" s="166"/>
      <c r="M155" s="166"/>
      <c r="N155" s="166"/>
      <c r="O155" s="166"/>
      <c r="P155" s="938"/>
      <c r="Q155" s="938"/>
      <c r="R155" s="938"/>
      <c r="S155" s="165"/>
      <c r="T155" s="165"/>
      <c r="U155" s="166"/>
      <c r="V155" s="166"/>
      <c r="W155" s="166"/>
      <c r="X155" s="165"/>
      <c r="Y155" s="165"/>
      <c r="Z155" s="165"/>
      <c r="AA155" s="165"/>
      <c r="AB155" s="166"/>
      <c r="AC155" s="166"/>
      <c r="AD155" s="166"/>
      <c r="AE155" s="166"/>
      <c r="AF155" s="166"/>
      <c r="AH155" s="165"/>
      <c r="AI155" s="165"/>
      <c r="AN155" s="165"/>
      <c r="AT155" s="165"/>
      <c r="BA155" s="165"/>
      <c r="BI155" s="165"/>
      <c r="BQ155" s="165"/>
      <c r="BR155" s="165"/>
    </row>
    <row r="156" spans="2:70" ht="15" customHeight="1" x14ac:dyDescent="0.25">
      <c r="B156" s="165"/>
      <c r="C156" s="165"/>
      <c r="D156" s="166"/>
      <c r="E156" s="166"/>
      <c r="F156" s="166"/>
      <c r="G156" s="166"/>
      <c r="H156" s="166"/>
      <c r="I156" s="166"/>
      <c r="J156" s="166"/>
      <c r="K156" s="166"/>
      <c r="L156" s="166"/>
      <c r="M156" s="166"/>
      <c r="N156" s="166"/>
      <c r="O156" s="166"/>
      <c r="P156" s="938"/>
      <c r="Q156" s="938"/>
      <c r="R156" s="938"/>
      <c r="S156" s="165"/>
      <c r="T156" s="165"/>
      <c r="U156" s="166"/>
      <c r="V156" s="166"/>
      <c r="W156" s="166"/>
      <c r="X156" s="165"/>
      <c r="Y156" s="165"/>
      <c r="Z156" s="165"/>
      <c r="AA156" s="165"/>
      <c r="AB156" s="166"/>
      <c r="AC156" s="166"/>
      <c r="AD156" s="166"/>
      <c r="AE156" s="166"/>
      <c r="AF156" s="166"/>
      <c r="AH156" s="165"/>
      <c r="AI156" s="165"/>
      <c r="AN156" s="165"/>
      <c r="AT156" s="165"/>
      <c r="BA156" s="165"/>
      <c r="BI156" s="165"/>
      <c r="BQ156" s="165"/>
      <c r="BR156" s="165"/>
    </row>
    <row r="157" spans="2:70" ht="15" customHeight="1" x14ac:dyDescent="0.25">
      <c r="B157" s="165"/>
      <c r="C157" s="165"/>
      <c r="D157" s="166"/>
      <c r="E157" s="166"/>
      <c r="F157" s="166"/>
      <c r="G157" s="166"/>
      <c r="H157" s="166"/>
      <c r="I157" s="166"/>
      <c r="J157" s="166"/>
      <c r="K157" s="166"/>
      <c r="L157" s="166"/>
      <c r="M157" s="166"/>
      <c r="N157" s="166"/>
      <c r="O157" s="166"/>
      <c r="P157" s="938"/>
      <c r="Q157" s="938"/>
      <c r="R157" s="938"/>
      <c r="S157" s="165"/>
      <c r="T157" s="165"/>
      <c r="U157" s="166"/>
      <c r="V157" s="166"/>
      <c r="W157" s="166"/>
      <c r="X157" s="165"/>
      <c r="Y157" s="165"/>
      <c r="Z157" s="165"/>
      <c r="AA157" s="165"/>
      <c r="AB157" s="166"/>
      <c r="AC157" s="166"/>
      <c r="AD157" s="166"/>
      <c r="AE157" s="166"/>
      <c r="AF157" s="166"/>
      <c r="AH157" s="165"/>
      <c r="AI157" s="165"/>
      <c r="AN157" s="165"/>
      <c r="AT157" s="165"/>
      <c r="BA157" s="165"/>
      <c r="BI157" s="165"/>
      <c r="BQ157" s="165"/>
      <c r="BR157" s="165"/>
    </row>
    <row r="158" spans="2:70" ht="15" customHeight="1" x14ac:dyDescent="0.25">
      <c r="B158" s="165"/>
      <c r="C158" s="165"/>
      <c r="D158" s="166"/>
      <c r="E158" s="166"/>
      <c r="F158" s="166"/>
      <c r="G158" s="166"/>
      <c r="H158" s="166"/>
      <c r="I158" s="166"/>
      <c r="J158" s="166"/>
      <c r="K158" s="166"/>
      <c r="L158" s="166"/>
      <c r="M158" s="166"/>
      <c r="N158" s="166"/>
      <c r="O158" s="166"/>
      <c r="P158" s="938"/>
      <c r="Q158" s="938"/>
      <c r="R158" s="938"/>
      <c r="S158" s="165"/>
      <c r="T158" s="165"/>
      <c r="U158" s="166"/>
      <c r="V158" s="166"/>
      <c r="W158" s="166"/>
      <c r="X158" s="165"/>
      <c r="Y158" s="165"/>
      <c r="Z158" s="165"/>
      <c r="AA158" s="165"/>
      <c r="AB158" s="166"/>
      <c r="AC158" s="166"/>
      <c r="AD158" s="166"/>
      <c r="AE158" s="166"/>
      <c r="AF158" s="166"/>
      <c r="AH158" s="165"/>
      <c r="AI158" s="165"/>
      <c r="AN158" s="165"/>
      <c r="AT158" s="165"/>
      <c r="BA158" s="165"/>
      <c r="BI158" s="165"/>
      <c r="BQ158" s="165"/>
      <c r="BR158" s="165"/>
    </row>
    <row r="159" spans="2:70" ht="15" customHeight="1" x14ac:dyDescent="0.25">
      <c r="B159" s="165"/>
      <c r="C159" s="165"/>
      <c r="D159" s="166"/>
      <c r="E159" s="166"/>
      <c r="F159" s="166"/>
      <c r="G159" s="166"/>
      <c r="H159" s="166"/>
      <c r="I159" s="166"/>
      <c r="J159" s="166"/>
      <c r="K159" s="166"/>
      <c r="L159" s="166"/>
      <c r="M159" s="166"/>
      <c r="N159" s="166"/>
      <c r="O159" s="166"/>
      <c r="P159" s="938"/>
      <c r="Q159" s="938"/>
      <c r="R159" s="938"/>
      <c r="S159" s="165"/>
      <c r="T159" s="165"/>
      <c r="U159" s="166"/>
      <c r="V159" s="166"/>
      <c r="W159" s="166"/>
      <c r="X159" s="165"/>
      <c r="Y159" s="165"/>
      <c r="Z159" s="165"/>
      <c r="AA159" s="165"/>
      <c r="AB159" s="166"/>
      <c r="AC159" s="166"/>
      <c r="AD159" s="166"/>
      <c r="AE159" s="166"/>
      <c r="AF159" s="166"/>
      <c r="AH159" s="165"/>
      <c r="AI159" s="165"/>
      <c r="AN159" s="165"/>
      <c r="AT159" s="165"/>
      <c r="BA159" s="165"/>
      <c r="BI159" s="165"/>
      <c r="BQ159" s="165"/>
      <c r="BR159" s="165"/>
    </row>
    <row r="160" spans="2:70" ht="15" customHeight="1" x14ac:dyDescent="0.25">
      <c r="B160" s="165"/>
      <c r="C160" s="165"/>
      <c r="D160" s="166"/>
      <c r="E160" s="166"/>
      <c r="F160" s="166"/>
      <c r="G160" s="166"/>
      <c r="H160" s="166"/>
      <c r="I160" s="166"/>
      <c r="J160" s="166"/>
      <c r="K160" s="166"/>
      <c r="L160" s="166"/>
      <c r="M160" s="166"/>
      <c r="N160" s="166"/>
      <c r="O160" s="166"/>
      <c r="P160" s="938"/>
      <c r="Q160" s="938"/>
      <c r="R160" s="938"/>
      <c r="S160" s="165"/>
      <c r="T160" s="165"/>
      <c r="U160" s="166"/>
      <c r="V160" s="166"/>
      <c r="W160" s="166"/>
      <c r="X160" s="165"/>
      <c r="Y160" s="165"/>
      <c r="Z160" s="165"/>
      <c r="AA160" s="165"/>
      <c r="AB160" s="166"/>
      <c r="AC160" s="166"/>
      <c r="AD160" s="166"/>
      <c r="AE160" s="166"/>
      <c r="AF160" s="166"/>
      <c r="AH160" s="165"/>
      <c r="AI160" s="165"/>
      <c r="AN160" s="165"/>
      <c r="AT160" s="165"/>
      <c r="BA160" s="165"/>
      <c r="BI160" s="165"/>
      <c r="BQ160" s="165"/>
      <c r="BR160" s="165"/>
    </row>
    <row r="161" spans="2:70" ht="15" customHeight="1" x14ac:dyDescent="0.25">
      <c r="B161" s="165"/>
      <c r="C161" s="165"/>
      <c r="D161" s="166"/>
      <c r="E161" s="166"/>
      <c r="F161" s="166"/>
      <c r="G161" s="166"/>
      <c r="H161" s="166"/>
      <c r="I161" s="166"/>
      <c r="J161" s="166"/>
      <c r="K161" s="166"/>
      <c r="L161" s="166"/>
      <c r="M161" s="166"/>
      <c r="N161" s="166"/>
      <c r="O161" s="166"/>
      <c r="P161" s="938"/>
      <c r="Q161" s="938"/>
      <c r="R161" s="938"/>
      <c r="S161" s="165"/>
      <c r="T161" s="165"/>
      <c r="U161" s="166"/>
      <c r="V161" s="166"/>
      <c r="W161" s="166"/>
      <c r="X161" s="165"/>
      <c r="Y161" s="165"/>
      <c r="Z161" s="165"/>
      <c r="AA161" s="165"/>
      <c r="AB161" s="166"/>
      <c r="AC161" s="166"/>
      <c r="AD161" s="166"/>
      <c r="AE161" s="166"/>
      <c r="AF161" s="166"/>
      <c r="AH161" s="165"/>
      <c r="AI161" s="165"/>
      <c r="AN161" s="165"/>
      <c r="AT161" s="165"/>
      <c r="BA161" s="165"/>
      <c r="BI161" s="165"/>
      <c r="BQ161" s="165"/>
      <c r="BR161" s="165"/>
    </row>
    <row r="162" spans="2:70" ht="15" customHeight="1" x14ac:dyDescent="0.25">
      <c r="B162" s="165"/>
      <c r="C162" s="165"/>
      <c r="D162" s="166"/>
      <c r="E162" s="166"/>
      <c r="F162" s="166"/>
      <c r="G162" s="166"/>
      <c r="H162" s="166"/>
      <c r="I162" s="166"/>
      <c r="J162" s="166"/>
      <c r="K162" s="166"/>
      <c r="L162" s="166"/>
      <c r="M162" s="166"/>
      <c r="N162" s="166"/>
      <c r="O162" s="166"/>
      <c r="P162" s="938"/>
      <c r="Q162" s="938"/>
      <c r="R162" s="938"/>
      <c r="S162" s="165"/>
      <c r="T162" s="165"/>
      <c r="U162" s="166"/>
      <c r="V162" s="166"/>
      <c r="W162" s="166"/>
      <c r="X162" s="165"/>
      <c r="Y162" s="165"/>
      <c r="Z162" s="165"/>
      <c r="AA162" s="165"/>
      <c r="AB162" s="166"/>
      <c r="AC162" s="166"/>
      <c r="AD162" s="166"/>
      <c r="AE162" s="166"/>
      <c r="AF162" s="166"/>
      <c r="AH162" s="165"/>
      <c r="AI162" s="165"/>
      <c r="AN162" s="165"/>
      <c r="AT162" s="165"/>
      <c r="BA162" s="165"/>
      <c r="BI162" s="165"/>
      <c r="BQ162" s="165"/>
      <c r="BR162" s="165"/>
    </row>
    <row r="163" spans="2:70" ht="15" customHeight="1" x14ac:dyDescent="0.25">
      <c r="B163" s="165"/>
      <c r="C163" s="165"/>
      <c r="D163" s="166"/>
      <c r="E163" s="166"/>
      <c r="F163" s="166"/>
      <c r="G163" s="166"/>
      <c r="H163" s="166"/>
      <c r="I163" s="166"/>
      <c r="J163" s="166"/>
      <c r="K163" s="166"/>
      <c r="L163" s="166"/>
      <c r="M163" s="166"/>
      <c r="N163" s="166"/>
      <c r="O163" s="166"/>
      <c r="P163" s="938"/>
      <c r="Q163" s="938"/>
      <c r="R163" s="938"/>
      <c r="S163" s="165"/>
      <c r="T163" s="165"/>
      <c r="U163" s="166"/>
      <c r="V163" s="166"/>
      <c r="W163" s="166"/>
      <c r="X163" s="165"/>
      <c r="Y163" s="165"/>
      <c r="Z163" s="165"/>
      <c r="AA163" s="165"/>
      <c r="AB163" s="166"/>
      <c r="AC163" s="166"/>
      <c r="AD163" s="166"/>
      <c r="AE163" s="166"/>
      <c r="AF163" s="166"/>
      <c r="AH163" s="165"/>
      <c r="AI163" s="165"/>
      <c r="AN163" s="165"/>
      <c r="AT163" s="165"/>
      <c r="BA163" s="165"/>
      <c r="BI163" s="165"/>
      <c r="BQ163" s="165"/>
      <c r="BR163" s="165"/>
    </row>
    <row r="164" spans="2:70" ht="15" customHeight="1" x14ac:dyDescent="0.25">
      <c r="B164" s="165"/>
      <c r="C164" s="165"/>
      <c r="D164" s="166"/>
      <c r="E164" s="166"/>
      <c r="F164" s="166"/>
      <c r="G164" s="166"/>
      <c r="H164" s="166"/>
      <c r="I164" s="166"/>
      <c r="J164" s="166"/>
      <c r="K164" s="166"/>
      <c r="L164" s="166"/>
      <c r="M164" s="166"/>
      <c r="N164" s="166"/>
      <c r="O164" s="166"/>
      <c r="P164" s="938"/>
      <c r="Q164" s="938"/>
      <c r="R164" s="938"/>
      <c r="S164" s="165"/>
      <c r="T164" s="165"/>
      <c r="U164" s="166"/>
      <c r="V164" s="166"/>
      <c r="W164" s="166"/>
      <c r="X164" s="165"/>
      <c r="Y164" s="165"/>
      <c r="Z164" s="165"/>
      <c r="AA164" s="165"/>
      <c r="AB164" s="166"/>
      <c r="AC164" s="166"/>
      <c r="AD164" s="166"/>
      <c r="AE164" s="166"/>
      <c r="AF164" s="166"/>
      <c r="AH164" s="165"/>
      <c r="AI164" s="165"/>
      <c r="AN164" s="165"/>
      <c r="AT164" s="165"/>
      <c r="BA164" s="165"/>
      <c r="BI164" s="165"/>
      <c r="BQ164" s="165"/>
      <c r="BR164" s="165"/>
    </row>
    <row r="165" spans="2:70" ht="15" customHeight="1" x14ac:dyDescent="0.25">
      <c r="B165" s="165"/>
      <c r="C165" s="165"/>
      <c r="D165" s="166"/>
      <c r="E165" s="166"/>
      <c r="F165" s="166"/>
      <c r="G165" s="166"/>
      <c r="H165" s="166"/>
      <c r="I165" s="166"/>
      <c r="J165" s="166"/>
      <c r="K165" s="166"/>
      <c r="L165" s="166"/>
      <c r="M165" s="166"/>
      <c r="N165" s="166"/>
      <c r="O165" s="166"/>
      <c r="P165" s="938"/>
      <c r="Q165" s="938"/>
      <c r="R165" s="938"/>
      <c r="S165" s="165"/>
      <c r="T165" s="165"/>
      <c r="U165" s="166"/>
      <c r="V165" s="166"/>
      <c r="W165" s="166"/>
      <c r="X165" s="165"/>
      <c r="Y165" s="165"/>
      <c r="Z165" s="165"/>
      <c r="AA165" s="165"/>
      <c r="AB165" s="166"/>
      <c r="AC165" s="166"/>
      <c r="AD165" s="166"/>
      <c r="AE165" s="166"/>
      <c r="AF165" s="166"/>
      <c r="AH165" s="165"/>
      <c r="AI165" s="165"/>
      <c r="AN165" s="165"/>
      <c r="AT165" s="165"/>
      <c r="BA165" s="165"/>
      <c r="BI165" s="165"/>
      <c r="BQ165" s="165"/>
      <c r="BR165" s="165"/>
    </row>
    <row r="166" spans="2:70" ht="15" customHeight="1" x14ac:dyDescent="0.25">
      <c r="B166" s="165"/>
      <c r="C166" s="165"/>
      <c r="D166" s="166"/>
      <c r="E166" s="166"/>
      <c r="F166" s="166"/>
      <c r="G166" s="166"/>
      <c r="H166" s="166"/>
      <c r="I166" s="166"/>
      <c r="J166" s="166"/>
      <c r="K166" s="166"/>
      <c r="L166" s="166"/>
      <c r="M166" s="166"/>
      <c r="N166" s="166"/>
      <c r="O166" s="166"/>
      <c r="P166" s="938"/>
      <c r="Q166" s="938"/>
      <c r="R166" s="938"/>
      <c r="S166" s="165"/>
      <c r="T166" s="165"/>
      <c r="U166" s="166"/>
      <c r="V166" s="166"/>
      <c r="W166" s="166"/>
      <c r="X166" s="165"/>
      <c r="Y166" s="165"/>
      <c r="Z166" s="165"/>
      <c r="AA166" s="165"/>
      <c r="AB166" s="166"/>
      <c r="AC166" s="166"/>
      <c r="AD166" s="166"/>
      <c r="AE166" s="166"/>
      <c r="AF166" s="166"/>
      <c r="AH166" s="165"/>
      <c r="AI166" s="165"/>
      <c r="AN166" s="165"/>
      <c r="AT166" s="165"/>
      <c r="BA166" s="165"/>
      <c r="BI166" s="165"/>
      <c r="BQ166" s="165"/>
      <c r="BR166" s="165"/>
    </row>
    <row r="167" spans="2:70" ht="15" customHeight="1" x14ac:dyDescent="0.25">
      <c r="B167" s="165"/>
      <c r="C167" s="165"/>
      <c r="D167" s="166"/>
      <c r="E167" s="166"/>
      <c r="F167" s="166"/>
      <c r="G167" s="166"/>
      <c r="H167" s="166"/>
      <c r="I167" s="166"/>
      <c r="J167" s="166"/>
      <c r="K167" s="166"/>
      <c r="L167" s="166"/>
      <c r="M167" s="166"/>
      <c r="N167" s="166"/>
      <c r="O167" s="166"/>
      <c r="P167" s="938"/>
      <c r="Q167" s="938"/>
      <c r="R167" s="938"/>
      <c r="S167" s="165"/>
      <c r="T167" s="165"/>
      <c r="U167" s="166"/>
      <c r="V167" s="166"/>
      <c r="W167" s="166"/>
      <c r="X167" s="165"/>
      <c r="Y167" s="165"/>
      <c r="Z167" s="165"/>
      <c r="AA167" s="165"/>
      <c r="AB167" s="166"/>
      <c r="AC167" s="166"/>
      <c r="AD167" s="166"/>
      <c r="AE167" s="166"/>
      <c r="AF167" s="166"/>
      <c r="AH167" s="165"/>
      <c r="AI167" s="165"/>
      <c r="AN167" s="165"/>
      <c r="AT167" s="165"/>
      <c r="BA167" s="165"/>
      <c r="BI167" s="165"/>
      <c r="BQ167" s="165"/>
      <c r="BR167" s="165"/>
    </row>
    <row r="168" spans="2:70" ht="15" customHeight="1" x14ac:dyDescent="0.25">
      <c r="B168" s="165"/>
      <c r="C168" s="165"/>
      <c r="D168" s="166"/>
      <c r="E168" s="166"/>
      <c r="F168" s="166"/>
      <c r="G168" s="166"/>
      <c r="H168" s="166"/>
      <c r="I168" s="166"/>
      <c r="J168" s="166"/>
      <c r="K168" s="166"/>
      <c r="L168" s="166"/>
      <c r="M168" s="166"/>
      <c r="N168" s="166"/>
      <c r="O168" s="166"/>
      <c r="P168" s="938"/>
      <c r="Q168" s="938"/>
      <c r="R168" s="938"/>
      <c r="S168" s="165"/>
      <c r="T168" s="165"/>
      <c r="U168" s="166"/>
      <c r="V168" s="166"/>
      <c r="W168" s="166"/>
      <c r="X168" s="165"/>
      <c r="Y168" s="165"/>
      <c r="Z168" s="165"/>
      <c r="AA168" s="165"/>
      <c r="AB168" s="166"/>
      <c r="AC168" s="166"/>
      <c r="AD168" s="166"/>
      <c r="AE168" s="166"/>
      <c r="AF168" s="166"/>
      <c r="AH168" s="165"/>
      <c r="AI168" s="165"/>
      <c r="AN168" s="165"/>
      <c r="AT168" s="165"/>
      <c r="BA168" s="165"/>
      <c r="BI168" s="165"/>
      <c r="BQ168" s="165"/>
      <c r="BR168" s="165"/>
    </row>
    <row r="169" spans="2:70" ht="15" customHeight="1" x14ac:dyDescent="0.25">
      <c r="B169" s="165"/>
      <c r="C169" s="165"/>
      <c r="D169" s="166"/>
      <c r="E169" s="166"/>
      <c r="F169" s="166"/>
      <c r="G169" s="166"/>
      <c r="H169" s="166"/>
      <c r="I169" s="166"/>
      <c r="J169" s="166"/>
      <c r="K169" s="166"/>
      <c r="L169" s="166"/>
      <c r="M169" s="166"/>
      <c r="N169" s="166"/>
      <c r="O169" s="166"/>
      <c r="P169" s="938"/>
      <c r="Q169" s="938"/>
      <c r="R169" s="938"/>
      <c r="S169" s="165"/>
      <c r="T169" s="165"/>
      <c r="U169" s="166"/>
      <c r="V169" s="166"/>
      <c r="W169" s="166"/>
      <c r="X169" s="165"/>
      <c r="Y169" s="165"/>
      <c r="Z169" s="165"/>
      <c r="AA169" s="165"/>
      <c r="AB169" s="166"/>
      <c r="AC169" s="166"/>
      <c r="AD169" s="166"/>
      <c r="AE169" s="166"/>
      <c r="AF169" s="166"/>
      <c r="AH169" s="165"/>
      <c r="AI169" s="165"/>
      <c r="AN169" s="165"/>
      <c r="AT169" s="165"/>
      <c r="BA169" s="165"/>
      <c r="BI169" s="165"/>
      <c r="BQ169" s="165"/>
      <c r="BR169" s="165"/>
    </row>
    <row r="170" spans="2:70" ht="15" customHeight="1" x14ac:dyDescent="0.25">
      <c r="B170" s="165"/>
      <c r="C170" s="165"/>
      <c r="D170" s="166"/>
      <c r="E170" s="166"/>
      <c r="F170" s="166"/>
      <c r="G170" s="166"/>
      <c r="H170" s="166"/>
      <c r="I170" s="166"/>
      <c r="J170" s="166"/>
      <c r="K170" s="166"/>
      <c r="L170" s="166"/>
      <c r="M170" s="166"/>
      <c r="N170" s="166"/>
      <c r="O170" s="166"/>
      <c r="P170" s="938"/>
      <c r="Q170" s="938"/>
      <c r="R170" s="938"/>
      <c r="S170" s="165"/>
      <c r="T170" s="165"/>
      <c r="U170" s="166"/>
      <c r="V170" s="166"/>
      <c r="W170" s="166"/>
      <c r="X170" s="165"/>
      <c r="Y170" s="165"/>
      <c r="Z170" s="165"/>
      <c r="AA170" s="165"/>
      <c r="AB170" s="166"/>
      <c r="AC170" s="166"/>
      <c r="AD170" s="166"/>
      <c r="AE170" s="166"/>
      <c r="AF170" s="166"/>
      <c r="AH170" s="165"/>
      <c r="AI170" s="165"/>
      <c r="AN170" s="165"/>
      <c r="AT170" s="165"/>
      <c r="BA170" s="165"/>
      <c r="BI170" s="165"/>
      <c r="BQ170" s="165"/>
      <c r="BR170" s="165"/>
    </row>
    <row r="171" spans="2:70" ht="15" customHeight="1" x14ac:dyDescent="0.25">
      <c r="B171" s="165"/>
      <c r="C171" s="165"/>
      <c r="D171" s="166"/>
      <c r="E171" s="166"/>
      <c r="F171" s="166"/>
      <c r="G171" s="166"/>
      <c r="H171" s="166"/>
      <c r="I171" s="166"/>
      <c r="J171" s="166"/>
      <c r="K171" s="166"/>
      <c r="L171" s="166"/>
      <c r="M171" s="166"/>
      <c r="N171" s="166"/>
      <c r="O171" s="166"/>
      <c r="P171" s="938"/>
      <c r="Q171" s="938"/>
      <c r="R171" s="938"/>
      <c r="S171" s="165"/>
      <c r="T171" s="165"/>
      <c r="U171" s="166"/>
      <c r="V171" s="166"/>
      <c r="W171" s="166"/>
      <c r="X171" s="165"/>
      <c r="Y171" s="165"/>
      <c r="Z171" s="165"/>
      <c r="AA171" s="165"/>
      <c r="AB171" s="166"/>
      <c r="AC171" s="166"/>
      <c r="AD171" s="166"/>
      <c r="AE171" s="166"/>
      <c r="AF171" s="166"/>
      <c r="AH171" s="165"/>
      <c r="AI171" s="165"/>
      <c r="AN171" s="165"/>
      <c r="AT171" s="165"/>
      <c r="BA171" s="165"/>
      <c r="BI171" s="165"/>
      <c r="BQ171" s="165"/>
      <c r="BR171" s="165"/>
    </row>
    <row r="172" spans="2:70" ht="15" customHeight="1" x14ac:dyDescent="0.25">
      <c r="B172" s="165"/>
      <c r="C172" s="165"/>
      <c r="D172" s="166"/>
      <c r="E172" s="166"/>
      <c r="F172" s="166"/>
      <c r="G172" s="166"/>
      <c r="H172" s="166"/>
      <c r="I172" s="166"/>
      <c r="J172" s="166"/>
      <c r="K172" s="166"/>
      <c r="L172" s="166"/>
      <c r="M172" s="166"/>
      <c r="N172" s="166"/>
      <c r="O172" s="166"/>
      <c r="P172" s="938"/>
      <c r="Q172" s="938"/>
      <c r="R172" s="938"/>
      <c r="S172" s="165"/>
      <c r="T172" s="165"/>
      <c r="U172" s="166"/>
      <c r="V172" s="166"/>
      <c r="W172" s="166"/>
      <c r="X172" s="165"/>
      <c r="Y172" s="165"/>
      <c r="Z172" s="165"/>
      <c r="AA172" s="165"/>
      <c r="AB172" s="166"/>
      <c r="AC172" s="166"/>
      <c r="AD172" s="166"/>
      <c r="AE172" s="166"/>
      <c r="AF172" s="166"/>
      <c r="AH172" s="165"/>
      <c r="AI172" s="165"/>
      <c r="AN172" s="165"/>
      <c r="AT172" s="165"/>
      <c r="BA172" s="165"/>
      <c r="BI172" s="165"/>
      <c r="BQ172" s="165"/>
      <c r="BR172" s="165"/>
    </row>
    <row r="173" spans="2:70" ht="15" customHeight="1" x14ac:dyDescent="0.25">
      <c r="B173" s="165"/>
      <c r="C173" s="165"/>
      <c r="D173" s="166"/>
      <c r="E173" s="166"/>
      <c r="F173" s="166"/>
      <c r="G173" s="166"/>
      <c r="H173" s="166"/>
      <c r="I173" s="166"/>
      <c r="J173" s="166"/>
      <c r="K173" s="166"/>
      <c r="L173" s="166"/>
      <c r="M173" s="166"/>
      <c r="N173" s="166"/>
      <c r="O173" s="166"/>
      <c r="P173" s="938"/>
      <c r="Q173" s="938"/>
      <c r="R173" s="938"/>
      <c r="S173" s="165"/>
      <c r="T173" s="165"/>
      <c r="U173" s="166"/>
      <c r="V173" s="166"/>
      <c r="W173" s="166"/>
      <c r="X173" s="165"/>
      <c r="Y173" s="165"/>
      <c r="Z173" s="165"/>
      <c r="AA173" s="165"/>
      <c r="AB173" s="166"/>
      <c r="AC173" s="166"/>
      <c r="AD173" s="166"/>
      <c r="AE173" s="166"/>
      <c r="AF173" s="166"/>
      <c r="AH173" s="165"/>
      <c r="AI173" s="165"/>
      <c r="AN173" s="165"/>
      <c r="AT173" s="165"/>
      <c r="BA173" s="165"/>
      <c r="BI173" s="165"/>
      <c r="BQ173" s="165"/>
      <c r="BR173" s="165"/>
    </row>
    <row r="174" spans="2:70" ht="15" customHeight="1" x14ac:dyDescent="0.25">
      <c r="B174" s="165"/>
      <c r="C174" s="165"/>
      <c r="D174" s="166"/>
      <c r="E174" s="166"/>
      <c r="F174" s="166"/>
      <c r="G174" s="166"/>
      <c r="H174" s="166"/>
      <c r="I174" s="166"/>
      <c r="J174" s="166"/>
      <c r="K174" s="166"/>
      <c r="L174" s="166"/>
      <c r="M174" s="166"/>
      <c r="N174" s="166"/>
      <c r="O174" s="166"/>
      <c r="P174" s="938"/>
      <c r="Q174" s="938"/>
      <c r="R174" s="938"/>
      <c r="S174" s="165"/>
      <c r="T174" s="165"/>
      <c r="U174" s="166"/>
      <c r="V174" s="166"/>
      <c r="W174" s="166"/>
      <c r="X174" s="165"/>
      <c r="Y174" s="165"/>
      <c r="Z174" s="165"/>
      <c r="AA174" s="165"/>
      <c r="AB174" s="166"/>
      <c r="AC174" s="166"/>
      <c r="AD174" s="166"/>
      <c r="AE174" s="166"/>
      <c r="AF174" s="166"/>
      <c r="AH174" s="165"/>
      <c r="AI174" s="165"/>
      <c r="AN174" s="165"/>
      <c r="AT174" s="165"/>
      <c r="BA174" s="165"/>
      <c r="BI174" s="165"/>
      <c r="BQ174" s="165"/>
      <c r="BR174" s="165"/>
    </row>
    <row r="175" spans="2:70" ht="15" customHeight="1" x14ac:dyDescent="0.25">
      <c r="B175" s="165"/>
      <c r="C175" s="165"/>
      <c r="D175" s="166"/>
      <c r="E175" s="166"/>
      <c r="F175" s="166"/>
      <c r="G175" s="166"/>
      <c r="H175" s="166"/>
      <c r="I175" s="166"/>
      <c r="J175" s="166"/>
      <c r="K175" s="166"/>
      <c r="L175" s="166"/>
      <c r="M175" s="166"/>
      <c r="N175" s="166"/>
      <c r="O175" s="166"/>
      <c r="P175" s="938"/>
      <c r="Q175" s="938"/>
      <c r="R175" s="938"/>
      <c r="S175" s="165"/>
      <c r="T175" s="165"/>
      <c r="U175" s="166"/>
      <c r="V175" s="166"/>
      <c r="W175" s="166"/>
      <c r="X175" s="165"/>
      <c r="Y175" s="165"/>
      <c r="Z175" s="165"/>
      <c r="AA175" s="165"/>
      <c r="AB175" s="166"/>
      <c r="AC175" s="166"/>
      <c r="AD175" s="166"/>
      <c r="AE175" s="166"/>
      <c r="AF175" s="166"/>
      <c r="AH175" s="165"/>
      <c r="AI175" s="165"/>
      <c r="AN175" s="165"/>
      <c r="AT175" s="165"/>
      <c r="BA175" s="165"/>
      <c r="BI175" s="165"/>
      <c r="BQ175" s="165"/>
      <c r="BR175" s="165"/>
    </row>
    <row r="176" spans="2:70" ht="15" customHeight="1" x14ac:dyDescent="0.25">
      <c r="B176" s="165"/>
      <c r="C176" s="165"/>
      <c r="D176" s="166"/>
      <c r="E176" s="166"/>
      <c r="F176" s="166"/>
      <c r="G176" s="166"/>
      <c r="H176" s="166"/>
      <c r="I176" s="166"/>
      <c r="J176" s="166"/>
      <c r="K176" s="166"/>
      <c r="L176" s="166"/>
      <c r="M176" s="166"/>
      <c r="N176" s="166"/>
      <c r="O176" s="166"/>
      <c r="P176" s="938"/>
      <c r="Q176" s="938"/>
      <c r="R176" s="938"/>
      <c r="S176" s="165"/>
      <c r="T176" s="165"/>
      <c r="U176" s="166"/>
      <c r="V176" s="166"/>
      <c r="W176" s="166"/>
      <c r="X176" s="165"/>
      <c r="Y176" s="165"/>
      <c r="Z176" s="165"/>
      <c r="AA176" s="165"/>
      <c r="AB176" s="166"/>
      <c r="AC176" s="166"/>
      <c r="AD176" s="166"/>
      <c r="AE176" s="166"/>
      <c r="AF176" s="166"/>
      <c r="AH176" s="165"/>
      <c r="AI176" s="165"/>
      <c r="AN176" s="165"/>
      <c r="AT176" s="165"/>
      <c r="BA176" s="165"/>
      <c r="BI176" s="165"/>
      <c r="BQ176" s="165"/>
      <c r="BR176" s="165"/>
    </row>
    <row r="177" spans="2:70" ht="15" customHeight="1" x14ac:dyDescent="0.25">
      <c r="B177" s="165"/>
      <c r="C177" s="165"/>
      <c r="D177" s="166"/>
      <c r="E177" s="166"/>
      <c r="F177" s="166"/>
      <c r="G177" s="166"/>
      <c r="H177" s="166"/>
      <c r="I177" s="166"/>
      <c r="J177" s="166"/>
      <c r="K177" s="166"/>
      <c r="L177" s="166"/>
      <c r="M177" s="166"/>
      <c r="N177" s="166"/>
      <c r="O177" s="166"/>
      <c r="P177" s="938"/>
      <c r="Q177" s="938"/>
      <c r="R177" s="938"/>
      <c r="S177" s="165"/>
      <c r="T177" s="165"/>
      <c r="U177" s="166"/>
      <c r="V177" s="166"/>
      <c r="W177" s="166"/>
      <c r="X177" s="165"/>
      <c r="Y177" s="165"/>
      <c r="Z177" s="165"/>
      <c r="AA177" s="165"/>
      <c r="AB177" s="166"/>
      <c r="AC177" s="166"/>
      <c r="AD177" s="166"/>
      <c r="AE177" s="166"/>
      <c r="AF177" s="166"/>
      <c r="AH177" s="165"/>
      <c r="AI177" s="165"/>
      <c r="AN177" s="165"/>
      <c r="AT177" s="165"/>
      <c r="BA177" s="165"/>
      <c r="BI177" s="165"/>
      <c r="BQ177" s="165"/>
      <c r="BR177" s="165"/>
    </row>
    <row r="178" spans="2:70" ht="15" customHeight="1" x14ac:dyDescent="0.25">
      <c r="B178" s="165"/>
      <c r="C178" s="165"/>
      <c r="D178" s="166"/>
      <c r="E178" s="166"/>
      <c r="F178" s="166"/>
      <c r="G178" s="166"/>
      <c r="H178" s="166"/>
      <c r="I178" s="166"/>
      <c r="J178" s="166"/>
      <c r="K178" s="166"/>
      <c r="L178" s="166"/>
      <c r="M178" s="166"/>
      <c r="N178" s="166"/>
      <c r="O178" s="166"/>
      <c r="P178" s="938"/>
      <c r="Q178" s="938"/>
      <c r="R178" s="938"/>
      <c r="S178" s="165"/>
      <c r="T178" s="165"/>
      <c r="U178" s="166"/>
      <c r="V178" s="166"/>
      <c r="W178" s="166"/>
      <c r="X178" s="165"/>
      <c r="Y178" s="165"/>
      <c r="Z178" s="165"/>
      <c r="AA178" s="165"/>
      <c r="AB178" s="166"/>
      <c r="AC178" s="166"/>
      <c r="AD178" s="166"/>
      <c r="AE178" s="166"/>
      <c r="AF178" s="166"/>
      <c r="AH178" s="165"/>
      <c r="AI178" s="165"/>
      <c r="AN178" s="165"/>
      <c r="AT178" s="165"/>
      <c r="BA178" s="165"/>
      <c r="BI178" s="165"/>
      <c r="BQ178" s="165"/>
      <c r="BR178" s="165"/>
    </row>
    <row r="179" spans="2:70" ht="15" customHeight="1" x14ac:dyDescent="0.25">
      <c r="B179" s="165"/>
      <c r="C179" s="165"/>
      <c r="D179" s="166"/>
      <c r="E179" s="166"/>
      <c r="F179" s="166"/>
      <c r="G179" s="166"/>
      <c r="H179" s="166"/>
      <c r="I179" s="166"/>
      <c r="J179" s="166"/>
      <c r="K179" s="166"/>
      <c r="L179" s="166"/>
      <c r="M179" s="166"/>
      <c r="N179" s="166"/>
      <c r="O179" s="166"/>
      <c r="P179" s="938"/>
      <c r="Q179" s="938"/>
      <c r="R179" s="938"/>
      <c r="S179" s="165"/>
      <c r="T179" s="165"/>
      <c r="U179" s="166"/>
      <c r="V179" s="166"/>
      <c r="W179" s="166"/>
      <c r="X179" s="165"/>
      <c r="Y179" s="165"/>
      <c r="Z179" s="165"/>
      <c r="AA179" s="165"/>
      <c r="AB179" s="166"/>
      <c r="AC179" s="166"/>
      <c r="AD179" s="166"/>
      <c r="AE179" s="166"/>
      <c r="AF179" s="166"/>
      <c r="AH179" s="165"/>
      <c r="AI179" s="165"/>
      <c r="AN179" s="165"/>
      <c r="AT179" s="165"/>
      <c r="BA179" s="165"/>
      <c r="BI179" s="165"/>
      <c r="BQ179" s="165"/>
      <c r="BR179" s="165"/>
    </row>
    <row r="180" spans="2:70" ht="15" customHeight="1" x14ac:dyDescent="0.25">
      <c r="B180" s="165"/>
      <c r="C180" s="165"/>
      <c r="D180" s="166"/>
      <c r="E180" s="166"/>
      <c r="F180" s="166"/>
      <c r="G180" s="166"/>
      <c r="H180" s="166"/>
      <c r="I180" s="166"/>
      <c r="J180" s="166"/>
      <c r="K180" s="166"/>
      <c r="L180" s="166"/>
      <c r="M180" s="166"/>
      <c r="N180" s="166"/>
      <c r="O180" s="166"/>
      <c r="P180" s="938"/>
      <c r="Q180" s="938"/>
      <c r="R180" s="938"/>
      <c r="S180" s="165"/>
      <c r="T180" s="165"/>
      <c r="U180" s="166"/>
      <c r="V180" s="166"/>
      <c r="W180" s="166"/>
      <c r="X180" s="165"/>
      <c r="Y180" s="165"/>
      <c r="Z180" s="165"/>
      <c r="AA180" s="165"/>
      <c r="AB180" s="166"/>
      <c r="AC180" s="166"/>
      <c r="AD180" s="166"/>
      <c r="AE180" s="166"/>
      <c r="AF180" s="166"/>
      <c r="AH180" s="165"/>
      <c r="AI180" s="165"/>
      <c r="AN180" s="165"/>
      <c r="AT180" s="165"/>
      <c r="BA180" s="165"/>
      <c r="BI180" s="165"/>
      <c r="BQ180" s="165"/>
      <c r="BR180" s="165"/>
    </row>
    <row r="181" spans="2:70" ht="15" customHeight="1" x14ac:dyDescent="0.25">
      <c r="B181" s="165"/>
      <c r="C181" s="165"/>
      <c r="D181" s="166"/>
      <c r="E181" s="166"/>
      <c r="F181" s="166"/>
      <c r="G181" s="166"/>
      <c r="H181" s="166"/>
      <c r="I181" s="166"/>
      <c r="J181" s="166"/>
      <c r="K181" s="166"/>
      <c r="L181" s="166"/>
      <c r="M181" s="166"/>
      <c r="N181" s="166"/>
      <c r="O181" s="166"/>
      <c r="P181" s="938"/>
      <c r="Q181" s="938"/>
      <c r="R181" s="938"/>
      <c r="S181" s="165"/>
      <c r="T181" s="165"/>
      <c r="U181" s="166"/>
      <c r="V181" s="166"/>
      <c r="W181" s="166"/>
      <c r="X181" s="165"/>
      <c r="Y181" s="165"/>
      <c r="Z181" s="165"/>
      <c r="AA181" s="165"/>
      <c r="AB181" s="166"/>
      <c r="AC181" s="166"/>
      <c r="AD181" s="166"/>
      <c r="AE181" s="166"/>
      <c r="AF181" s="166"/>
      <c r="AH181" s="165"/>
      <c r="AI181" s="165"/>
      <c r="AN181" s="165"/>
      <c r="AT181" s="165"/>
      <c r="BA181" s="165"/>
      <c r="BI181" s="165"/>
      <c r="BQ181" s="165"/>
      <c r="BR181" s="165"/>
    </row>
    <row r="182" spans="2:70" ht="15" customHeight="1" x14ac:dyDescent="0.25">
      <c r="B182" s="165"/>
      <c r="C182" s="165"/>
      <c r="D182" s="166"/>
      <c r="E182" s="166"/>
      <c r="F182" s="166"/>
      <c r="G182" s="166"/>
      <c r="H182" s="166"/>
      <c r="I182" s="166"/>
      <c r="J182" s="166"/>
      <c r="K182" s="166"/>
      <c r="L182" s="166"/>
      <c r="M182" s="166"/>
      <c r="N182" s="166"/>
      <c r="O182" s="166"/>
      <c r="P182" s="938"/>
      <c r="Q182" s="938"/>
      <c r="R182" s="938"/>
      <c r="S182" s="165"/>
      <c r="T182" s="165"/>
      <c r="U182" s="166"/>
      <c r="V182" s="166"/>
      <c r="W182" s="166"/>
      <c r="X182" s="165"/>
      <c r="Y182" s="165"/>
      <c r="Z182" s="165"/>
      <c r="AA182" s="165"/>
      <c r="AB182" s="166"/>
      <c r="AC182" s="166"/>
      <c r="AD182" s="166"/>
      <c r="AE182" s="166"/>
      <c r="AF182" s="166"/>
      <c r="AH182" s="165"/>
      <c r="AI182" s="165"/>
      <c r="AN182" s="165"/>
      <c r="AT182" s="165"/>
      <c r="BA182" s="165"/>
      <c r="BI182" s="165"/>
      <c r="BQ182" s="165"/>
      <c r="BR182" s="165"/>
    </row>
    <row r="183" spans="2:70" ht="15" customHeight="1" x14ac:dyDescent="0.25">
      <c r="B183" s="165"/>
      <c r="C183" s="165"/>
      <c r="D183" s="166"/>
      <c r="E183" s="166"/>
      <c r="F183" s="166"/>
      <c r="G183" s="166"/>
      <c r="H183" s="166"/>
      <c r="I183" s="166"/>
      <c r="J183" s="166"/>
      <c r="K183" s="166"/>
      <c r="L183" s="166"/>
      <c r="M183" s="166"/>
      <c r="N183" s="166"/>
      <c r="O183" s="166"/>
      <c r="P183" s="938"/>
      <c r="Q183" s="938"/>
      <c r="R183" s="938"/>
      <c r="S183" s="165"/>
      <c r="T183" s="165"/>
      <c r="U183" s="166"/>
      <c r="V183" s="166"/>
      <c r="W183" s="166"/>
      <c r="X183" s="165"/>
      <c r="Y183" s="165"/>
      <c r="Z183" s="165"/>
      <c r="AA183" s="165"/>
      <c r="AB183" s="166"/>
      <c r="AC183" s="166"/>
      <c r="AD183" s="166"/>
      <c r="AE183" s="166"/>
      <c r="AF183" s="166"/>
      <c r="AH183" s="165"/>
      <c r="AI183" s="165"/>
      <c r="AN183" s="165"/>
      <c r="AT183" s="165"/>
      <c r="BA183" s="165"/>
      <c r="BI183" s="165"/>
      <c r="BQ183" s="165"/>
      <c r="BR183" s="165"/>
    </row>
    <row r="184" spans="2:70" ht="15" customHeight="1" x14ac:dyDescent="0.25">
      <c r="B184" s="165"/>
      <c r="C184" s="165"/>
      <c r="D184" s="166"/>
      <c r="E184" s="166"/>
      <c r="F184" s="166"/>
      <c r="G184" s="166"/>
      <c r="H184" s="166"/>
      <c r="I184" s="166"/>
      <c r="J184" s="166"/>
      <c r="K184" s="166"/>
      <c r="L184" s="166"/>
      <c r="M184" s="166"/>
      <c r="N184" s="166"/>
      <c r="O184" s="166"/>
      <c r="P184" s="938"/>
      <c r="Q184" s="938"/>
      <c r="R184" s="938"/>
      <c r="S184" s="165"/>
      <c r="T184" s="165"/>
      <c r="U184" s="166"/>
      <c r="V184" s="166"/>
      <c r="W184" s="166"/>
      <c r="X184" s="165"/>
      <c r="Y184" s="165"/>
      <c r="Z184" s="165"/>
      <c r="AA184" s="165"/>
      <c r="AB184" s="166"/>
      <c r="AC184" s="166"/>
      <c r="AD184" s="166"/>
      <c r="AE184" s="166"/>
      <c r="AF184" s="166"/>
      <c r="AH184" s="165"/>
      <c r="AI184" s="165"/>
      <c r="AN184" s="165"/>
      <c r="AT184" s="165"/>
      <c r="BA184" s="165"/>
      <c r="BI184" s="165"/>
      <c r="BQ184" s="165"/>
      <c r="BR184" s="165"/>
    </row>
    <row r="185" spans="2:70" ht="15" customHeight="1" x14ac:dyDescent="0.25">
      <c r="B185" s="165"/>
      <c r="C185" s="165"/>
      <c r="D185" s="166"/>
      <c r="E185" s="166"/>
      <c r="F185" s="166"/>
      <c r="G185" s="166"/>
      <c r="H185" s="166"/>
      <c r="I185" s="166"/>
      <c r="J185" s="166"/>
      <c r="K185" s="166"/>
      <c r="L185" s="166"/>
      <c r="M185" s="166"/>
      <c r="N185" s="166"/>
      <c r="O185" s="166"/>
      <c r="P185" s="938"/>
      <c r="Q185" s="938"/>
      <c r="R185" s="938"/>
      <c r="S185" s="165"/>
      <c r="T185" s="165"/>
      <c r="U185" s="166"/>
      <c r="V185" s="166"/>
      <c r="W185" s="166"/>
      <c r="X185" s="165"/>
      <c r="Y185" s="165"/>
      <c r="Z185" s="165"/>
      <c r="AA185" s="165"/>
      <c r="AB185" s="166"/>
      <c r="AC185" s="166"/>
      <c r="AD185" s="166"/>
      <c r="AE185" s="166"/>
      <c r="AF185" s="166"/>
      <c r="AH185" s="165"/>
      <c r="AI185" s="165"/>
      <c r="AN185" s="165"/>
      <c r="AT185" s="165"/>
      <c r="BA185" s="165"/>
      <c r="BI185" s="165"/>
      <c r="BQ185" s="165"/>
      <c r="BR185" s="165"/>
    </row>
    <row r="186" spans="2:70" ht="15" customHeight="1" x14ac:dyDescent="0.25">
      <c r="B186" s="165"/>
      <c r="C186" s="165"/>
      <c r="D186" s="166"/>
      <c r="E186" s="166"/>
      <c r="F186" s="166"/>
      <c r="G186" s="166"/>
      <c r="H186" s="166"/>
      <c r="I186" s="166"/>
      <c r="J186" s="166"/>
      <c r="K186" s="166"/>
      <c r="L186" s="166"/>
      <c r="M186" s="166"/>
      <c r="N186" s="166"/>
      <c r="O186" s="166"/>
      <c r="P186" s="938"/>
      <c r="Q186" s="938"/>
      <c r="R186" s="938"/>
      <c r="S186" s="165"/>
      <c r="T186" s="165"/>
      <c r="U186" s="166"/>
      <c r="V186" s="166"/>
      <c r="W186" s="166"/>
      <c r="X186" s="165"/>
      <c r="Y186" s="165"/>
      <c r="Z186" s="165"/>
      <c r="AA186" s="165"/>
      <c r="AB186" s="166"/>
      <c r="AC186" s="166"/>
      <c r="AD186" s="166"/>
      <c r="AE186" s="166"/>
      <c r="AF186" s="166"/>
      <c r="AH186" s="165"/>
      <c r="AI186" s="165"/>
      <c r="AN186" s="165"/>
      <c r="AT186" s="165"/>
      <c r="BA186" s="165"/>
      <c r="BI186" s="165"/>
      <c r="BQ186" s="165"/>
      <c r="BR186" s="165"/>
    </row>
    <row r="187" spans="2:70" ht="15" customHeight="1" x14ac:dyDescent="0.25">
      <c r="B187" s="165"/>
      <c r="C187" s="165"/>
      <c r="D187" s="166"/>
      <c r="E187" s="166"/>
      <c r="F187" s="166"/>
      <c r="G187" s="166"/>
      <c r="H187" s="166"/>
      <c r="I187" s="166"/>
      <c r="J187" s="166"/>
      <c r="K187" s="166"/>
      <c r="L187" s="166"/>
      <c r="M187" s="166"/>
      <c r="N187" s="166"/>
      <c r="O187" s="166"/>
      <c r="P187" s="938"/>
      <c r="Q187" s="938"/>
      <c r="R187" s="938"/>
      <c r="S187" s="165"/>
      <c r="T187" s="165"/>
      <c r="U187" s="166"/>
      <c r="V187" s="166"/>
      <c r="W187" s="166"/>
      <c r="X187" s="165"/>
      <c r="Y187" s="165"/>
      <c r="Z187" s="165"/>
      <c r="AA187" s="165"/>
      <c r="AB187" s="166"/>
      <c r="AC187" s="166"/>
      <c r="AD187" s="166"/>
      <c r="AE187" s="166"/>
      <c r="AF187" s="166"/>
      <c r="AH187" s="165"/>
      <c r="AI187" s="165"/>
      <c r="AN187" s="165"/>
      <c r="AT187" s="165"/>
      <c r="BA187" s="165"/>
      <c r="BI187" s="165"/>
      <c r="BQ187" s="165"/>
      <c r="BR187" s="165"/>
    </row>
    <row r="188" spans="2:70" ht="15" customHeight="1" x14ac:dyDescent="0.25">
      <c r="B188" s="165"/>
      <c r="C188" s="165"/>
      <c r="D188" s="166"/>
      <c r="E188" s="166"/>
      <c r="F188" s="166"/>
      <c r="G188" s="166"/>
      <c r="H188" s="166"/>
      <c r="I188" s="166"/>
      <c r="J188" s="166"/>
      <c r="K188" s="166"/>
      <c r="L188" s="166"/>
      <c r="M188" s="166"/>
      <c r="N188" s="166"/>
      <c r="O188" s="166"/>
      <c r="P188" s="938"/>
      <c r="Q188" s="938"/>
      <c r="R188" s="938"/>
      <c r="S188" s="165"/>
      <c r="T188" s="165"/>
      <c r="U188" s="166"/>
      <c r="V188" s="166"/>
      <c r="W188" s="166"/>
      <c r="X188" s="165"/>
      <c r="Y188" s="165"/>
      <c r="Z188" s="165"/>
      <c r="AA188" s="165"/>
      <c r="AB188" s="166"/>
      <c r="AC188" s="166"/>
      <c r="AD188" s="166"/>
      <c r="AE188" s="166"/>
      <c r="AF188" s="166"/>
      <c r="AH188" s="165"/>
      <c r="AI188" s="165"/>
      <c r="AN188" s="165"/>
      <c r="AT188" s="165"/>
      <c r="BA188" s="165"/>
      <c r="BI188" s="165"/>
      <c r="BQ188" s="165"/>
      <c r="BR188" s="165"/>
    </row>
    <row r="189" spans="2:70" ht="15" customHeight="1" x14ac:dyDescent="0.25">
      <c r="B189" s="165"/>
      <c r="C189" s="165"/>
      <c r="D189" s="166"/>
      <c r="E189" s="166"/>
      <c r="F189" s="166"/>
      <c r="G189" s="166"/>
      <c r="H189" s="166"/>
      <c r="I189" s="166"/>
      <c r="J189" s="166"/>
      <c r="K189" s="166"/>
      <c r="L189" s="166"/>
      <c r="M189" s="166"/>
      <c r="N189" s="166"/>
      <c r="O189" s="166"/>
      <c r="P189" s="938"/>
      <c r="Q189" s="938"/>
      <c r="R189" s="938"/>
      <c r="S189" s="165"/>
      <c r="T189" s="165"/>
      <c r="U189" s="166"/>
      <c r="V189" s="166"/>
      <c r="W189" s="166"/>
      <c r="X189" s="165"/>
      <c r="Y189" s="165"/>
      <c r="Z189" s="165"/>
      <c r="AA189" s="165"/>
      <c r="AB189" s="166"/>
      <c r="AC189" s="166"/>
      <c r="AD189" s="166"/>
      <c r="AE189" s="166"/>
      <c r="AF189" s="166"/>
      <c r="AH189" s="165"/>
      <c r="AI189" s="165"/>
      <c r="AN189" s="165"/>
      <c r="AT189" s="165"/>
      <c r="BA189" s="165"/>
      <c r="BI189" s="165"/>
      <c r="BQ189" s="165"/>
      <c r="BR189" s="165"/>
    </row>
    <row r="190" spans="2:70" ht="15" customHeight="1" x14ac:dyDescent="0.25">
      <c r="B190" s="165"/>
      <c r="C190" s="165"/>
      <c r="D190" s="166"/>
      <c r="E190" s="166"/>
      <c r="F190" s="166"/>
      <c r="G190" s="166"/>
      <c r="H190" s="166"/>
      <c r="I190" s="166"/>
      <c r="J190" s="166"/>
      <c r="K190" s="166"/>
      <c r="L190" s="166"/>
      <c r="M190" s="166"/>
      <c r="N190" s="166"/>
      <c r="O190" s="166"/>
      <c r="P190" s="938"/>
      <c r="Q190" s="938"/>
      <c r="R190" s="938"/>
      <c r="S190" s="165"/>
      <c r="T190" s="165"/>
      <c r="U190" s="166"/>
      <c r="V190" s="166"/>
      <c r="W190" s="166"/>
      <c r="X190" s="165"/>
      <c r="Y190" s="165"/>
      <c r="Z190" s="165"/>
      <c r="AA190" s="165"/>
      <c r="AB190" s="166"/>
      <c r="AC190" s="166"/>
      <c r="AD190" s="166"/>
      <c r="AE190" s="166"/>
      <c r="AF190" s="166"/>
      <c r="AH190" s="165"/>
      <c r="AI190" s="165"/>
      <c r="AN190" s="165"/>
      <c r="AT190" s="165"/>
      <c r="BA190" s="165"/>
      <c r="BI190" s="165"/>
      <c r="BQ190" s="165"/>
      <c r="BR190" s="165"/>
    </row>
    <row r="191" spans="2:70" ht="15" customHeight="1" x14ac:dyDescent="0.25">
      <c r="B191" s="165"/>
      <c r="C191" s="165"/>
      <c r="D191" s="166"/>
      <c r="E191" s="166"/>
      <c r="F191" s="166"/>
      <c r="G191" s="166"/>
      <c r="H191" s="166"/>
      <c r="I191" s="166"/>
      <c r="J191" s="166"/>
      <c r="K191" s="166"/>
      <c r="L191" s="166"/>
      <c r="M191" s="166"/>
      <c r="N191" s="166"/>
      <c r="O191" s="166"/>
      <c r="P191" s="938"/>
      <c r="Q191" s="938"/>
      <c r="R191" s="938"/>
      <c r="S191" s="165"/>
      <c r="T191" s="165"/>
      <c r="U191" s="166"/>
      <c r="V191" s="166"/>
      <c r="W191" s="166"/>
      <c r="X191" s="165"/>
      <c r="Y191" s="165"/>
      <c r="Z191" s="165"/>
      <c r="AA191" s="165"/>
      <c r="AB191" s="166"/>
      <c r="AC191" s="166"/>
      <c r="AD191" s="166"/>
      <c r="AE191" s="166"/>
      <c r="AF191" s="166"/>
      <c r="AH191" s="165"/>
      <c r="AI191" s="165"/>
      <c r="AN191" s="165"/>
      <c r="AT191" s="165"/>
      <c r="BA191" s="165"/>
      <c r="BI191" s="165"/>
      <c r="BQ191" s="165"/>
      <c r="BR191" s="165"/>
    </row>
    <row r="192" spans="2:70" ht="15" customHeight="1" x14ac:dyDescent="0.25">
      <c r="B192" s="165"/>
      <c r="C192" s="165"/>
      <c r="D192" s="166"/>
      <c r="E192" s="166"/>
      <c r="F192" s="166"/>
      <c r="G192" s="166"/>
      <c r="H192" s="166"/>
      <c r="I192" s="166"/>
      <c r="J192" s="166"/>
      <c r="K192" s="166"/>
      <c r="L192" s="166"/>
      <c r="M192" s="166"/>
      <c r="N192" s="166"/>
      <c r="O192" s="166"/>
      <c r="P192" s="938"/>
      <c r="Q192" s="938"/>
      <c r="R192" s="938"/>
      <c r="S192" s="165"/>
      <c r="T192" s="165"/>
      <c r="U192" s="166"/>
      <c r="V192" s="166"/>
      <c r="W192" s="166"/>
      <c r="X192" s="165"/>
      <c r="Y192" s="165"/>
      <c r="Z192" s="165"/>
      <c r="AA192" s="165"/>
      <c r="AB192" s="166"/>
      <c r="AC192" s="166"/>
      <c r="AD192" s="166"/>
      <c r="AE192" s="166"/>
      <c r="AF192" s="166"/>
      <c r="AH192" s="165"/>
      <c r="AI192" s="165"/>
      <c r="AN192" s="165"/>
      <c r="AT192" s="165"/>
      <c r="BA192" s="165"/>
      <c r="BI192" s="165"/>
      <c r="BQ192" s="165"/>
      <c r="BR192" s="165"/>
    </row>
    <row r="193" spans="2:70" ht="15" customHeight="1" x14ac:dyDescent="0.25">
      <c r="B193" s="165"/>
      <c r="C193" s="165"/>
      <c r="D193" s="166"/>
      <c r="E193" s="166"/>
      <c r="F193" s="166"/>
      <c r="G193" s="166"/>
      <c r="H193" s="166"/>
      <c r="I193" s="166"/>
      <c r="J193" s="166"/>
      <c r="K193" s="166"/>
      <c r="L193" s="166"/>
      <c r="M193" s="166"/>
      <c r="N193" s="166"/>
      <c r="O193" s="166"/>
      <c r="P193" s="938"/>
      <c r="Q193" s="938"/>
      <c r="R193" s="938"/>
      <c r="S193" s="165"/>
      <c r="T193" s="165"/>
      <c r="U193" s="166"/>
      <c r="V193" s="166"/>
      <c r="W193" s="166"/>
      <c r="X193" s="165"/>
      <c r="Y193" s="165"/>
      <c r="Z193" s="165"/>
      <c r="AA193" s="165"/>
      <c r="AB193" s="166"/>
      <c r="AC193" s="166"/>
      <c r="AD193" s="166"/>
      <c r="AE193" s="166"/>
      <c r="AF193" s="166"/>
      <c r="AH193" s="165"/>
      <c r="AI193" s="165"/>
      <c r="AN193" s="165"/>
      <c r="AT193" s="165"/>
      <c r="BA193" s="165"/>
      <c r="BI193" s="165"/>
      <c r="BQ193" s="165"/>
      <c r="BR193" s="165"/>
    </row>
    <row r="194" spans="2:70" ht="15" customHeight="1" x14ac:dyDescent="0.25">
      <c r="B194" s="165"/>
      <c r="C194" s="165"/>
      <c r="D194" s="166"/>
      <c r="E194" s="166"/>
      <c r="F194" s="166"/>
      <c r="G194" s="166"/>
      <c r="H194" s="166"/>
      <c r="I194" s="166"/>
      <c r="J194" s="166"/>
      <c r="K194" s="166"/>
      <c r="L194" s="166"/>
      <c r="M194" s="166"/>
      <c r="N194" s="166"/>
      <c r="O194" s="166"/>
      <c r="P194" s="938"/>
      <c r="Q194" s="938"/>
      <c r="R194" s="938"/>
      <c r="S194" s="165"/>
      <c r="T194" s="165"/>
      <c r="U194" s="166"/>
      <c r="V194" s="166"/>
      <c r="W194" s="166"/>
      <c r="X194" s="165"/>
      <c r="Y194" s="165"/>
      <c r="Z194" s="165"/>
      <c r="AA194" s="165"/>
      <c r="AB194" s="166"/>
      <c r="AC194" s="166"/>
      <c r="AD194" s="166"/>
      <c r="AE194" s="166"/>
      <c r="AF194" s="166"/>
      <c r="AH194" s="165"/>
      <c r="AI194" s="165"/>
      <c r="AN194" s="165"/>
      <c r="AT194" s="165"/>
      <c r="BA194" s="165"/>
      <c r="BI194" s="165"/>
      <c r="BQ194" s="165"/>
      <c r="BR194" s="165"/>
    </row>
    <row r="195" spans="2:70" ht="15" customHeight="1" x14ac:dyDescent="0.25">
      <c r="B195" s="165"/>
      <c r="C195" s="165"/>
      <c r="D195" s="166"/>
      <c r="E195" s="166"/>
      <c r="F195" s="166"/>
      <c r="G195" s="166"/>
      <c r="H195" s="166"/>
      <c r="I195" s="166"/>
      <c r="J195" s="166"/>
      <c r="K195" s="166"/>
      <c r="L195" s="166"/>
      <c r="M195" s="166"/>
      <c r="N195" s="166"/>
      <c r="O195" s="166"/>
      <c r="P195" s="938"/>
      <c r="Q195" s="938"/>
      <c r="R195" s="938"/>
      <c r="S195" s="165"/>
      <c r="T195" s="165"/>
      <c r="U195" s="166"/>
      <c r="V195" s="166"/>
      <c r="W195" s="166"/>
      <c r="X195" s="165"/>
      <c r="Y195" s="165"/>
      <c r="Z195" s="165"/>
      <c r="AA195" s="165"/>
      <c r="AB195" s="166"/>
      <c r="AC195" s="166"/>
      <c r="AD195" s="166"/>
      <c r="AE195" s="166"/>
      <c r="AF195" s="166"/>
      <c r="AH195" s="165"/>
      <c r="AI195" s="165"/>
      <c r="AN195" s="165"/>
      <c r="AT195" s="165"/>
      <c r="BA195" s="165"/>
      <c r="BI195" s="165"/>
      <c r="BQ195" s="165"/>
      <c r="BR195" s="165"/>
    </row>
    <row r="196" spans="2:70" ht="15" customHeight="1" x14ac:dyDescent="0.25">
      <c r="B196" s="165"/>
      <c r="C196" s="165"/>
      <c r="D196" s="166"/>
      <c r="E196" s="166"/>
      <c r="F196" s="166"/>
      <c r="G196" s="166"/>
      <c r="H196" s="166"/>
      <c r="I196" s="166"/>
      <c r="J196" s="166"/>
      <c r="K196" s="166"/>
      <c r="L196" s="166"/>
      <c r="M196" s="166"/>
      <c r="N196" s="166"/>
      <c r="O196" s="166"/>
      <c r="P196" s="938"/>
      <c r="Q196" s="938"/>
      <c r="R196" s="938"/>
      <c r="S196" s="165"/>
      <c r="T196" s="165"/>
      <c r="U196" s="166"/>
      <c r="V196" s="166"/>
      <c r="W196" s="166"/>
      <c r="X196" s="165"/>
      <c r="Y196" s="165"/>
      <c r="Z196" s="165"/>
      <c r="AA196" s="165"/>
      <c r="AB196" s="166"/>
      <c r="AC196" s="166"/>
      <c r="AD196" s="166"/>
      <c r="AE196" s="166"/>
      <c r="AF196" s="166"/>
      <c r="AH196" s="165"/>
      <c r="AI196" s="165"/>
      <c r="AN196" s="165"/>
      <c r="AT196" s="165"/>
      <c r="BA196" s="165"/>
      <c r="BI196" s="165"/>
      <c r="BQ196" s="165"/>
      <c r="BR196" s="165"/>
    </row>
    <row r="197" spans="2:70" ht="15" customHeight="1" x14ac:dyDescent="0.25">
      <c r="B197" s="165"/>
      <c r="C197" s="165"/>
      <c r="D197" s="166"/>
      <c r="E197" s="166"/>
      <c r="F197" s="166"/>
      <c r="G197" s="166"/>
      <c r="H197" s="166"/>
      <c r="I197" s="166"/>
      <c r="J197" s="166"/>
      <c r="K197" s="166"/>
      <c r="L197" s="166"/>
      <c r="M197" s="166"/>
      <c r="N197" s="166"/>
      <c r="O197" s="166"/>
      <c r="P197" s="938"/>
      <c r="Q197" s="938"/>
      <c r="R197" s="938"/>
      <c r="S197" s="165"/>
      <c r="T197" s="165"/>
      <c r="U197" s="166"/>
      <c r="V197" s="166"/>
      <c r="W197" s="166"/>
      <c r="X197" s="165"/>
      <c r="Y197" s="165"/>
      <c r="Z197" s="165"/>
      <c r="AA197" s="165"/>
      <c r="AB197" s="166"/>
      <c r="AC197" s="166"/>
      <c r="AD197" s="166"/>
      <c r="AE197" s="166"/>
      <c r="AF197" s="166"/>
      <c r="AH197" s="165"/>
      <c r="AI197" s="165"/>
      <c r="AN197" s="165"/>
      <c r="AT197" s="165"/>
      <c r="BA197" s="165"/>
      <c r="BI197" s="165"/>
      <c r="BQ197" s="165"/>
      <c r="BR197" s="165"/>
    </row>
    <row r="198" spans="2:70" ht="15" customHeight="1" x14ac:dyDescent="0.25">
      <c r="B198" s="165"/>
      <c r="C198" s="165"/>
      <c r="D198" s="166"/>
      <c r="E198" s="166"/>
      <c r="F198" s="166"/>
      <c r="G198" s="166"/>
      <c r="H198" s="166"/>
      <c r="I198" s="166"/>
      <c r="J198" s="166"/>
      <c r="K198" s="166"/>
      <c r="L198" s="166"/>
      <c r="M198" s="166"/>
      <c r="N198" s="166"/>
      <c r="O198" s="166"/>
      <c r="P198" s="938"/>
      <c r="Q198" s="938"/>
      <c r="R198" s="938"/>
      <c r="S198" s="165"/>
      <c r="T198" s="165"/>
      <c r="U198" s="166"/>
      <c r="V198" s="166"/>
      <c r="W198" s="166"/>
      <c r="X198" s="165"/>
      <c r="Y198" s="165"/>
      <c r="Z198" s="165"/>
      <c r="AA198" s="165"/>
      <c r="AB198" s="166"/>
      <c r="AC198" s="166"/>
      <c r="AD198" s="166"/>
      <c r="AE198" s="166"/>
      <c r="AF198" s="166"/>
      <c r="AH198" s="165"/>
      <c r="AI198" s="165"/>
      <c r="AN198" s="165"/>
      <c r="AT198" s="165"/>
      <c r="BA198" s="165"/>
      <c r="BI198" s="165"/>
      <c r="BQ198" s="165"/>
      <c r="BR198" s="165"/>
    </row>
    <row r="199" spans="2:70" ht="15" customHeight="1" x14ac:dyDescent="0.25">
      <c r="B199" s="165"/>
      <c r="C199" s="165"/>
      <c r="D199" s="166"/>
      <c r="E199" s="166"/>
      <c r="F199" s="166"/>
      <c r="G199" s="166"/>
      <c r="H199" s="166"/>
      <c r="I199" s="166"/>
      <c r="J199" s="166"/>
      <c r="K199" s="166"/>
      <c r="L199" s="166"/>
      <c r="M199" s="166"/>
      <c r="N199" s="166"/>
      <c r="O199" s="166"/>
      <c r="P199" s="938"/>
      <c r="Q199" s="938"/>
      <c r="R199" s="938"/>
      <c r="S199" s="165"/>
      <c r="T199" s="165"/>
      <c r="U199" s="166"/>
      <c r="V199" s="166"/>
      <c r="W199" s="166"/>
      <c r="X199" s="165"/>
      <c r="Y199" s="165"/>
      <c r="Z199" s="165"/>
      <c r="AA199" s="165"/>
      <c r="AB199" s="166"/>
      <c r="AC199" s="166"/>
      <c r="AD199" s="166"/>
      <c r="AE199" s="166"/>
      <c r="AF199" s="166"/>
      <c r="AH199" s="165"/>
      <c r="AI199" s="165"/>
      <c r="AN199" s="165"/>
      <c r="AT199" s="165"/>
      <c r="BA199" s="165"/>
      <c r="BI199" s="165"/>
      <c r="BQ199" s="165"/>
      <c r="BR199" s="165"/>
    </row>
    <row r="200" spans="2:70" ht="15" customHeight="1" x14ac:dyDescent="0.25">
      <c r="B200" s="165"/>
      <c r="C200" s="165"/>
      <c r="D200" s="166"/>
      <c r="E200" s="166"/>
      <c r="F200" s="166"/>
      <c r="G200" s="166"/>
      <c r="H200" s="166"/>
      <c r="I200" s="166"/>
      <c r="J200" s="166"/>
      <c r="K200" s="166"/>
      <c r="L200" s="166"/>
      <c r="M200" s="166"/>
      <c r="N200" s="166"/>
      <c r="O200" s="166"/>
      <c r="P200" s="938"/>
      <c r="Q200" s="938"/>
      <c r="R200" s="938"/>
      <c r="S200" s="165"/>
      <c r="T200" s="165"/>
      <c r="U200" s="166"/>
      <c r="V200" s="166"/>
      <c r="W200" s="166"/>
      <c r="X200" s="165"/>
      <c r="Y200" s="165"/>
      <c r="Z200" s="165"/>
      <c r="AA200" s="165"/>
      <c r="AB200" s="166"/>
      <c r="AC200" s="166"/>
      <c r="AD200" s="166"/>
      <c r="AE200" s="166"/>
      <c r="AF200" s="166"/>
      <c r="AH200" s="165"/>
      <c r="AI200" s="165"/>
      <c r="AN200" s="165"/>
      <c r="AT200" s="165"/>
      <c r="BA200" s="165"/>
      <c r="BI200" s="165"/>
      <c r="BQ200" s="165"/>
      <c r="BR200" s="165"/>
    </row>
    <row r="201" spans="2:70" ht="15" customHeight="1" x14ac:dyDescent="0.25">
      <c r="B201" s="165"/>
      <c r="C201" s="165"/>
      <c r="D201" s="166"/>
      <c r="E201" s="166"/>
      <c r="F201" s="166"/>
      <c r="G201" s="166"/>
      <c r="H201" s="166"/>
      <c r="I201" s="166"/>
      <c r="J201" s="166"/>
      <c r="K201" s="166"/>
      <c r="L201" s="166"/>
      <c r="M201" s="166"/>
      <c r="N201" s="166"/>
      <c r="O201" s="166"/>
      <c r="P201" s="938"/>
      <c r="Q201" s="938"/>
      <c r="R201" s="938"/>
      <c r="S201" s="165"/>
      <c r="T201" s="165"/>
      <c r="U201" s="166"/>
      <c r="V201" s="166"/>
      <c r="W201" s="166"/>
      <c r="X201" s="165"/>
      <c r="Y201" s="165"/>
      <c r="Z201" s="165"/>
      <c r="AA201" s="165"/>
      <c r="AB201" s="166"/>
      <c r="AC201" s="166"/>
      <c r="AD201" s="166"/>
      <c r="AE201" s="166"/>
      <c r="AF201" s="166"/>
      <c r="AH201" s="165"/>
      <c r="AI201" s="165"/>
      <c r="AN201" s="165"/>
      <c r="AT201" s="165"/>
      <c r="BA201" s="165"/>
      <c r="BI201" s="165"/>
      <c r="BQ201" s="165"/>
      <c r="BR201" s="165"/>
    </row>
    <row r="202" spans="2:70" ht="15" customHeight="1" x14ac:dyDescent="0.25">
      <c r="B202" s="165"/>
      <c r="C202" s="165"/>
      <c r="D202" s="166"/>
      <c r="E202" s="166"/>
      <c r="F202" s="166"/>
      <c r="G202" s="166"/>
      <c r="H202" s="166"/>
      <c r="I202" s="166"/>
      <c r="J202" s="166"/>
      <c r="K202" s="166"/>
      <c r="L202" s="166"/>
      <c r="M202" s="166"/>
      <c r="N202" s="166"/>
      <c r="O202" s="166"/>
      <c r="P202" s="938"/>
      <c r="Q202" s="938"/>
      <c r="R202" s="938"/>
      <c r="S202" s="165"/>
      <c r="T202" s="165"/>
      <c r="U202" s="166"/>
      <c r="V202" s="166"/>
      <c r="W202" s="166"/>
      <c r="X202" s="165"/>
      <c r="Y202" s="165"/>
      <c r="Z202" s="165"/>
      <c r="AA202" s="165"/>
      <c r="AB202" s="166"/>
      <c r="AC202" s="166"/>
      <c r="AD202" s="166"/>
      <c r="AE202" s="166"/>
      <c r="AF202" s="166"/>
      <c r="AH202" s="165"/>
      <c r="AI202" s="165"/>
      <c r="AN202" s="165"/>
      <c r="AT202" s="165"/>
      <c r="BA202" s="165"/>
      <c r="BI202" s="165"/>
      <c r="BQ202" s="165"/>
      <c r="BR202" s="165"/>
    </row>
    <row r="203" spans="2:70" ht="15" customHeight="1" x14ac:dyDescent="0.25">
      <c r="B203" s="165"/>
      <c r="C203" s="165"/>
      <c r="D203" s="166"/>
      <c r="E203" s="166"/>
      <c r="F203" s="166"/>
      <c r="G203" s="166"/>
      <c r="H203" s="166"/>
      <c r="I203" s="166"/>
      <c r="J203" s="166"/>
      <c r="K203" s="166"/>
      <c r="L203" s="166"/>
      <c r="M203" s="166"/>
      <c r="N203" s="166"/>
      <c r="O203" s="166"/>
      <c r="P203" s="938"/>
      <c r="Q203" s="938"/>
      <c r="R203" s="938"/>
      <c r="S203" s="165"/>
      <c r="T203" s="165"/>
      <c r="U203" s="166"/>
      <c r="V203" s="166"/>
      <c r="W203" s="166"/>
      <c r="X203" s="165"/>
      <c r="Y203" s="165"/>
      <c r="Z203" s="165"/>
      <c r="AA203" s="165"/>
      <c r="AB203" s="166"/>
      <c r="AC203" s="166"/>
      <c r="AD203" s="166"/>
      <c r="AE203" s="166"/>
      <c r="AF203" s="166"/>
      <c r="AH203" s="165"/>
      <c r="AI203" s="165"/>
      <c r="AN203" s="165"/>
      <c r="AT203" s="165"/>
      <c r="BA203" s="165"/>
      <c r="BI203" s="165"/>
      <c r="BQ203" s="165"/>
      <c r="BR203" s="165"/>
    </row>
    <row r="204" spans="2:70" ht="15" customHeight="1" x14ac:dyDescent="0.25">
      <c r="B204" s="165"/>
      <c r="C204" s="165"/>
      <c r="D204" s="166"/>
      <c r="E204" s="166"/>
      <c r="F204" s="166"/>
      <c r="G204" s="166"/>
      <c r="H204" s="166"/>
      <c r="I204" s="166"/>
      <c r="J204" s="166"/>
      <c r="K204" s="166"/>
      <c r="L204" s="166"/>
      <c r="M204" s="166"/>
      <c r="N204" s="166"/>
      <c r="O204" s="166"/>
      <c r="P204" s="938"/>
      <c r="Q204" s="938"/>
      <c r="R204" s="938"/>
      <c r="S204" s="165"/>
      <c r="T204" s="165"/>
      <c r="U204" s="166"/>
      <c r="V204" s="166"/>
      <c r="W204" s="166"/>
      <c r="X204" s="165"/>
      <c r="Y204" s="165"/>
      <c r="Z204" s="165"/>
      <c r="AA204" s="165"/>
      <c r="AB204" s="166"/>
      <c r="AC204" s="166"/>
      <c r="AD204" s="166"/>
      <c r="AE204" s="166"/>
      <c r="AF204" s="166"/>
      <c r="AH204" s="165"/>
      <c r="AI204" s="165"/>
      <c r="AN204" s="165"/>
      <c r="AT204" s="165"/>
      <c r="BA204" s="165"/>
      <c r="BI204" s="165"/>
      <c r="BQ204" s="165"/>
      <c r="BR204" s="165"/>
    </row>
    <row r="205" spans="2:70" ht="15" customHeight="1" x14ac:dyDescent="0.25">
      <c r="B205" s="165"/>
      <c r="C205" s="165"/>
      <c r="D205" s="166"/>
      <c r="E205" s="166"/>
      <c r="F205" s="166"/>
      <c r="G205" s="166"/>
      <c r="H205" s="166"/>
      <c r="I205" s="166"/>
      <c r="J205" s="166"/>
      <c r="K205" s="166"/>
      <c r="L205" s="166"/>
      <c r="M205" s="166"/>
      <c r="N205" s="166"/>
      <c r="O205" s="166"/>
      <c r="P205" s="938"/>
      <c r="Q205" s="938"/>
      <c r="R205" s="938"/>
      <c r="S205" s="165"/>
      <c r="T205" s="165"/>
      <c r="U205" s="166"/>
      <c r="V205" s="166"/>
      <c r="W205" s="166"/>
      <c r="X205" s="165"/>
      <c r="Y205" s="165"/>
      <c r="Z205" s="165"/>
      <c r="AA205" s="165"/>
      <c r="AB205" s="166"/>
      <c r="AC205" s="166"/>
      <c r="AD205" s="166"/>
      <c r="AE205" s="166"/>
      <c r="AF205" s="166"/>
      <c r="AH205" s="165"/>
      <c r="AI205" s="165"/>
      <c r="AN205" s="165"/>
      <c r="AT205" s="165"/>
      <c r="BA205" s="165"/>
      <c r="BI205" s="165"/>
      <c r="BQ205" s="165"/>
      <c r="BR205" s="165"/>
    </row>
    <row r="206" spans="2:70" ht="15" customHeight="1" x14ac:dyDescent="0.25">
      <c r="B206" s="165"/>
      <c r="C206" s="165"/>
      <c r="D206" s="166"/>
      <c r="E206" s="166"/>
      <c r="F206" s="166"/>
      <c r="G206" s="166"/>
      <c r="H206" s="166"/>
      <c r="I206" s="166"/>
      <c r="J206" s="166"/>
      <c r="K206" s="166"/>
      <c r="L206" s="166"/>
      <c r="M206" s="166"/>
      <c r="N206" s="166"/>
      <c r="O206" s="166"/>
      <c r="P206" s="938"/>
      <c r="Q206" s="938"/>
      <c r="R206" s="938"/>
      <c r="S206" s="165"/>
      <c r="T206" s="165"/>
      <c r="U206" s="166"/>
      <c r="V206" s="166"/>
      <c r="W206" s="166"/>
      <c r="X206" s="165"/>
      <c r="Y206" s="165"/>
      <c r="Z206" s="165"/>
      <c r="AA206" s="165"/>
      <c r="AB206" s="166"/>
      <c r="AC206" s="166"/>
      <c r="AD206" s="166"/>
      <c r="AE206" s="166"/>
      <c r="AF206" s="166"/>
      <c r="AH206" s="165"/>
      <c r="AI206" s="165"/>
      <c r="AN206" s="165"/>
      <c r="AT206" s="165"/>
      <c r="BA206" s="165"/>
      <c r="BI206" s="165"/>
      <c r="BQ206" s="165"/>
      <c r="BR206" s="165"/>
    </row>
    <row r="207" spans="2:70" ht="15" customHeight="1" x14ac:dyDescent="0.25">
      <c r="B207" s="165"/>
      <c r="C207" s="165"/>
      <c r="D207" s="166"/>
      <c r="E207" s="166"/>
      <c r="F207" s="166"/>
      <c r="G207" s="166"/>
      <c r="H207" s="166"/>
      <c r="I207" s="166"/>
      <c r="J207" s="166"/>
      <c r="K207" s="166"/>
      <c r="L207" s="166"/>
      <c r="M207" s="166"/>
      <c r="N207" s="166"/>
      <c r="O207" s="166"/>
      <c r="P207" s="938"/>
      <c r="Q207" s="938"/>
      <c r="R207" s="938"/>
      <c r="S207" s="165"/>
      <c r="T207" s="165"/>
      <c r="U207" s="166"/>
      <c r="V207" s="166"/>
      <c r="W207" s="166"/>
      <c r="X207" s="165"/>
      <c r="Y207" s="165"/>
      <c r="Z207" s="165"/>
      <c r="AA207" s="165"/>
      <c r="AB207" s="166"/>
      <c r="AC207" s="166"/>
      <c r="AD207" s="166"/>
      <c r="AE207" s="166"/>
      <c r="AF207" s="166"/>
      <c r="AH207" s="165"/>
      <c r="AI207" s="165"/>
      <c r="AN207" s="165"/>
      <c r="AT207" s="165"/>
      <c r="BA207" s="165"/>
      <c r="BI207" s="165"/>
      <c r="BQ207" s="165"/>
      <c r="BR207" s="165"/>
    </row>
    <row r="208" spans="2:70" ht="15" customHeight="1" x14ac:dyDescent="0.25">
      <c r="B208" s="165"/>
      <c r="C208" s="165"/>
      <c r="D208" s="166"/>
      <c r="E208" s="166"/>
      <c r="F208" s="166"/>
      <c r="G208" s="166"/>
      <c r="H208" s="166"/>
      <c r="I208" s="166"/>
      <c r="J208" s="166"/>
      <c r="K208" s="166"/>
      <c r="L208" s="166"/>
      <c r="M208" s="166"/>
      <c r="N208" s="166"/>
      <c r="O208" s="166"/>
      <c r="P208" s="938"/>
      <c r="Q208" s="938"/>
      <c r="R208" s="938"/>
      <c r="S208" s="165"/>
      <c r="T208" s="165"/>
      <c r="U208" s="166"/>
      <c r="V208" s="166"/>
      <c r="W208" s="166"/>
      <c r="X208" s="165"/>
      <c r="Y208" s="165"/>
      <c r="Z208" s="165"/>
      <c r="AA208" s="165"/>
      <c r="AB208" s="166"/>
      <c r="AC208" s="166"/>
      <c r="AD208" s="166"/>
      <c r="AE208" s="166"/>
      <c r="AF208" s="166"/>
      <c r="AH208" s="165"/>
      <c r="AI208" s="165"/>
      <c r="AN208" s="165"/>
      <c r="AT208" s="165"/>
      <c r="BA208" s="165"/>
      <c r="BI208" s="165"/>
      <c r="BQ208" s="165"/>
      <c r="BR208" s="165"/>
    </row>
    <row r="209" spans="2:70" ht="15" customHeight="1" x14ac:dyDescent="0.25">
      <c r="B209" s="165"/>
      <c r="C209" s="165"/>
      <c r="D209" s="166"/>
      <c r="E209" s="166"/>
      <c r="F209" s="166"/>
      <c r="G209" s="166"/>
      <c r="H209" s="166"/>
      <c r="I209" s="166"/>
      <c r="J209" s="166"/>
      <c r="K209" s="166"/>
      <c r="L209" s="166"/>
      <c r="M209" s="166"/>
      <c r="N209" s="166"/>
      <c r="O209" s="166"/>
      <c r="P209" s="938"/>
      <c r="Q209" s="938"/>
      <c r="R209" s="938"/>
      <c r="S209" s="165"/>
      <c r="T209" s="165"/>
      <c r="U209" s="166"/>
      <c r="V209" s="166"/>
      <c r="W209" s="166"/>
      <c r="X209" s="165"/>
      <c r="Y209" s="165"/>
      <c r="Z209" s="165"/>
      <c r="AA209" s="165"/>
      <c r="AB209" s="166"/>
      <c r="AC209" s="166"/>
      <c r="AD209" s="166"/>
      <c r="AE209" s="166"/>
      <c r="AF209" s="166"/>
      <c r="AH209" s="165"/>
      <c r="AI209" s="165"/>
      <c r="AN209" s="165"/>
      <c r="AT209" s="165"/>
      <c r="BA209" s="165"/>
      <c r="BI209" s="165"/>
      <c r="BQ209" s="165"/>
      <c r="BR209" s="165"/>
    </row>
    <row r="210" spans="2:70" ht="15" customHeight="1" x14ac:dyDescent="0.25">
      <c r="B210" s="165"/>
      <c r="C210" s="165"/>
      <c r="D210" s="166"/>
      <c r="E210" s="166"/>
      <c r="F210" s="166"/>
      <c r="G210" s="166"/>
      <c r="H210" s="166"/>
      <c r="I210" s="166"/>
      <c r="J210" s="166"/>
      <c r="K210" s="166"/>
      <c r="L210" s="166"/>
      <c r="M210" s="166"/>
      <c r="N210" s="166"/>
      <c r="O210" s="166"/>
      <c r="P210" s="938"/>
      <c r="Q210" s="938"/>
      <c r="R210" s="938"/>
      <c r="S210" s="165"/>
      <c r="T210" s="165"/>
      <c r="U210" s="166"/>
      <c r="V210" s="166"/>
      <c r="W210" s="166"/>
      <c r="X210" s="165"/>
      <c r="Y210" s="165"/>
      <c r="Z210" s="165"/>
      <c r="AA210" s="165"/>
      <c r="AB210" s="166"/>
      <c r="AC210" s="166"/>
      <c r="AD210" s="166"/>
      <c r="AE210" s="166"/>
      <c r="AF210" s="166"/>
      <c r="AH210" s="165"/>
      <c r="AI210" s="165"/>
      <c r="AN210" s="165"/>
      <c r="AT210" s="165"/>
      <c r="BA210" s="165"/>
      <c r="BI210" s="165"/>
      <c r="BQ210" s="165"/>
      <c r="BR210" s="165"/>
    </row>
    <row r="211" spans="2:70" ht="15" customHeight="1" x14ac:dyDescent="0.25">
      <c r="B211" s="165"/>
      <c r="C211" s="165"/>
      <c r="D211" s="166"/>
      <c r="E211" s="166"/>
      <c r="F211" s="166"/>
      <c r="G211" s="166"/>
      <c r="H211" s="166"/>
      <c r="I211" s="166"/>
      <c r="J211" s="166"/>
      <c r="K211" s="166"/>
      <c r="L211" s="166"/>
      <c r="M211" s="166"/>
      <c r="N211" s="166"/>
      <c r="O211" s="166"/>
      <c r="P211" s="938"/>
      <c r="Q211" s="938"/>
      <c r="R211" s="938"/>
      <c r="S211" s="165"/>
      <c r="T211" s="165"/>
      <c r="U211" s="166"/>
      <c r="V211" s="166"/>
      <c r="W211" s="166"/>
      <c r="X211" s="165"/>
      <c r="Y211" s="165"/>
      <c r="Z211" s="165"/>
      <c r="AA211" s="165"/>
      <c r="AB211" s="166"/>
      <c r="AC211" s="166"/>
      <c r="AD211" s="166"/>
      <c r="AE211" s="166"/>
      <c r="AF211" s="166"/>
      <c r="AH211" s="165"/>
      <c r="AI211" s="165"/>
      <c r="AN211" s="165"/>
      <c r="AT211" s="165"/>
      <c r="BA211" s="165"/>
      <c r="BI211" s="165"/>
      <c r="BQ211" s="165"/>
      <c r="BR211" s="165"/>
    </row>
    <row r="212" spans="2:70" ht="15" customHeight="1" x14ac:dyDescent="0.25">
      <c r="B212" s="165"/>
      <c r="C212" s="165"/>
      <c r="D212" s="166"/>
      <c r="E212" s="166"/>
      <c r="F212" s="166"/>
      <c r="G212" s="166"/>
      <c r="H212" s="166"/>
      <c r="I212" s="166"/>
      <c r="J212" s="166"/>
      <c r="K212" s="166"/>
      <c r="L212" s="166"/>
      <c r="M212" s="166"/>
      <c r="N212" s="166"/>
      <c r="O212" s="166"/>
      <c r="P212" s="938"/>
      <c r="Q212" s="938"/>
      <c r="R212" s="938"/>
      <c r="S212" s="165"/>
      <c r="T212" s="165"/>
      <c r="U212" s="166"/>
      <c r="V212" s="166"/>
      <c r="W212" s="166"/>
      <c r="X212" s="165"/>
      <c r="Y212" s="165"/>
      <c r="Z212" s="165"/>
      <c r="AA212" s="165"/>
      <c r="AB212" s="166"/>
      <c r="AC212" s="166"/>
      <c r="AD212" s="166"/>
      <c r="AE212" s="166"/>
      <c r="AF212" s="166"/>
      <c r="AH212" s="165"/>
      <c r="AI212" s="165"/>
      <c r="AN212" s="165"/>
      <c r="AT212" s="165"/>
      <c r="BA212" s="165"/>
      <c r="BI212" s="165"/>
      <c r="BQ212" s="165"/>
      <c r="BR212" s="165"/>
    </row>
    <row r="213" spans="2:70" ht="15" customHeight="1" x14ac:dyDescent="0.25">
      <c r="B213" s="165"/>
      <c r="C213" s="165"/>
      <c r="D213" s="166"/>
      <c r="E213" s="166"/>
      <c r="F213" s="166"/>
      <c r="G213" s="166"/>
      <c r="H213" s="166"/>
      <c r="I213" s="166"/>
      <c r="J213" s="166"/>
      <c r="K213" s="166"/>
      <c r="L213" s="166"/>
      <c r="M213" s="166"/>
      <c r="N213" s="166"/>
      <c r="O213" s="166"/>
      <c r="P213" s="938"/>
      <c r="Q213" s="938"/>
      <c r="R213" s="938"/>
      <c r="S213" s="165"/>
      <c r="T213" s="165"/>
      <c r="U213" s="166"/>
      <c r="V213" s="166"/>
      <c r="W213" s="166"/>
      <c r="X213" s="165"/>
      <c r="Y213" s="165"/>
      <c r="Z213" s="165"/>
      <c r="AA213" s="165"/>
      <c r="AB213" s="166"/>
      <c r="AC213" s="166"/>
      <c r="AD213" s="166"/>
      <c r="AE213" s="166"/>
      <c r="AF213" s="166"/>
      <c r="AH213" s="165"/>
      <c r="AI213" s="165"/>
      <c r="AN213" s="165"/>
      <c r="AT213" s="165"/>
      <c r="BA213" s="165"/>
      <c r="BI213" s="165"/>
      <c r="BQ213" s="165"/>
      <c r="BR213" s="165"/>
    </row>
    <row r="214" spans="2:70" ht="15" customHeight="1" x14ac:dyDescent="0.25">
      <c r="B214" s="165"/>
      <c r="C214" s="165"/>
      <c r="D214" s="166"/>
      <c r="E214" s="166"/>
      <c r="F214" s="166"/>
      <c r="G214" s="166"/>
      <c r="H214" s="166"/>
      <c r="I214" s="166"/>
      <c r="J214" s="166"/>
      <c r="K214" s="166"/>
      <c r="L214" s="166"/>
      <c r="M214" s="166"/>
      <c r="N214" s="166"/>
      <c r="O214" s="166"/>
      <c r="P214" s="938"/>
      <c r="Q214" s="938"/>
      <c r="R214" s="938"/>
      <c r="S214" s="165"/>
      <c r="T214" s="165"/>
      <c r="U214" s="166"/>
      <c r="V214" s="166"/>
      <c r="W214" s="166"/>
      <c r="X214" s="165"/>
      <c r="Y214" s="165"/>
      <c r="Z214" s="165"/>
      <c r="AA214" s="165"/>
      <c r="AB214" s="166"/>
      <c r="AC214" s="166"/>
      <c r="AD214" s="166"/>
      <c r="AE214" s="166"/>
      <c r="AF214" s="166"/>
      <c r="AH214" s="165"/>
      <c r="AI214" s="165"/>
      <c r="AN214" s="165"/>
      <c r="AT214" s="165"/>
      <c r="BA214" s="165"/>
      <c r="BI214" s="165"/>
      <c r="BQ214" s="165"/>
      <c r="BR214" s="165"/>
    </row>
    <row r="215" spans="2:70" ht="15" customHeight="1" x14ac:dyDescent="0.25">
      <c r="B215" s="165"/>
      <c r="C215" s="165"/>
      <c r="D215" s="166"/>
      <c r="E215" s="166"/>
      <c r="F215" s="166"/>
      <c r="G215" s="166"/>
      <c r="H215" s="166"/>
      <c r="I215" s="166"/>
      <c r="J215" s="166"/>
      <c r="K215" s="166"/>
      <c r="L215" s="166"/>
      <c r="M215" s="166"/>
      <c r="N215" s="166"/>
      <c r="O215" s="166"/>
      <c r="P215" s="938"/>
      <c r="Q215" s="938"/>
      <c r="R215" s="938"/>
      <c r="S215" s="165"/>
      <c r="T215" s="165"/>
      <c r="U215" s="166"/>
      <c r="V215" s="166"/>
      <c r="W215" s="166"/>
      <c r="X215" s="165"/>
      <c r="Y215" s="165"/>
      <c r="Z215" s="165"/>
      <c r="AA215" s="165"/>
      <c r="AB215" s="166"/>
      <c r="AC215" s="166"/>
      <c r="AD215" s="166"/>
      <c r="AE215" s="166"/>
      <c r="AF215" s="166"/>
      <c r="AH215" s="165"/>
      <c r="AI215" s="165"/>
      <c r="AN215" s="165"/>
      <c r="AT215" s="165"/>
      <c r="BA215" s="165"/>
      <c r="BI215" s="165"/>
      <c r="BQ215" s="165"/>
      <c r="BR215" s="165"/>
    </row>
    <row r="216" spans="2:70" ht="15" customHeight="1" x14ac:dyDescent="0.25">
      <c r="B216" s="165"/>
      <c r="C216" s="165"/>
      <c r="D216" s="166"/>
      <c r="E216" s="166"/>
      <c r="F216" s="166"/>
      <c r="G216" s="166"/>
      <c r="H216" s="166"/>
      <c r="I216" s="166"/>
      <c r="J216" s="166"/>
      <c r="K216" s="166"/>
      <c r="L216" s="166"/>
      <c r="M216" s="166"/>
      <c r="N216" s="166"/>
      <c r="O216" s="166"/>
      <c r="P216" s="938"/>
      <c r="Q216" s="938"/>
      <c r="R216" s="938"/>
      <c r="S216" s="165"/>
      <c r="T216" s="165"/>
      <c r="U216" s="166"/>
      <c r="V216" s="166"/>
      <c r="W216" s="166"/>
      <c r="X216" s="165"/>
      <c r="Y216" s="165"/>
      <c r="Z216" s="165"/>
      <c r="AA216" s="165"/>
      <c r="AB216" s="166"/>
      <c r="AC216" s="166"/>
      <c r="AD216" s="166"/>
      <c r="AE216" s="166"/>
      <c r="AF216" s="166"/>
      <c r="AH216" s="165"/>
      <c r="AI216" s="165"/>
      <c r="AN216" s="165"/>
      <c r="AT216" s="165"/>
      <c r="BA216" s="165"/>
      <c r="BI216" s="165"/>
      <c r="BQ216" s="165"/>
      <c r="BR216" s="165"/>
    </row>
    <row r="217" spans="2:70" ht="15" customHeight="1" x14ac:dyDescent="0.25">
      <c r="B217" s="165"/>
      <c r="C217" s="165"/>
      <c r="D217" s="166"/>
      <c r="E217" s="166"/>
      <c r="F217" s="166"/>
      <c r="G217" s="166"/>
      <c r="H217" s="166"/>
      <c r="I217" s="166"/>
      <c r="J217" s="166"/>
      <c r="K217" s="166"/>
      <c r="L217" s="166"/>
      <c r="M217" s="166"/>
      <c r="N217" s="166"/>
      <c r="O217" s="166"/>
      <c r="P217" s="938"/>
      <c r="Q217" s="938"/>
      <c r="R217" s="938"/>
      <c r="S217" s="165"/>
      <c r="T217" s="165"/>
      <c r="U217" s="166"/>
      <c r="V217" s="166"/>
      <c r="W217" s="166"/>
      <c r="X217" s="165"/>
      <c r="Y217" s="165"/>
      <c r="Z217" s="165"/>
      <c r="AA217" s="165"/>
      <c r="AB217" s="166"/>
      <c r="AC217" s="166"/>
      <c r="AD217" s="166"/>
      <c r="AE217" s="166"/>
      <c r="AF217" s="166"/>
      <c r="AH217" s="165"/>
      <c r="AI217" s="165"/>
      <c r="AN217" s="165"/>
      <c r="AT217" s="165"/>
      <c r="BA217" s="165"/>
      <c r="BI217" s="165"/>
      <c r="BQ217" s="165"/>
      <c r="BR217" s="165"/>
    </row>
    <row r="218" spans="2:70" ht="15" customHeight="1" x14ac:dyDescent="0.25">
      <c r="B218" s="165"/>
      <c r="C218" s="165"/>
      <c r="D218" s="166"/>
      <c r="E218" s="166"/>
      <c r="F218" s="166"/>
      <c r="G218" s="166"/>
      <c r="H218" s="166"/>
      <c r="I218" s="166"/>
      <c r="J218" s="166"/>
      <c r="K218" s="166"/>
      <c r="L218" s="166"/>
      <c r="M218" s="166"/>
      <c r="N218" s="166"/>
      <c r="O218" s="166"/>
      <c r="P218" s="938"/>
      <c r="Q218" s="938"/>
      <c r="R218" s="938"/>
      <c r="S218" s="165"/>
      <c r="T218" s="165"/>
      <c r="U218" s="166"/>
      <c r="V218" s="166"/>
      <c r="W218" s="166"/>
      <c r="X218" s="165"/>
      <c r="Y218" s="165"/>
      <c r="Z218" s="165"/>
      <c r="AA218" s="165"/>
      <c r="AB218" s="166"/>
      <c r="AC218" s="166"/>
      <c r="AD218" s="166"/>
      <c r="AE218" s="166"/>
      <c r="AF218" s="166"/>
      <c r="AH218" s="165"/>
      <c r="AI218" s="165"/>
      <c r="AN218" s="165"/>
      <c r="AT218" s="165"/>
      <c r="BA218" s="165"/>
      <c r="BI218" s="165"/>
      <c r="BQ218" s="165"/>
      <c r="BR218" s="165"/>
    </row>
    <row r="219" spans="2:70" ht="15" customHeight="1" x14ac:dyDescent="0.25">
      <c r="B219" s="165"/>
      <c r="C219" s="165"/>
      <c r="D219" s="166"/>
      <c r="E219" s="166"/>
      <c r="F219" s="166"/>
      <c r="G219" s="166"/>
      <c r="H219" s="166"/>
      <c r="I219" s="166"/>
      <c r="J219" s="166"/>
      <c r="K219" s="166"/>
      <c r="L219" s="166"/>
      <c r="M219" s="166"/>
      <c r="N219" s="166"/>
      <c r="O219" s="166"/>
      <c r="P219" s="938"/>
      <c r="Q219" s="938"/>
      <c r="R219" s="938"/>
      <c r="S219" s="165"/>
      <c r="T219" s="165"/>
      <c r="U219" s="166"/>
      <c r="V219" s="166"/>
      <c r="W219" s="166"/>
      <c r="X219" s="165"/>
      <c r="Y219" s="165"/>
      <c r="Z219" s="165"/>
      <c r="AA219" s="165"/>
      <c r="AB219" s="166"/>
      <c r="AC219" s="166"/>
      <c r="AD219" s="166"/>
      <c r="AE219" s="166"/>
      <c r="AF219" s="166"/>
      <c r="AH219" s="165"/>
      <c r="AI219" s="165"/>
      <c r="AN219" s="165"/>
      <c r="AT219" s="165"/>
      <c r="BA219" s="165"/>
      <c r="BI219" s="165"/>
      <c r="BQ219" s="165"/>
      <c r="BR219" s="165"/>
    </row>
    <row r="220" spans="2:70" ht="15" customHeight="1" x14ac:dyDescent="0.25">
      <c r="B220" s="165"/>
      <c r="C220" s="165"/>
      <c r="D220" s="166"/>
      <c r="E220" s="166"/>
      <c r="F220" s="166"/>
      <c r="G220" s="166"/>
      <c r="H220" s="166"/>
      <c r="I220" s="166"/>
      <c r="J220" s="166"/>
      <c r="K220" s="166"/>
      <c r="L220" s="166"/>
      <c r="M220" s="166"/>
      <c r="N220" s="166"/>
      <c r="O220" s="166"/>
      <c r="P220" s="938"/>
      <c r="Q220" s="938"/>
      <c r="R220" s="938"/>
      <c r="S220" s="165"/>
      <c r="T220" s="165"/>
      <c r="U220" s="166"/>
      <c r="V220" s="166"/>
      <c r="W220" s="166"/>
      <c r="X220" s="165"/>
      <c r="Y220" s="165"/>
      <c r="Z220" s="165"/>
      <c r="AA220" s="165"/>
      <c r="AB220" s="166"/>
      <c r="AC220" s="166"/>
      <c r="AD220" s="166"/>
      <c r="AE220" s="166"/>
      <c r="AF220" s="166"/>
      <c r="AH220" s="165"/>
      <c r="AI220" s="165"/>
      <c r="AN220" s="165"/>
      <c r="AT220" s="165"/>
      <c r="BA220" s="165"/>
      <c r="BI220" s="165"/>
      <c r="BQ220" s="165"/>
      <c r="BR220" s="165"/>
    </row>
    <row r="221" spans="2:70" ht="15" customHeight="1" x14ac:dyDescent="0.25">
      <c r="B221" s="165"/>
      <c r="C221" s="165"/>
      <c r="D221" s="166"/>
      <c r="E221" s="166"/>
      <c r="F221" s="166"/>
      <c r="G221" s="166"/>
      <c r="H221" s="166"/>
      <c r="I221" s="166"/>
      <c r="J221" s="166"/>
      <c r="K221" s="166"/>
      <c r="L221" s="166"/>
      <c r="M221" s="166"/>
      <c r="N221" s="166"/>
      <c r="O221" s="166"/>
      <c r="P221" s="938"/>
      <c r="Q221" s="938"/>
      <c r="R221" s="938"/>
      <c r="S221" s="165"/>
      <c r="T221" s="165"/>
      <c r="U221" s="166"/>
      <c r="V221" s="166"/>
      <c r="W221" s="166"/>
      <c r="X221" s="165"/>
      <c r="Y221" s="165"/>
      <c r="Z221" s="165"/>
      <c r="AA221" s="165"/>
      <c r="AB221" s="166"/>
      <c r="AC221" s="166"/>
      <c r="AD221" s="166"/>
      <c r="AE221" s="166"/>
      <c r="AF221" s="166"/>
      <c r="AH221" s="165"/>
      <c r="AI221" s="165"/>
      <c r="AN221" s="165"/>
      <c r="AT221" s="165"/>
      <c r="BA221" s="165"/>
      <c r="BI221" s="165"/>
      <c r="BQ221" s="165"/>
      <c r="BR221" s="165"/>
    </row>
    <row r="222" spans="2:70" ht="15" customHeight="1" x14ac:dyDescent="0.25">
      <c r="B222" s="165"/>
      <c r="C222" s="165"/>
      <c r="D222" s="166"/>
      <c r="E222" s="166"/>
      <c r="F222" s="166"/>
      <c r="G222" s="166"/>
      <c r="H222" s="166"/>
      <c r="I222" s="166"/>
      <c r="J222" s="166"/>
      <c r="K222" s="166"/>
      <c r="L222" s="166"/>
      <c r="M222" s="166"/>
      <c r="N222" s="166"/>
      <c r="O222" s="166"/>
      <c r="P222" s="938"/>
      <c r="Q222" s="938"/>
      <c r="R222" s="938"/>
      <c r="S222" s="165"/>
      <c r="T222" s="165"/>
      <c r="U222" s="166"/>
      <c r="V222" s="166"/>
      <c r="W222" s="166"/>
      <c r="X222" s="165"/>
      <c r="Y222" s="165"/>
      <c r="Z222" s="165"/>
      <c r="AA222" s="165"/>
      <c r="AB222" s="166"/>
      <c r="AC222" s="166"/>
      <c r="AD222" s="166"/>
      <c r="AE222" s="166"/>
      <c r="AF222" s="166"/>
      <c r="AH222" s="165"/>
      <c r="AI222" s="165"/>
      <c r="AN222" s="165"/>
      <c r="AT222" s="165"/>
      <c r="BA222" s="165"/>
      <c r="BI222" s="165"/>
      <c r="BQ222" s="165"/>
      <c r="BR222" s="165"/>
    </row>
    <row r="223" spans="2:70" ht="15" customHeight="1" x14ac:dyDescent="0.25">
      <c r="B223" s="165"/>
      <c r="C223" s="165"/>
      <c r="D223" s="166"/>
      <c r="E223" s="166"/>
      <c r="F223" s="166"/>
      <c r="G223" s="166"/>
      <c r="H223" s="166"/>
      <c r="I223" s="166"/>
      <c r="J223" s="166"/>
      <c r="K223" s="166"/>
      <c r="L223" s="166"/>
      <c r="M223" s="166"/>
      <c r="N223" s="166"/>
      <c r="O223" s="166"/>
      <c r="P223" s="938"/>
      <c r="Q223" s="938"/>
      <c r="R223" s="938"/>
      <c r="S223" s="165"/>
      <c r="T223" s="165"/>
      <c r="U223" s="166"/>
      <c r="V223" s="166"/>
      <c r="W223" s="166"/>
      <c r="X223" s="165"/>
      <c r="Y223" s="165"/>
      <c r="Z223" s="165"/>
      <c r="AA223" s="165"/>
      <c r="AB223" s="166"/>
      <c r="AC223" s="166"/>
      <c r="AD223" s="166"/>
      <c r="AE223" s="166"/>
      <c r="AF223" s="166"/>
      <c r="AH223" s="165"/>
      <c r="AI223" s="165"/>
      <c r="AN223" s="165"/>
      <c r="AT223" s="165"/>
      <c r="BA223" s="165"/>
      <c r="BI223" s="165"/>
      <c r="BQ223" s="165"/>
      <c r="BR223" s="165"/>
    </row>
    <row r="224" spans="2:70" ht="15" customHeight="1" x14ac:dyDescent="0.25">
      <c r="B224" s="165"/>
      <c r="C224" s="165"/>
      <c r="D224" s="166"/>
      <c r="E224" s="166"/>
      <c r="F224" s="166"/>
      <c r="G224" s="166"/>
      <c r="H224" s="166"/>
      <c r="I224" s="166"/>
      <c r="J224" s="166"/>
      <c r="K224" s="166"/>
      <c r="L224" s="166"/>
      <c r="M224" s="166"/>
      <c r="N224" s="166"/>
      <c r="O224" s="166"/>
      <c r="P224" s="938"/>
      <c r="Q224" s="938"/>
      <c r="R224" s="938"/>
      <c r="S224" s="165"/>
      <c r="T224" s="165"/>
      <c r="U224" s="166"/>
      <c r="V224" s="166"/>
      <c r="W224" s="166"/>
      <c r="X224" s="165"/>
      <c r="Y224" s="165"/>
      <c r="Z224" s="165"/>
      <c r="AA224" s="165"/>
      <c r="AB224" s="166"/>
      <c r="AC224" s="166"/>
      <c r="AD224" s="166"/>
      <c r="AE224" s="166"/>
      <c r="AF224" s="166"/>
      <c r="AH224" s="165"/>
      <c r="AI224" s="165"/>
      <c r="AN224" s="165"/>
      <c r="AT224" s="165"/>
      <c r="BA224" s="165"/>
      <c r="BI224" s="165"/>
      <c r="BQ224" s="165"/>
      <c r="BR224" s="165"/>
    </row>
    <row r="225" spans="2:70" ht="15" customHeight="1" x14ac:dyDescent="0.25">
      <c r="B225" s="165"/>
      <c r="C225" s="165"/>
      <c r="D225" s="166"/>
      <c r="E225" s="166"/>
      <c r="F225" s="166"/>
      <c r="G225" s="166"/>
      <c r="H225" s="166"/>
      <c r="I225" s="166"/>
      <c r="J225" s="166"/>
      <c r="K225" s="166"/>
      <c r="L225" s="166"/>
      <c r="M225" s="166"/>
      <c r="N225" s="166"/>
      <c r="O225" s="166"/>
      <c r="P225" s="938"/>
      <c r="Q225" s="938"/>
      <c r="R225" s="938"/>
      <c r="S225" s="165"/>
      <c r="T225" s="165"/>
      <c r="U225" s="166"/>
      <c r="V225" s="166"/>
      <c r="W225" s="166"/>
      <c r="X225" s="165"/>
      <c r="Y225" s="165"/>
      <c r="Z225" s="165"/>
      <c r="AA225" s="165"/>
      <c r="AB225" s="166"/>
      <c r="AC225" s="166"/>
      <c r="AD225" s="166"/>
      <c r="AE225" s="166"/>
      <c r="AF225" s="166"/>
      <c r="AH225" s="165"/>
      <c r="AI225" s="165"/>
      <c r="AN225" s="165"/>
      <c r="AT225" s="165"/>
      <c r="BA225" s="165"/>
      <c r="BI225" s="165"/>
      <c r="BQ225" s="165"/>
      <c r="BR225" s="165"/>
    </row>
    <row r="226" spans="2:70" ht="15" customHeight="1" x14ac:dyDescent="0.25">
      <c r="B226" s="165"/>
      <c r="C226" s="165"/>
      <c r="D226" s="166"/>
      <c r="E226" s="166"/>
      <c r="F226" s="166"/>
      <c r="G226" s="166"/>
      <c r="H226" s="166"/>
      <c r="I226" s="166"/>
      <c r="J226" s="166"/>
      <c r="K226" s="166"/>
      <c r="L226" s="166"/>
      <c r="M226" s="166"/>
      <c r="N226" s="166"/>
      <c r="O226" s="166"/>
      <c r="P226" s="938"/>
      <c r="Q226" s="938"/>
      <c r="R226" s="938"/>
      <c r="S226" s="165"/>
      <c r="T226" s="165"/>
      <c r="U226" s="166"/>
      <c r="V226" s="166"/>
      <c r="W226" s="166"/>
      <c r="X226" s="165"/>
      <c r="Y226" s="165"/>
      <c r="Z226" s="165"/>
      <c r="AA226" s="165"/>
      <c r="AB226" s="166"/>
      <c r="AC226" s="166"/>
      <c r="AD226" s="166"/>
      <c r="AE226" s="166"/>
      <c r="AF226" s="166"/>
      <c r="AH226" s="165"/>
      <c r="AI226" s="165"/>
      <c r="AN226" s="165"/>
      <c r="AT226" s="165"/>
      <c r="BA226" s="165"/>
      <c r="BI226" s="165"/>
      <c r="BQ226" s="165"/>
      <c r="BR226" s="165"/>
    </row>
    <row r="227" spans="2:70" ht="15" customHeight="1" x14ac:dyDescent="0.25">
      <c r="B227" s="165"/>
      <c r="C227" s="165"/>
      <c r="D227" s="166"/>
      <c r="E227" s="166"/>
      <c r="F227" s="166"/>
      <c r="G227" s="166"/>
      <c r="H227" s="166"/>
      <c r="I227" s="166"/>
      <c r="J227" s="166"/>
      <c r="K227" s="166"/>
      <c r="L227" s="166"/>
      <c r="M227" s="166"/>
      <c r="N227" s="166"/>
      <c r="O227" s="166"/>
      <c r="P227" s="938"/>
      <c r="Q227" s="938"/>
      <c r="R227" s="938"/>
      <c r="S227" s="165"/>
      <c r="T227" s="165"/>
      <c r="U227" s="166"/>
      <c r="V227" s="166"/>
      <c r="W227" s="166"/>
      <c r="X227" s="165"/>
      <c r="Y227" s="165"/>
      <c r="Z227" s="165"/>
      <c r="AA227" s="165"/>
      <c r="AB227" s="166"/>
      <c r="AC227" s="166"/>
      <c r="AD227" s="166"/>
      <c r="AE227" s="166"/>
      <c r="AF227" s="166"/>
      <c r="AH227" s="165"/>
      <c r="AI227" s="165"/>
      <c r="AN227" s="165"/>
      <c r="AT227" s="165"/>
      <c r="BA227" s="165"/>
      <c r="BI227" s="165"/>
      <c r="BQ227" s="165"/>
      <c r="BR227" s="165"/>
    </row>
    <row r="228" spans="2:70" ht="15" customHeight="1" x14ac:dyDescent="0.25">
      <c r="B228" s="165"/>
      <c r="C228" s="165"/>
      <c r="D228" s="166"/>
      <c r="E228" s="166"/>
      <c r="F228" s="166"/>
      <c r="G228" s="166"/>
      <c r="H228" s="166"/>
      <c r="I228" s="166"/>
      <c r="J228" s="166"/>
      <c r="K228" s="166"/>
      <c r="L228" s="166"/>
      <c r="M228" s="166"/>
      <c r="N228" s="166"/>
      <c r="O228" s="166"/>
      <c r="P228" s="938"/>
      <c r="Q228" s="938"/>
      <c r="R228" s="938"/>
      <c r="S228" s="165"/>
      <c r="T228" s="165"/>
      <c r="U228" s="166"/>
      <c r="V228" s="166"/>
      <c r="W228" s="166"/>
      <c r="X228" s="165"/>
      <c r="Y228" s="165"/>
      <c r="Z228" s="165"/>
      <c r="AA228" s="165"/>
      <c r="AB228" s="166"/>
      <c r="AC228" s="166"/>
      <c r="AD228" s="166"/>
      <c r="AE228" s="166"/>
      <c r="AF228" s="166"/>
      <c r="AH228" s="165"/>
      <c r="AI228" s="165"/>
      <c r="AN228" s="165"/>
      <c r="AT228" s="165"/>
      <c r="BA228" s="165"/>
      <c r="BI228" s="165"/>
      <c r="BQ228" s="165"/>
      <c r="BR228" s="165"/>
    </row>
    <row r="229" spans="2:70" ht="15" customHeight="1" x14ac:dyDescent="0.25">
      <c r="B229" s="165"/>
      <c r="C229" s="165"/>
      <c r="D229" s="166"/>
      <c r="E229" s="166"/>
      <c r="F229" s="166"/>
      <c r="G229" s="166"/>
      <c r="H229" s="166"/>
      <c r="I229" s="166"/>
      <c r="J229" s="166"/>
      <c r="K229" s="166"/>
      <c r="L229" s="166"/>
      <c r="M229" s="166"/>
      <c r="N229" s="166"/>
      <c r="O229" s="166"/>
      <c r="P229" s="938"/>
      <c r="Q229" s="938"/>
      <c r="R229" s="938"/>
      <c r="S229" s="165"/>
      <c r="T229" s="165"/>
      <c r="U229" s="166"/>
      <c r="V229" s="166"/>
      <c r="W229" s="166"/>
      <c r="X229" s="165"/>
      <c r="Y229" s="165"/>
      <c r="Z229" s="165"/>
      <c r="AA229" s="165"/>
      <c r="AB229" s="166"/>
      <c r="AC229" s="166"/>
      <c r="AD229" s="166"/>
      <c r="AE229" s="166"/>
      <c r="AF229" s="166"/>
      <c r="AH229" s="165"/>
      <c r="AI229" s="165"/>
      <c r="AN229" s="165"/>
      <c r="AT229" s="165"/>
      <c r="BA229" s="165"/>
      <c r="BI229" s="165"/>
      <c r="BQ229" s="165"/>
      <c r="BR229" s="165"/>
    </row>
    <row r="230" spans="2:70" ht="15" customHeight="1" x14ac:dyDescent="0.25">
      <c r="B230" s="165"/>
      <c r="C230" s="165"/>
      <c r="D230" s="166"/>
      <c r="E230" s="166"/>
      <c r="F230" s="166"/>
      <c r="G230" s="166"/>
      <c r="H230" s="166"/>
      <c r="I230" s="166"/>
      <c r="J230" s="166"/>
      <c r="K230" s="166"/>
      <c r="L230" s="166"/>
      <c r="M230" s="166"/>
      <c r="N230" s="166"/>
      <c r="O230" s="166"/>
      <c r="P230" s="938"/>
      <c r="Q230" s="938"/>
      <c r="R230" s="938"/>
      <c r="S230" s="165"/>
      <c r="T230" s="165"/>
      <c r="U230" s="166"/>
      <c r="V230" s="166"/>
      <c r="W230" s="166"/>
      <c r="X230" s="165"/>
      <c r="Y230" s="165"/>
      <c r="Z230" s="165"/>
      <c r="AA230" s="165"/>
      <c r="AB230" s="166"/>
      <c r="AC230" s="166"/>
      <c r="AD230" s="166"/>
      <c r="AE230" s="166"/>
      <c r="AF230" s="166"/>
      <c r="AH230" s="165"/>
      <c r="AI230" s="165"/>
      <c r="AN230" s="165"/>
      <c r="AT230" s="165"/>
      <c r="BA230" s="165"/>
      <c r="BI230" s="165"/>
      <c r="BQ230" s="165"/>
      <c r="BR230" s="165"/>
    </row>
    <row r="231" spans="2:70" ht="15" customHeight="1" x14ac:dyDescent="0.25">
      <c r="B231" s="165"/>
      <c r="C231" s="165"/>
      <c r="D231" s="166"/>
      <c r="E231" s="166"/>
      <c r="F231" s="166"/>
      <c r="G231" s="166"/>
      <c r="H231" s="166"/>
      <c r="I231" s="166"/>
      <c r="J231" s="166"/>
      <c r="K231" s="166"/>
      <c r="L231" s="166"/>
      <c r="M231" s="166"/>
      <c r="N231" s="166"/>
      <c r="O231" s="166"/>
      <c r="P231" s="938"/>
      <c r="Q231" s="938"/>
      <c r="R231" s="938"/>
      <c r="S231" s="165"/>
      <c r="T231" s="165"/>
      <c r="U231" s="166"/>
      <c r="V231" s="166"/>
      <c r="W231" s="166"/>
      <c r="X231" s="165"/>
      <c r="Y231" s="165"/>
      <c r="Z231" s="165"/>
      <c r="AA231" s="165"/>
      <c r="AB231" s="166"/>
      <c r="AC231" s="166"/>
      <c r="AD231" s="166"/>
      <c r="AE231" s="166"/>
      <c r="AF231" s="166"/>
      <c r="AH231" s="165"/>
      <c r="AI231" s="165"/>
      <c r="AN231" s="165"/>
      <c r="AT231" s="165"/>
      <c r="BA231" s="165"/>
      <c r="BI231" s="165"/>
      <c r="BQ231" s="165"/>
      <c r="BR231" s="165"/>
    </row>
    <row r="232" spans="2:70" ht="15" customHeight="1" x14ac:dyDescent="0.25">
      <c r="B232" s="165"/>
      <c r="C232" s="165"/>
      <c r="D232" s="166"/>
      <c r="E232" s="166"/>
      <c r="F232" s="166"/>
      <c r="G232" s="166"/>
      <c r="H232" s="166"/>
      <c r="I232" s="166"/>
      <c r="J232" s="166"/>
      <c r="K232" s="166"/>
      <c r="L232" s="166"/>
      <c r="M232" s="166"/>
      <c r="N232" s="166"/>
      <c r="O232" s="166"/>
      <c r="P232" s="938"/>
      <c r="Q232" s="938"/>
      <c r="R232" s="938"/>
      <c r="S232" s="165"/>
      <c r="T232" s="165"/>
      <c r="U232" s="166"/>
      <c r="V232" s="166"/>
      <c r="W232" s="166"/>
      <c r="X232" s="165"/>
      <c r="Y232" s="165"/>
      <c r="Z232" s="165"/>
      <c r="AA232" s="165"/>
      <c r="AB232" s="166"/>
      <c r="AC232" s="166"/>
      <c r="AD232" s="166"/>
      <c r="AE232" s="166"/>
      <c r="AF232" s="166"/>
      <c r="AH232" s="165"/>
      <c r="AI232" s="165"/>
      <c r="AN232" s="165"/>
      <c r="AT232" s="165"/>
      <c r="BA232" s="165"/>
      <c r="BI232" s="165"/>
      <c r="BQ232" s="165"/>
      <c r="BR232" s="165"/>
    </row>
    <row r="233" spans="2:70" ht="15" customHeight="1" x14ac:dyDescent="0.25">
      <c r="B233" s="165"/>
      <c r="C233" s="165"/>
      <c r="D233" s="166"/>
      <c r="E233" s="166"/>
      <c r="F233" s="166"/>
      <c r="G233" s="166"/>
      <c r="H233" s="166"/>
      <c r="I233" s="166"/>
      <c r="J233" s="166"/>
      <c r="K233" s="166"/>
      <c r="L233" s="166"/>
      <c r="M233" s="166"/>
      <c r="N233" s="166"/>
      <c r="O233" s="166"/>
      <c r="P233" s="938"/>
      <c r="Q233" s="938"/>
      <c r="R233" s="938"/>
      <c r="S233" s="165"/>
      <c r="T233" s="165"/>
      <c r="U233" s="166"/>
      <c r="V233" s="166"/>
      <c r="W233" s="166"/>
      <c r="X233" s="165"/>
      <c r="Y233" s="165"/>
      <c r="Z233" s="165"/>
      <c r="AA233" s="165"/>
      <c r="AB233" s="166"/>
      <c r="AC233" s="166"/>
      <c r="AD233" s="166"/>
      <c r="AE233" s="166"/>
      <c r="AF233" s="166"/>
      <c r="AH233" s="165"/>
      <c r="AI233" s="165"/>
      <c r="AN233" s="165"/>
      <c r="AT233" s="165"/>
      <c r="BA233" s="165"/>
      <c r="BI233" s="165"/>
      <c r="BQ233" s="165"/>
      <c r="BR233" s="165"/>
    </row>
    <row r="234" spans="2:70" ht="15" customHeight="1" x14ac:dyDescent="0.25">
      <c r="B234" s="165"/>
      <c r="C234" s="165"/>
      <c r="D234" s="166"/>
      <c r="E234" s="166"/>
      <c r="F234" s="166"/>
      <c r="G234" s="166"/>
      <c r="H234" s="166"/>
      <c r="I234" s="166"/>
      <c r="J234" s="166"/>
      <c r="K234" s="166"/>
      <c r="L234" s="166"/>
      <c r="M234" s="166"/>
      <c r="N234" s="166"/>
      <c r="O234" s="166"/>
      <c r="P234" s="938"/>
      <c r="Q234" s="938"/>
      <c r="R234" s="938"/>
      <c r="S234" s="165"/>
      <c r="T234" s="165"/>
      <c r="U234" s="166"/>
      <c r="V234" s="166"/>
      <c r="W234" s="166"/>
      <c r="X234" s="165"/>
      <c r="Y234" s="165"/>
      <c r="Z234" s="165"/>
      <c r="AA234" s="165"/>
      <c r="AB234" s="166"/>
      <c r="AC234" s="166"/>
      <c r="AD234" s="166"/>
      <c r="AE234" s="166"/>
      <c r="AF234" s="166"/>
      <c r="AH234" s="165"/>
      <c r="AI234" s="165"/>
      <c r="AN234" s="165"/>
      <c r="AT234" s="165"/>
      <c r="BA234" s="165"/>
      <c r="BI234" s="165"/>
      <c r="BQ234" s="165"/>
      <c r="BR234" s="165"/>
    </row>
    <row r="235" spans="2:70" ht="15" customHeight="1" x14ac:dyDescent="0.25">
      <c r="B235" s="165"/>
      <c r="C235" s="165"/>
      <c r="D235" s="166"/>
      <c r="E235" s="166"/>
      <c r="F235" s="166"/>
      <c r="G235" s="166"/>
      <c r="H235" s="166"/>
      <c r="I235" s="166"/>
      <c r="J235" s="166"/>
      <c r="K235" s="166"/>
      <c r="L235" s="166"/>
      <c r="M235" s="166"/>
      <c r="N235" s="166"/>
      <c r="O235" s="166"/>
      <c r="P235" s="938"/>
      <c r="Q235" s="938"/>
      <c r="R235" s="938"/>
      <c r="S235" s="165"/>
      <c r="T235" s="165"/>
      <c r="U235" s="166"/>
      <c r="V235" s="166"/>
      <c r="W235" s="166"/>
      <c r="X235" s="165"/>
      <c r="Y235" s="165"/>
      <c r="Z235" s="165"/>
      <c r="AA235" s="165"/>
      <c r="AB235" s="166"/>
      <c r="AC235" s="166"/>
      <c r="AD235" s="166"/>
      <c r="AE235" s="166"/>
      <c r="AF235" s="166"/>
      <c r="AH235" s="165"/>
      <c r="AI235" s="165"/>
      <c r="AN235" s="165"/>
      <c r="AT235" s="165"/>
      <c r="BA235" s="165"/>
      <c r="BI235" s="165"/>
      <c r="BQ235" s="165"/>
      <c r="BR235" s="165"/>
    </row>
    <row r="236" spans="2:70" ht="15" customHeight="1" x14ac:dyDescent="0.25">
      <c r="B236" s="165"/>
      <c r="C236" s="165"/>
      <c r="D236" s="166"/>
      <c r="E236" s="166"/>
      <c r="F236" s="166"/>
      <c r="G236" s="166"/>
      <c r="H236" s="166"/>
      <c r="I236" s="166"/>
      <c r="J236" s="166"/>
      <c r="K236" s="166"/>
      <c r="L236" s="166"/>
      <c r="M236" s="166"/>
      <c r="N236" s="166"/>
      <c r="O236" s="166"/>
      <c r="P236" s="938"/>
      <c r="Q236" s="938"/>
      <c r="R236" s="938"/>
      <c r="S236" s="165"/>
      <c r="T236" s="165"/>
      <c r="U236" s="166"/>
      <c r="V236" s="166"/>
      <c r="W236" s="166"/>
      <c r="X236" s="165"/>
      <c r="Y236" s="165"/>
      <c r="Z236" s="165"/>
      <c r="AA236" s="165"/>
      <c r="AB236" s="166"/>
      <c r="AC236" s="166"/>
      <c r="AD236" s="166"/>
      <c r="AE236" s="166"/>
      <c r="AF236" s="166"/>
      <c r="AH236" s="165"/>
      <c r="AI236" s="165"/>
      <c r="AN236" s="165"/>
      <c r="AT236" s="165"/>
      <c r="BA236" s="165"/>
      <c r="BI236" s="165"/>
      <c r="BQ236" s="165"/>
      <c r="BR236" s="165"/>
    </row>
    <row r="237" spans="2:70" ht="15" customHeight="1" x14ac:dyDescent="0.25">
      <c r="B237" s="165"/>
      <c r="C237" s="165"/>
      <c r="D237" s="166"/>
      <c r="E237" s="166"/>
      <c r="F237" s="166"/>
      <c r="G237" s="166"/>
      <c r="H237" s="166"/>
      <c r="I237" s="166"/>
      <c r="J237" s="166"/>
      <c r="K237" s="166"/>
      <c r="L237" s="166"/>
      <c r="M237" s="166"/>
      <c r="N237" s="166"/>
      <c r="O237" s="166"/>
      <c r="P237" s="938"/>
      <c r="Q237" s="938"/>
      <c r="R237" s="938"/>
      <c r="S237" s="165"/>
      <c r="T237" s="165"/>
      <c r="U237" s="166"/>
      <c r="V237" s="166"/>
      <c r="W237" s="166"/>
      <c r="X237" s="165"/>
      <c r="Y237" s="165"/>
      <c r="Z237" s="165"/>
      <c r="AA237" s="165"/>
      <c r="AB237" s="166"/>
      <c r="AC237" s="166"/>
      <c r="AD237" s="166"/>
      <c r="AE237" s="166"/>
      <c r="AF237" s="166"/>
      <c r="AH237" s="165"/>
      <c r="AI237" s="165"/>
      <c r="AN237" s="165"/>
      <c r="AT237" s="165"/>
      <c r="BA237" s="165"/>
      <c r="BI237" s="165"/>
      <c r="BQ237" s="165"/>
      <c r="BR237" s="165"/>
    </row>
    <row r="238" spans="2:70" ht="15" customHeight="1" x14ac:dyDescent="0.25">
      <c r="B238" s="165"/>
      <c r="C238" s="165"/>
      <c r="D238" s="166"/>
      <c r="E238" s="166"/>
      <c r="F238" s="166"/>
      <c r="G238" s="166"/>
      <c r="H238" s="166"/>
      <c r="I238" s="166"/>
      <c r="J238" s="166"/>
      <c r="K238" s="166"/>
      <c r="L238" s="166"/>
      <c r="M238" s="166"/>
      <c r="N238" s="166"/>
      <c r="O238" s="166"/>
      <c r="P238" s="938"/>
      <c r="Q238" s="938"/>
      <c r="R238" s="938"/>
      <c r="S238" s="165"/>
      <c r="T238" s="165"/>
      <c r="U238" s="166"/>
      <c r="V238" s="166"/>
      <c r="W238" s="166"/>
      <c r="X238" s="165"/>
      <c r="Y238" s="165"/>
      <c r="Z238" s="165"/>
      <c r="AA238" s="165"/>
      <c r="AB238" s="166"/>
      <c r="AC238" s="166"/>
      <c r="AD238" s="166"/>
      <c r="AE238" s="166"/>
      <c r="AF238" s="166"/>
      <c r="AH238" s="165"/>
      <c r="AI238" s="165"/>
      <c r="AN238" s="165"/>
      <c r="AT238" s="165"/>
      <c r="BA238" s="165"/>
      <c r="BI238" s="165"/>
      <c r="BQ238" s="165"/>
      <c r="BR238" s="165"/>
    </row>
    <row r="239" spans="2:70" ht="15" customHeight="1" x14ac:dyDescent="0.25">
      <c r="B239" s="165"/>
      <c r="C239" s="165"/>
      <c r="D239" s="166"/>
      <c r="E239" s="166"/>
      <c r="F239" s="166"/>
      <c r="G239" s="166"/>
      <c r="H239" s="166"/>
      <c r="I239" s="166"/>
      <c r="J239" s="166"/>
      <c r="K239" s="166"/>
      <c r="L239" s="166"/>
      <c r="M239" s="166"/>
      <c r="N239" s="166"/>
      <c r="O239" s="166"/>
      <c r="P239" s="938"/>
      <c r="Q239" s="938"/>
      <c r="R239" s="938"/>
      <c r="S239" s="165"/>
      <c r="T239" s="165"/>
      <c r="U239" s="166"/>
      <c r="V239" s="166"/>
      <c r="W239" s="166"/>
      <c r="X239" s="165"/>
      <c r="Y239" s="165"/>
      <c r="Z239" s="165"/>
      <c r="AA239" s="165"/>
      <c r="AB239" s="166"/>
      <c r="AC239" s="166"/>
      <c r="AD239" s="166"/>
      <c r="AE239" s="166"/>
      <c r="AF239" s="166"/>
      <c r="AH239" s="165"/>
      <c r="AI239" s="165"/>
      <c r="AN239" s="165"/>
      <c r="AT239" s="165"/>
      <c r="BA239" s="165"/>
      <c r="BI239" s="165"/>
      <c r="BQ239" s="165"/>
      <c r="BR239" s="165"/>
    </row>
    <row r="240" spans="2:70" ht="15" customHeight="1" x14ac:dyDescent="0.25">
      <c r="B240" s="165"/>
      <c r="C240" s="165"/>
      <c r="D240" s="166"/>
      <c r="E240" s="166"/>
      <c r="F240" s="166"/>
      <c r="G240" s="166"/>
      <c r="H240" s="166"/>
      <c r="I240" s="166"/>
      <c r="J240" s="166"/>
      <c r="K240" s="166"/>
      <c r="L240" s="166"/>
      <c r="M240" s="166"/>
      <c r="N240" s="166"/>
      <c r="O240" s="166"/>
      <c r="P240" s="938"/>
      <c r="Q240" s="938"/>
      <c r="R240" s="938"/>
      <c r="S240" s="165"/>
      <c r="T240" s="165"/>
      <c r="U240" s="166"/>
      <c r="V240" s="166"/>
      <c r="W240" s="166"/>
      <c r="X240" s="165"/>
      <c r="Y240" s="165"/>
      <c r="Z240" s="165"/>
      <c r="AA240" s="165"/>
      <c r="AB240" s="166"/>
      <c r="AC240" s="166"/>
      <c r="AD240" s="166"/>
      <c r="AE240" s="166"/>
      <c r="AF240" s="166"/>
      <c r="AH240" s="165"/>
      <c r="AI240" s="165"/>
      <c r="AN240" s="165"/>
      <c r="AT240" s="165"/>
      <c r="BA240" s="165"/>
      <c r="BI240" s="165"/>
      <c r="BQ240" s="165"/>
      <c r="BR240" s="165"/>
    </row>
    <row r="241" spans="2:70" ht="15" customHeight="1" x14ac:dyDescent="0.25">
      <c r="B241" s="165"/>
      <c r="C241" s="165"/>
      <c r="D241" s="166"/>
      <c r="E241" s="166"/>
      <c r="F241" s="166"/>
      <c r="G241" s="166"/>
      <c r="H241" s="166"/>
      <c r="I241" s="166"/>
      <c r="J241" s="166"/>
      <c r="K241" s="166"/>
      <c r="L241" s="166"/>
      <c r="M241" s="166"/>
      <c r="N241" s="166"/>
      <c r="O241" s="166"/>
      <c r="P241" s="938"/>
      <c r="Q241" s="938"/>
      <c r="R241" s="938"/>
      <c r="S241" s="165"/>
      <c r="T241" s="165"/>
      <c r="U241" s="166"/>
      <c r="V241" s="166"/>
      <c r="W241" s="166"/>
      <c r="X241" s="165"/>
      <c r="Y241" s="165"/>
      <c r="Z241" s="165"/>
      <c r="AA241" s="165"/>
      <c r="AB241" s="166"/>
      <c r="AC241" s="166"/>
      <c r="AD241" s="166"/>
      <c r="AE241" s="166"/>
      <c r="AF241" s="166"/>
      <c r="AH241" s="165"/>
      <c r="AI241" s="165"/>
      <c r="AN241" s="165"/>
      <c r="AT241" s="165"/>
      <c r="BA241" s="165"/>
      <c r="BI241" s="165"/>
      <c r="BQ241" s="165"/>
      <c r="BR241" s="165"/>
    </row>
    <row r="242" spans="2:70" ht="15" customHeight="1" x14ac:dyDescent="0.25">
      <c r="B242" s="165"/>
      <c r="C242" s="165"/>
      <c r="D242" s="166"/>
      <c r="E242" s="166"/>
      <c r="F242" s="166"/>
      <c r="G242" s="166"/>
      <c r="H242" s="166"/>
      <c r="I242" s="166"/>
      <c r="J242" s="166"/>
      <c r="K242" s="166"/>
      <c r="L242" s="166"/>
      <c r="M242" s="166"/>
      <c r="N242" s="166"/>
      <c r="O242" s="166"/>
      <c r="P242" s="938"/>
      <c r="Q242" s="938"/>
      <c r="R242" s="938"/>
      <c r="S242" s="165"/>
      <c r="T242" s="165"/>
      <c r="U242" s="166"/>
      <c r="V242" s="166"/>
      <c r="W242" s="166"/>
      <c r="X242" s="165"/>
      <c r="Y242" s="165"/>
      <c r="Z242" s="165"/>
      <c r="AA242" s="165"/>
      <c r="AB242" s="166"/>
      <c r="AC242" s="166"/>
      <c r="AD242" s="166"/>
      <c r="AE242" s="166"/>
      <c r="AF242" s="166"/>
      <c r="AH242" s="165"/>
      <c r="AI242" s="165"/>
      <c r="AN242" s="165"/>
      <c r="AT242" s="165"/>
      <c r="BA242" s="165"/>
      <c r="BI242" s="165"/>
      <c r="BQ242" s="165"/>
      <c r="BR242" s="165"/>
    </row>
    <row r="243" spans="2:70" ht="15" customHeight="1" x14ac:dyDescent="0.25">
      <c r="B243" s="165"/>
      <c r="C243" s="165"/>
      <c r="D243" s="166"/>
      <c r="E243" s="166"/>
      <c r="F243" s="166"/>
      <c r="G243" s="166"/>
      <c r="H243" s="166"/>
      <c r="I243" s="166"/>
      <c r="J243" s="166"/>
      <c r="K243" s="166"/>
      <c r="L243" s="166"/>
      <c r="M243" s="166"/>
      <c r="N243" s="166"/>
      <c r="O243" s="166"/>
      <c r="P243" s="938"/>
      <c r="Q243" s="938"/>
      <c r="R243" s="938"/>
      <c r="S243" s="165"/>
      <c r="T243" s="165"/>
      <c r="U243" s="166"/>
      <c r="V243" s="166"/>
      <c r="W243" s="166"/>
      <c r="X243" s="165"/>
      <c r="Y243" s="165"/>
      <c r="Z243" s="165"/>
      <c r="AA243" s="165"/>
      <c r="AB243" s="166"/>
      <c r="AC243" s="166"/>
      <c r="AD243" s="166"/>
      <c r="AE243" s="166"/>
      <c r="AF243" s="166"/>
      <c r="AH243" s="165"/>
      <c r="AI243" s="165"/>
      <c r="AN243" s="165"/>
      <c r="AT243" s="165"/>
      <c r="BA243" s="165"/>
      <c r="BI243" s="165"/>
      <c r="BQ243" s="165"/>
      <c r="BR243" s="165"/>
    </row>
    <row r="244" spans="2:70" ht="15" customHeight="1" x14ac:dyDescent="0.25">
      <c r="B244" s="165"/>
      <c r="C244" s="165"/>
      <c r="D244" s="166"/>
      <c r="E244" s="166"/>
      <c r="F244" s="166"/>
      <c r="G244" s="166"/>
      <c r="H244" s="166"/>
      <c r="I244" s="166"/>
      <c r="J244" s="166"/>
      <c r="K244" s="166"/>
      <c r="L244" s="166"/>
      <c r="M244" s="166"/>
      <c r="N244" s="166"/>
      <c r="O244" s="166"/>
      <c r="P244" s="938"/>
      <c r="Q244" s="938"/>
      <c r="R244" s="938"/>
      <c r="S244" s="165"/>
      <c r="T244" s="165"/>
      <c r="U244" s="166"/>
      <c r="V244" s="166"/>
      <c r="W244" s="166"/>
      <c r="X244" s="165"/>
      <c r="Y244" s="165"/>
      <c r="Z244" s="165"/>
      <c r="AA244" s="165"/>
      <c r="AB244" s="166"/>
      <c r="AC244" s="166"/>
      <c r="AD244" s="166"/>
      <c r="AE244" s="166"/>
      <c r="AF244" s="166"/>
      <c r="AH244" s="165"/>
      <c r="AI244" s="165"/>
      <c r="AN244" s="165"/>
      <c r="AT244" s="165"/>
      <c r="BA244" s="165"/>
      <c r="BI244" s="165"/>
      <c r="BQ244" s="165"/>
      <c r="BR244" s="165"/>
    </row>
    <row r="245" spans="2:70" ht="15" customHeight="1" x14ac:dyDescent="0.25">
      <c r="B245" s="165"/>
      <c r="C245" s="165"/>
      <c r="D245" s="166"/>
      <c r="E245" s="166"/>
      <c r="F245" s="166"/>
      <c r="G245" s="166"/>
      <c r="H245" s="166"/>
      <c r="I245" s="166"/>
      <c r="J245" s="166"/>
      <c r="K245" s="166"/>
      <c r="L245" s="166"/>
      <c r="M245" s="166"/>
      <c r="N245" s="166"/>
      <c r="O245" s="166"/>
      <c r="P245" s="938"/>
      <c r="Q245" s="938"/>
      <c r="R245" s="938"/>
      <c r="S245" s="165"/>
      <c r="T245" s="165"/>
      <c r="U245" s="166"/>
      <c r="V245" s="166"/>
      <c r="W245" s="166"/>
      <c r="X245" s="165"/>
      <c r="Y245" s="165"/>
      <c r="Z245" s="165"/>
      <c r="AA245" s="165"/>
      <c r="AB245" s="166"/>
      <c r="AC245" s="166"/>
      <c r="AD245" s="166"/>
      <c r="AE245" s="166"/>
      <c r="AF245" s="166"/>
      <c r="AH245" s="165"/>
      <c r="AI245" s="165"/>
      <c r="AN245" s="165"/>
      <c r="AT245" s="165"/>
      <c r="BA245" s="165"/>
      <c r="BI245" s="165"/>
      <c r="BQ245" s="165"/>
      <c r="BR245" s="165"/>
    </row>
    <row r="246" spans="2:70" ht="15" customHeight="1" x14ac:dyDescent="0.25">
      <c r="B246" s="165"/>
      <c r="C246" s="165"/>
      <c r="D246" s="166"/>
      <c r="E246" s="166"/>
      <c r="F246" s="166"/>
      <c r="G246" s="166"/>
      <c r="H246" s="166"/>
      <c r="I246" s="166"/>
      <c r="J246" s="166"/>
      <c r="K246" s="166"/>
      <c r="L246" s="166"/>
      <c r="M246" s="166"/>
      <c r="N246" s="166"/>
      <c r="O246" s="166"/>
      <c r="P246" s="938"/>
      <c r="Q246" s="938"/>
      <c r="R246" s="938"/>
      <c r="S246" s="165"/>
      <c r="T246" s="165"/>
      <c r="U246" s="166"/>
      <c r="V246" s="166"/>
      <c r="W246" s="166"/>
      <c r="X246" s="165"/>
      <c r="Y246" s="165"/>
      <c r="Z246" s="165"/>
      <c r="AA246" s="165"/>
      <c r="AB246" s="166"/>
      <c r="AC246" s="166"/>
      <c r="AD246" s="166"/>
      <c r="AE246" s="166"/>
      <c r="AF246" s="166"/>
      <c r="AH246" s="165"/>
      <c r="AI246" s="165"/>
      <c r="AN246" s="165"/>
      <c r="AT246" s="165"/>
      <c r="BA246" s="165"/>
      <c r="BI246" s="165"/>
      <c r="BQ246" s="165"/>
      <c r="BR246" s="165"/>
    </row>
    <row r="247" spans="2:70" ht="15" customHeight="1" x14ac:dyDescent="0.25">
      <c r="B247" s="165"/>
      <c r="C247" s="165"/>
      <c r="D247" s="166"/>
      <c r="E247" s="166"/>
      <c r="F247" s="166"/>
      <c r="G247" s="166"/>
      <c r="H247" s="166"/>
      <c r="I247" s="166"/>
      <c r="J247" s="166"/>
      <c r="K247" s="166"/>
      <c r="L247" s="166"/>
      <c r="M247" s="166"/>
      <c r="N247" s="166"/>
      <c r="O247" s="166"/>
      <c r="P247" s="938"/>
      <c r="Q247" s="938"/>
      <c r="R247" s="938"/>
      <c r="S247" s="165"/>
      <c r="T247" s="165"/>
      <c r="U247" s="166"/>
      <c r="V247" s="166"/>
      <c r="W247" s="166"/>
      <c r="X247" s="165"/>
      <c r="Y247" s="165"/>
      <c r="Z247" s="165"/>
      <c r="AA247" s="165"/>
      <c r="AB247" s="166"/>
      <c r="AC247" s="166"/>
      <c r="AD247" s="166"/>
      <c r="AE247" s="166"/>
      <c r="AF247" s="166"/>
      <c r="AH247" s="165"/>
      <c r="AI247" s="165"/>
      <c r="AN247" s="165"/>
      <c r="AT247" s="165"/>
      <c r="BA247" s="165"/>
      <c r="BI247" s="165"/>
      <c r="BQ247" s="165"/>
      <c r="BR247" s="165"/>
    </row>
    <row r="248" spans="2:70" ht="15" customHeight="1" x14ac:dyDescent="0.25">
      <c r="B248" s="165"/>
      <c r="C248" s="165"/>
      <c r="D248" s="166"/>
      <c r="E248" s="166"/>
      <c r="F248" s="166"/>
      <c r="G248" s="166"/>
      <c r="H248" s="166"/>
      <c r="I248" s="166"/>
      <c r="J248" s="166"/>
      <c r="K248" s="166"/>
      <c r="L248" s="166"/>
      <c r="M248" s="166"/>
      <c r="N248" s="166"/>
      <c r="O248" s="166"/>
      <c r="P248" s="938"/>
      <c r="Q248" s="938"/>
      <c r="R248" s="938"/>
      <c r="S248" s="165"/>
      <c r="T248" s="165"/>
      <c r="U248" s="166"/>
      <c r="V248" s="166"/>
      <c r="W248" s="166"/>
      <c r="X248" s="165"/>
      <c r="Y248" s="165"/>
      <c r="Z248" s="165"/>
      <c r="AA248" s="165"/>
      <c r="AB248" s="166"/>
      <c r="AC248" s="166"/>
      <c r="AD248" s="166"/>
      <c r="AE248" s="166"/>
      <c r="AF248" s="166"/>
      <c r="AH248" s="165"/>
      <c r="AI248" s="165"/>
      <c r="AN248" s="165"/>
      <c r="AT248" s="165"/>
      <c r="BA248" s="165"/>
      <c r="BI248" s="165"/>
      <c r="BQ248" s="165"/>
      <c r="BR248" s="165"/>
    </row>
    <row r="249" spans="2:70" ht="15" customHeight="1" x14ac:dyDescent="0.25">
      <c r="B249" s="165"/>
      <c r="C249" s="165"/>
      <c r="D249" s="166"/>
      <c r="E249" s="166"/>
      <c r="F249" s="166"/>
      <c r="G249" s="166"/>
      <c r="H249" s="166"/>
      <c r="I249" s="166"/>
      <c r="J249" s="166"/>
      <c r="K249" s="166"/>
      <c r="L249" s="166"/>
      <c r="M249" s="166"/>
      <c r="N249" s="166"/>
      <c r="O249" s="166"/>
      <c r="P249" s="938"/>
      <c r="Q249" s="938"/>
      <c r="R249" s="938"/>
      <c r="S249" s="165"/>
      <c r="T249" s="165"/>
      <c r="U249" s="166"/>
      <c r="V249" s="166"/>
      <c r="W249" s="166"/>
      <c r="X249" s="165"/>
      <c r="Y249" s="165"/>
      <c r="Z249" s="165"/>
      <c r="AA249" s="165"/>
      <c r="AB249" s="166"/>
      <c r="AC249" s="166"/>
      <c r="AD249" s="166"/>
      <c r="AE249" s="166"/>
      <c r="AF249" s="166"/>
      <c r="AH249" s="165"/>
      <c r="AI249" s="165"/>
      <c r="AN249" s="165"/>
      <c r="AT249" s="165"/>
      <c r="BA249" s="165"/>
      <c r="BI249" s="165"/>
      <c r="BQ249" s="165"/>
      <c r="BR249" s="165"/>
    </row>
    <row r="250" spans="2:70" ht="15" customHeight="1" x14ac:dyDescent="0.25">
      <c r="B250" s="165"/>
      <c r="C250" s="165"/>
      <c r="D250" s="166"/>
      <c r="E250" s="166"/>
      <c r="F250" s="166"/>
      <c r="G250" s="166"/>
      <c r="H250" s="166"/>
      <c r="I250" s="166"/>
      <c r="J250" s="166"/>
      <c r="K250" s="166"/>
      <c r="L250" s="166"/>
      <c r="M250" s="166"/>
      <c r="N250" s="166"/>
      <c r="O250" s="166"/>
      <c r="P250" s="938"/>
      <c r="Q250" s="938"/>
      <c r="R250" s="938"/>
      <c r="S250" s="165"/>
      <c r="T250" s="165"/>
      <c r="U250" s="166"/>
      <c r="V250" s="166"/>
      <c r="W250" s="166"/>
      <c r="X250" s="165"/>
      <c r="Y250" s="165"/>
      <c r="Z250" s="165"/>
      <c r="AA250" s="165"/>
      <c r="AB250" s="166"/>
      <c r="AC250" s="166"/>
      <c r="AD250" s="166"/>
      <c r="AE250" s="166"/>
      <c r="AF250" s="166"/>
      <c r="AH250" s="165"/>
      <c r="AI250" s="165"/>
      <c r="AN250" s="165"/>
      <c r="AT250" s="165"/>
      <c r="BA250" s="165"/>
      <c r="BI250" s="165"/>
      <c r="BQ250" s="165"/>
      <c r="BR250" s="165"/>
    </row>
    <row r="251" spans="2:70" ht="15" customHeight="1" x14ac:dyDescent="0.25">
      <c r="B251" s="165"/>
      <c r="C251" s="165"/>
      <c r="D251" s="166"/>
      <c r="E251" s="166"/>
      <c r="F251" s="166"/>
      <c r="G251" s="166"/>
      <c r="H251" s="166"/>
      <c r="I251" s="166"/>
      <c r="J251" s="166"/>
      <c r="K251" s="166"/>
      <c r="L251" s="166"/>
      <c r="M251" s="166"/>
      <c r="N251" s="166"/>
      <c r="O251" s="166"/>
      <c r="P251" s="938"/>
      <c r="Q251" s="938"/>
      <c r="R251" s="938"/>
      <c r="S251" s="165"/>
      <c r="T251" s="165"/>
      <c r="U251" s="166"/>
      <c r="V251" s="166"/>
      <c r="W251" s="166"/>
      <c r="X251" s="165"/>
      <c r="Y251" s="165"/>
      <c r="Z251" s="165"/>
      <c r="AA251" s="165"/>
      <c r="AB251" s="166"/>
      <c r="AC251" s="166"/>
      <c r="AD251" s="166"/>
      <c r="AE251" s="166"/>
      <c r="AF251" s="166"/>
      <c r="AH251" s="165"/>
      <c r="AI251" s="165"/>
      <c r="AN251" s="165"/>
      <c r="AT251" s="165"/>
      <c r="BA251" s="165"/>
      <c r="BI251" s="165"/>
      <c r="BQ251" s="165"/>
      <c r="BR251" s="165"/>
    </row>
    <row r="252" spans="2:70" ht="15" customHeight="1" x14ac:dyDescent="0.25">
      <c r="B252" s="165"/>
      <c r="C252" s="165"/>
      <c r="D252" s="166"/>
      <c r="E252" s="166"/>
      <c r="F252" s="166"/>
      <c r="G252" s="166"/>
      <c r="H252" s="166"/>
      <c r="I252" s="166"/>
      <c r="J252" s="166"/>
      <c r="K252" s="166"/>
      <c r="L252" s="166"/>
      <c r="M252" s="166"/>
      <c r="N252" s="166"/>
      <c r="O252" s="166"/>
      <c r="P252" s="938"/>
      <c r="Q252" s="938"/>
      <c r="R252" s="938"/>
      <c r="S252" s="165"/>
      <c r="T252" s="165"/>
      <c r="U252" s="166"/>
      <c r="V252" s="166"/>
      <c r="W252" s="166"/>
      <c r="X252" s="165"/>
      <c r="Y252" s="165"/>
      <c r="Z252" s="165"/>
      <c r="AA252" s="165"/>
      <c r="AB252" s="166"/>
      <c r="AC252" s="166"/>
      <c r="AD252" s="166"/>
      <c r="AE252" s="166"/>
      <c r="AF252" s="166"/>
      <c r="AH252" s="165"/>
      <c r="AI252" s="165"/>
      <c r="AN252" s="165"/>
      <c r="AT252" s="165"/>
      <c r="BA252" s="165"/>
      <c r="BI252" s="165"/>
      <c r="BQ252" s="165"/>
      <c r="BR252" s="165"/>
    </row>
    <row r="253" spans="2:70" ht="15" customHeight="1" x14ac:dyDescent="0.25">
      <c r="B253" s="165"/>
      <c r="C253" s="165"/>
      <c r="D253" s="166"/>
      <c r="E253" s="166"/>
      <c r="F253" s="166"/>
      <c r="G253" s="166"/>
      <c r="H253" s="166"/>
      <c r="I253" s="166"/>
      <c r="J253" s="166"/>
      <c r="K253" s="166"/>
      <c r="L253" s="166"/>
      <c r="M253" s="166"/>
      <c r="N253" s="166"/>
      <c r="O253" s="166"/>
      <c r="P253" s="938"/>
      <c r="Q253" s="938"/>
      <c r="R253" s="938"/>
      <c r="S253" s="165"/>
      <c r="T253" s="165"/>
      <c r="U253" s="166"/>
      <c r="V253" s="166"/>
      <c r="W253" s="166"/>
      <c r="X253" s="165"/>
      <c r="Y253" s="165"/>
      <c r="Z253" s="165"/>
      <c r="AA253" s="165"/>
      <c r="AB253" s="166"/>
      <c r="AC253" s="166"/>
      <c r="AD253" s="166"/>
      <c r="AE253" s="166"/>
      <c r="AF253" s="166"/>
      <c r="AH253" s="165"/>
      <c r="AI253" s="165"/>
      <c r="AN253" s="165"/>
      <c r="AT253" s="165"/>
      <c r="BA253" s="165"/>
      <c r="BI253" s="165"/>
      <c r="BQ253" s="165"/>
      <c r="BR253" s="165"/>
    </row>
    <row r="254" spans="2:70" ht="15" customHeight="1" x14ac:dyDescent="0.25">
      <c r="B254" s="165"/>
      <c r="C254" s="165"/>
      <c r="D254" s="166"/>
      <c r="E254" s="166"/>
      <c r="F254" s="166"/>
      <c r="G254" s="166"/>
      <c r="H254" s="166"/>
      <c r="I254" s="166"/>
      <c r="J254" s="166"/>
      <c r="K254" s="166"/>
      <c r="L254" s="166"/>
      <c r="M254" s="166"/>
      <c r="N254" s="166"/>
      <c r="O254" s="166"/>
      <c r="P254" s="938"/>
      <c r="Q254" s="938"/>
      <c r="R254" s="938"/>
      <c r="S254" s="165"/>
      <c r="T254" s="165"/>
      <c r="U254" s="166"/>
      <c r="V254" s="166"/>
      <c r="W254" s="166"/>
      <c r="X254" s="165"/>
      <c r="Y254" s="165"/>
      <c r="Z254" s="165"/>
      <c r="AA254" s="165"/>
      <c r="AB254" s="166"/>
      <c r="AC254" s="166"/>
      <c r="AD254" s="166"/>
      <c r="AE254" s="166"/>
      <c r="AF254" s="166"/>
      <c r="AH254" s="165"/>
      <c r="AI254" s="165"/>
      <c r="AN254" s="165"/>
      <c r="AT254" s="165"/>
      <c r="BA254" s="165"/>
      <c r="BI254" s="165"/>
      <c r="BQ254" s="165"/>
      <c r="BR254" s="165"/>
    </row>
    <row r="255" spans="2:70" ht="15" customHeight="1" x14ac:dyDescent="0.25">
      <c r="B255" s="165"/>
      <c r="C255" s="165"/>
      <c r="D255" s="166"/>
      <c r="E255" s="166"/>
      <c r="F255" s="166"/>
      <c r="G255" s="166"/>
      <c r="H255" s="166"/>
      <c r="I255" s="166"/>
      <c r="J255" s="166"/>
      <c r="K255" s="166"/>
      <c r="L255" s="166"/>
      <c r="M255" s="166"/>
      <c r="N255" s="166"/>
      <c r="O255" s="166"/>
      <c r="P255" s="938"/>
      <c r="Q255" s="938"/>
      <c r="R255" s="938"/>
      <c r="S255" s="165"/>
      <c r="T255" s="165"/>
      <c r="U255" s="166"/>
      <c r="V255" s="166"/>
      <c r="W255" s="166"/>
      <c r="X255" s="165"/>
      <c r="Y255" s="165"/>
      <c r="Z255" s="165"/>
      <c r="AA255" s="165"/>
      <c r="AB255" s="166"/>
      <c r="AC255" s="166"/>
      <c r="AD255" s="166"/>
      <c r="AE255" s="166"/>
      <c r="AF255" s="166"/>
      <c r="AH255" s="165"/>
      <c r="AI255" s="165"/>
      <c r="AN255" s="165"/>
      <c r="AT255" s="165"/>
      <c r="BA255" s="165"/>
      <c r="BI255" s="165"/>
      <c r="BQ255" s="165"/>
      <c r="BR255" s="165"/>
    </row>
    <row r="256" spans="2:70" ht="15" customHeight="1" x14ac:dyDescent="0.25">
      <c r="B256" s="165"/>
      <c r="C256" s="165"/>
      <c r="D256" s="166"/>
      <c r="E256" s="166"/>
      <c r="F256" s="166"/>
      <c r="G256" s="166"/>
      <c r="H256" s="166"/>
      <c r="I256" s="166"/>
      <c r="J256" s="166"/>
      <c r="K256" s="166"/>
      <c r="L256" s="166"/>
      <c r="M256" s="166"/>
      <c r="N256" s="166"/>
      <c r="O256" s="166"/>
      <c r="P256" s="938"/>
      <c r="Q256" s="938"/>
      <c r="R256" s="938"/>
      <c r="S256" s="165"/>
      <c r="T256" s="165"/>
      <c r="U256" s="166"/>
      <c r="V256" s="166"/>
      <c r="W256" s="166"/>
      <c r="X256" s="165"/>
      <c r="Y256" s="165"/>
      <c r="Z256" s="165"/>
      <c r="AA256" s="165"/>
      <c r="AB256" s="166"/>
      <c r="AC256" s="166"/>
      <c r="AD256" s="166"/>
      <c r="AE256" s="166"/>
      <c r="AF256" s="166"/>
      <c r="AH256" s="165"/>
      <c r="AI256" s="165"/>
      <c r="AN256" s="165"/>
      <c r="AT256" s="165"/>
      <c r="BA256" s="165"/>
      <c r="BI256" s="165"/>
      <c r="BQ256" s="165"/>
      <c r="BR256" s="165"/>
    </row>
    <row r="257" spans="2:70" ht="15" customHeight="1" x14ac:dyDescent="0.25">
      <c r="B257" s="165"/>
      <c r="C257" s="165"/>
      <c r="D257" s="166"/>
      <c r="E257" s="166"/>
      <c r="F257" s="166"/>
      <c r="G257" s="166"/>
      <c r="H257" s="166"/>
      <c r="I257" s="166"/>
      <c r="J257" s="166"/>
      <c r="K257" s="166"/>
      <c r="L257" s="166"/>
      <c r="M257" s="166"/>
      <c r="N257" s="166"/>
      <c r="O257" s="166"/>
      <c r="P257" s="938"/>
      <c r="Q257" s="938"/>
      <c r="R257" s="938"/>
      <c r="S257" s="165"/>
      <c r="T257" s="165"/>
      <c r="U257" s="166"/>
      <c r="V257" s="166"/>
      <c r="W257" s="166"/>
      <c r="X257" s="165"/>
      <c r="Y257" s="165"/>
      <c r="Z257" s="165"/>
      <c r="AA257" s="165"/>
      <c r="AB257" s="166"/>
      <c r="AC257" s="166"/>
      <c r="AD257" s="166"/>
      <c r="AE257" s="166"/>
      <c r="AF257" s="166"/>
      <c r="AH257" s="165"/>
      <c r="AI257" s="165"/>
      <c r="AN257" s="165"/>
      <c r="AT257" s="165"/>
      <c r="BA257" s="165"/>
      <c r="BI257" s="165"/>
      <c r="BQ257" s="165"/>
      <c r="BR257" s="165"/>
    </row>
    <row r="258" spans="2:70" ht="15" customHeight="1" x14ac:dyDescent="0.25">
      <c r="B258" s="165"/>
      <c r="C258" s="165"/>
      <c r="D258" s="166"/>
      <c r="E258" s="166"/>
      <c r="F258" s="166"/>
      <c r="G258" s="166"/>
      <c r="H258" s="166"/>
      <c r="I258" s="166"/>
      <c r="J258" s="166"/>
      <c r="K258" s="166"/>
      <c r="L258" s="166"/>
      <c r="M258" s="166"/>
      <c r="N258" s="166"/>
      <c r="O258" s="166"/>
      <c r="P258" s="938"/>
      <c r="Q258" s="938"/>
      <c r="R258" s="938"/>
      <c r="S258" s="165"/>
      <c r="T258" s="165"/>
      <c r="U258" s="166"/>
      <c r="V258" s="166"/>
      <c r="W258" s="166"/>
      <c r="X258" s="165"/>
      <c r="Y258" s="165"/>
      <c r="Z258" s="165"/>
      <c r="AA258" s="165"/>
      <c r="AB258" s="166"/>
      <c r="AC258" s="166"/>
      <c r="AD258" s="166"/>
      <c r="AE258" s="166"/>
      <c r="AF258" s="166"/>
      <c r="AH258" s="165"/>
      <c r="AI258" s="165"/>
      <c r="AN258" s="165"/>
      <c r="AT258" s="165"/>
      <c r="BA258" s="165"/>
      <c r="BI258" s="165"/>
      <c r="BQ258" s="165"/>
      <c r="BR258" s="165"/>
    </row>
    <row r="259" spans="2:70" ht="15" customHeight="1" x14ac:dyDescent="0.25">
      <c r="B259" s="165"/>
      <c r="C259" s="165"/>
      <c r="D259" s="166"/>
      <c r="E259" s="166"/>
      <c r="F259" s="166"/>
      <c r="G259" s="166"/>
      <c r="H259" s="166"/>
      <c r="I259" s="166"/>
      <c r="J259" s="166"/>
      <c r="K259" s="166"/>
      <c r="L259" s="166"/>
      <c r="M259" s="166"/>
      <c r="N259" s="166"/>
      <c r="O259" s="166"/>
      <c r="P259" s="938"/>
      <c r="Q259" s="938"/>
      <c r="R259" s="938"/>
      <c r="S259" s="165"/>
      <c r="T259" s="165"/>
      <c r="U259" s="166"/>
      <c r="V259" s="166"/>
      <c r="W259" s="166"/>
      <c r="X259" s="165"/>
      <c r="Y259" s="165"/>
      <c r="Z259" s="165"/>
      <c r="AA259" s="165"/>
      <c r="AB259" s="166"/>
      <c r="AC259" s="166"/>
      <c r="AD259" s="166"/>
      <c r="AE259" s="166"/>
      <c r="AF259" s="166"/>
      <c r="AH259" s="165"/>
      <c r="AI259" s="165"/>
      <c r="AN259" s="165"/>
      <c r="AT259" s="165"/>
      <c r="BA259" s="165"/>
      <c r="BI259" s="165"/>
      <c r="BQ259" s="165"/>
      <c r="BR259" s="165"/>
    </row>
    <row r="260" spans="2:70" ht="15" customHeight="1" x14ac:dyDescent="0.25">
      <c r="B260" s="165"/>
      <c r="C260" s="165"/>
      <c r="D260" s="166"/>
      <c r="E260" s="166"/>
      <c r="F260" s="166"/>
      <c r="G260" s="166"/>
      <c r="H260" s="166"/>
      <c r="I260" s="166"/>
      <c r="J260" s="166"/>
      <c r="K260" s="166"/>
      <c r="L260" s="166"/>
      <c r="M260" s="166"/>
      <c r="N260" s="166"/>
      <c r="O260" s="166"/>
      <c r="P260" s="938"/>
      <c r="Q260" s="938"/>
      <c r="R260" s="938"/>
      <c r="S260" s="165"/>
      <c r="T260" s="165"/>
      <c r="U260" s="166"/>
      <c r="V260" s="166"/>
      <c r="W260" s="166"/>
      <c r="X260" s="165"/>
      <c r="Y260" s="165"/>
      <c r="Z260" s="165"/>
      <c r="AA260" s="165"/>
      <c r="AB260" s="166"/>
      <c r="AC260" s="166"/>
      <c r="AD260" s="166"/>
      <c r="AE260" s="166"/>
      <c r="AF260" s="166"/>
      <c r="AH260" s="165"/>
      <c r="AI260" s="165"/>
      <c r="AN260" s="165"/>
      <c r="AT260" s="165"/>
      <c r="BA260" s="165"/>
      <c r="BI260" s="165"/>
      <c r="BQ260" s="165"/>
      <c r="BR260" s="165"/>
    </row>
    <row r="261" spans="2:70" ht="15" customHeight="1" x14ac:dyDescent="0.25">
      <c r="B261" s="165"/>
      <c r="C261" s="165"/>
      <c r="D261" s="166"/>
      <c r="E261" s="166"/>
      <c r="F261" s="166"/>
      <c r="G261" s="166"/>
      <c r="H261" s="166"/>
      <c r="I261" s="166"/>
      <c r="J261" s="166"/>
      <c r="K261" s="166"/>
      <c r="L261" s="166"/>
      <c r="M261" s="166"/>
      <c r="N261" s="166"/>
      <c r="O261" s="166"/>
      <c r="P261" s="938"/>
      <c r="Q261" s="938"/>
      <c r="R261" s="938"/>
      <c r="S261" s="165"/>
      <c r="T261" s="165"/>
      <c r="U261" s="166"/>
      <c r="V261" s="166"/>
      <c r="W261" s="166"/>
      <c r="X261" s="165"/>
      <c r="Y261" s="165"/>
      <c r="Z261" s="165"/>
      <c r="AA261" s="165"/>
      <c r="AB261" s="166"/>
      <c r="AC261" s="166"/>
      <c r="AD261" s="166"/>
      <c r="AE261" s="166"/>
      <c r="AF261" s="166"/>
      <c r="AH261" s="165"/>
      <c r="AI261" s="165"/>
      <c r="AN261" s="165"/>
      <c r="AT261" s="165"/>
      <c r="BA261" s="165"/>
      <c r="BI261" s="165"/>
      <c r="BQ261" s="165"/>
      <c r="BR261" s="165"/>
    </row>
    <row r="262" spans="2:70" ht="15" customHeight="1" x14ac:dyDescent="0.25">
      <c r="B262" s="165"/>
      <c r="C262" s="165"/>
      <c r="D262" s="166"/>
      <c r="E262" s="166"/>
      <c r="F262" s="166"/>
      <c r="G262" s="166"/>
      <c r="H262" s="166"/>
      <c r="I262" s="166"/>
      <c r="J262" s="166"/>
      <c r="K262" s="166"/>
      <c r="L262" s="166"/>
      <c r="M262" s="166"/>
      <c r="N262" s="166"/>
      <c r="O262" s="166"/>
      <c r="P262" s="938"/>
      <c r="Q262" s="938"/>
      <c r="R262" s="938"/>
      <c r="S262" s="165"/>
      <c r="T262" s="165"/>
      <c r="U262" s="166"/>
      <c r="V262" s="166"/>
      <c r="W262" s="166"/>
      <c r="X262" s="165"/>
      <c r="Y262" s="165"/>
      <c r="Z262" s="165"/>
      <c r="AA262" s="165"/>
      <c r="AB262" s="166"/>
      <c r="AC262" s="166"/>
      <c r="AD262" s="166"/>
      <c r="AE262" s="166"/>
      <c r="AF262" s="166"/>
      <c r="AH262" s="165"/>
      <c r="AI262" s="165"/>
      <c r="AN262" s="165"/>
      <c r="AT262" s="165"/>
      <c r="BA262" s="165"/>
      <c r="BI262" s="165"/>
      <c r="BQ262" s="165"/>
      <c r="BR262" s="165"/>
    </row>
    <row r="263" spans="2:70" ht="15" customHeight="1" x14ac:dyDescent="0.25">
      <c r="B263" s="165"/>
      <c r="C263" s="165"/>
      <c r="D263" s="166"/>
      <c r="E263" s="166"/>
      <c r="F263" s="166"/>
      <c r="G263" s="166"/>
      <c r="H263" s="166"/>
      <c r="I263" s="166"/>
      <c r="J263" s="166"/>
      <c r="K263" s="166"/>
      <c r="L263" s="166"/>
      <c r="M263" s="166"/>
      <c r="N263" s="166"/>
      <c r="O263" s="166"/>
      <c r="P263" s="938"/>
      <c r="Q263" s="938"/>
      <c r="R263" s="938"/>
      <c r="S263" s="165"/>
      <c r="T263" s="165"/>
      <c r="U263" s="166"/>
      <c r="V263" s="166"/>
      <c r="W263" s="166"/>
      <c r="X263" s="165"/>
      <c r="Y263" s="165"/>
      <c r="Z263" s="165"/>
      <c r="AA263" s="165"/>
      <c r="AB263" s="166"/>
      <c r="AC263" s="166"/>
      <c r="AD263" s="166"/>
      <c r="AE263" s="166"/>
      <c r="AF263" s="166"/>
      <c r="AH263" s="165"/>
      <c r="AI263" s="165"/>
      <c r="AN263" s="165"/>
      <c r="AT263" s="165"/>
      <c r="BA263" s="165"/>
      <c r="BI263" s="165"/>
      <c r="BQ263" s="165"/>
      <c r="BR263" s="165"/>
    </row>
    <row r="264" spans="2:70" ht="15" customHeight="1" x14ac:dyDescent="0.25">
      <c r="B264" s="165"/>
      <c r="C264" s="165"/>
      <c r="D264" s="166"/>
      <c r="E264" s="166"/>
      <c r="F264" s="166"/>
      <c r="G264" s="166"/>
      <c r="H264" s="166"/>
      <c r="I264" s="166"/>
      <c r="J264" s="166"/>
      <c r="K264" s="166"/>
      <c r="L264" s="166"/>
      <c r="M264" s="166"/>
      <c r="N264" s="166"/>
      <c r="O264" s="166"/>
      <c r="P264" s="938"/>
      <c r="Q264" s="938"/>
      <c r="R264" s="938"/>
      <c r="S264" s="165"/>
      <c r="T264" s="165"/>
      <c r="U264" s="166"/>
      <c r="V264" s="166"/>
      <c r="W264" s="166"/>
      <c r="X264" s="165"/>
      <c r="Y264" s="165"/>
      <c r="Z264" s="165"/>
      <c r="AA264" s="165"/>
      <c r="AB264" s="166"/>
      <c r="AC264" s="166"/>
      <c r="AD264" s="166"/>
      <c r="AE264" s="166"/>
      <c r="AF264" s="166"/>
      <c r="AH264" s="165"/>
      <c r="AI264" s="165"/>
      <c r="AN264" s="165"/>
      <c r="AT264" s="165"/>
      <c r="BA264" s="165"/>
      <c r="BI264" s="165"/>
      <c r="BQ264" s="165"/>
      <c r="BR264" s="165"/>
    </row>
    <row r="265" spans="2:70" ht="15" customHeight="1" x14ac:dyDescent="0.25">
      <c r="B265" s="165"/>
      <c r="C265" s="165"/>
      <c r="D265" s="166"/>
      <c r="E265" s="166"/>
      <c r="F265" s="166"/>
      <c r="G265" s="166"/>
      <c r="H265" s="166"/>
      <c r="I265" s="166"/>
      <c r="J265" s="166"/>
      <c r="K265" s="166"/>
      <c r="L265" s="166"/>
      <c r="M265" s="166"/>
      <c r="N265" s="166"/>
      <c r="O265" s="166"/>
      <c r="P265" s="938"/>
      <c r="Q265" s="938"/>
      <c r="R265" s="938"/>
      <c r="S265" s="165"/>
      <c r="T265" s="165"/>
      <c r="U265" s="166"/>
      <c r="V265" s="166"/>
      <c r="W265" s="166"/>
      <c r="X265" s="165"/>
      <c r="Y265" s="165"/>
      <c r="Z265" s="165"/>
      <c r="AA265" s="165"/>
      <c r="AB265" s="166"/>
      <c r="AC265" s="166"/>
      <c r="AD265" s="166"/>
      <c r="AE265" s="166"/>
      <c r="AF265" s="166"/>
      <c r="AH265" s="165"/>
      <c r="AI265" s="165"/>
      <c r="AN265" s="165"/>
      <c r="AT265" s="165"/>
      <c r="BA265" s="165"/>
      <c r="BI265" s="165"/>
      <c r="BQ265" s="165"/>
      <c r="BR265" s="165"/>
    </row>
    <row r="266" spans="2:70" ht="15" customHeight="1" x14ac:dyDescent="0.25">
      <c r="B266" s="165"/>
      <c r="C266" s="165"/>
      <c r="D266" s="166"/>
      <c r="E266" s="166"/>
      <c r="F266" s="166"/>
      <c r="G266" s="166"/>
      <c r="H266" s="166"/>
      <c r="I266" s="166"/>
      <c r="J266" s="166"/>
      <c r="K266" s="166"/>
      <c r="L266" s="166"/>
      <c r="M266" s="166"/>
      <c r="N266" s="166"/>
      <c r="O266" s="166"/>
      <c r="P266" s="938"/>
      <c r="Q266" s="938"/>
      <c r="R266" s="938"/>
      <c r="S266" s="165"/>
      <c r="T266" s="165"/>
      <c r="U266" s="166"/>
      <c r="V266" s="166"/>
      <c r="W266" s="166"/>
      <c r="X266" s="165"/>
      <c r="Y266" s="165"/>
      <c r="Z266" s="165"/>
      <c r="AA266" s="165"/>
      <c r="AB266" s="166"/>
      <c r="AC266" s="166"/>
      <c r="AD266" s="166"/>
      <c r="AE266" s="166"/>
      <c r="AF266" s="166"/>
      <c r="AH266" s="165"/>
      <c r="AI266" s="165"/>
      <c r="AN266" s="165"/>
      <c r="AT266" s="165"/>
      <c r="BA266" s="165"/>
      <c r="BI266" s="165"/>
      <c r="BQ266" s="165"/>
      <c r="BR266" s="165"/>
    </row>
    <row r="267" spans="2:70" ht="15" customHeight="1" x14ac:dyDescent="0.25">
      <c r="B267" s="165"/>
      <c r="C267" s="165"/>
      <c r="D267" s="166"/>
      <c r="E267" s="166"/>
      <c r="F267" s="166"/>
      <c r="G267" s="166"/>
      <c r="H267" s="166"/>
      <c r="I267" s="166"/>
      <c r="J267" s="166"/>
      <c r="K267" s="166"/>
      <c r="L267" s="166"/>
      <c r="M267" s="166"/>
      <c r="N267" s="166"/>
      <c r="O267" s="166"/>
      <c r="P267" s="938"/>
      <c r="Q267" s="938"/>
      <c r="R267" s="938"/>
      <c r="S267" s="165"/>
      <c r="T267" s="165"/>
      <c r="U267" s="166"/>
      <c r="V267" s="166"/>
      <c r="W267" s="166"/>
      <c r="X267" s="165"/>
      <c r="Y267" s="165"/>
      <c r="Z267" s="165"/>
      <c r="AA267" s="165"/>
      <c r="AB267" s="166"/>
      <c r="AC267" s="166"/>
      <c r="AD267" s="166"/>
      <c r="AE267" s="166"/>
      <c r="AF267" s="166"/>
      <c r="AH267" s="165"/>
      <c r="AI267" s="165"/>
      <c r="AN267" s="165"/>
      <c r="AT267" s="165"/>
      <c r="BA267" s="165"/>
      <c r="BI267" s="165"/>
      <c r="BQ267" s="165"/>
      <c r="BR267" s="165"/>
    </row>
    <row r="268" spans="2:70" ht="15" customHeight="1" x14ac:dyDescent="0.25">
      <c r="B268" s="165"/>
      <c r="C268" s="165"/>
      <c r="D268" s="166"/>
      <c r="E268" s="166"/>
      <c r="F268" s="166"/>
      <c r="G268" s="166"/>
      <c r="H268" s="166"/>
      <c r="I268" s="166"/>
      <c r="J268" s="166"/>
      <c r="K268" s="166"/>
      <c r="L268" s="166"/>
      <c r="M268" s="166"/>
      <c r="N268" s="166"/>
      <c r="O268" s="166"/>
      <c r="P268" s="938"/>
      <c r="Q268" s="938"/>
      <c r="R268" s="938"/>
      <c r="S268" s="165"/>
      <c r="T268" s="165"/>
      <c r="U268" s="166"/>
      <c r="V268" s="166"/>
      <c r="W268" s="166"/>
      <c r="X268" s="165"/>
      <c r="Y268" s="165"/>
      <c r="Z268" s="165"/>
      <c r="AA268" s="165"/>
      <c r="AB268" s="166"/>
      <c r="AC268" s="166"/>
      <c r="AD268" s="166"/>
      <c r="AE268" s="166"/>
      <c r="AF268" s="166"/>
      <c r="AH268" s="165"/>
      <c r="AI268" s="165"/>
      <c r="AN268" s="165"/>
      <c r="AT268" s="165"/>
      <c r="BA268" s="165"/>
      <c r="BI268" s="165"/>
      <c r="BQ268" s="165"/>
      <c r="BR268" s="165"/>
    </row>
    <row r="269" spans="2:70" ht="15" customHeight="1" x14ac:dyDescent="0.25">
      <c r="B269" s="165"/>
      <c r="C269" s="165"/>
      <c r="D269" s="166"/>
      <c r="E269" s="166"/>
      <c r="F269" s="166"/>
      <c r="G269" s="166"/>
      <c r="H269" s="166"/>
      <c r="I269" s="166"/>
      <c r="J269" s="166"/>
      <c r="K269" s="166"/>
      <c r="L269" s="166"/>
      <c r="M269" s="166"/>
      <c r="N269" s="166"/>
      <c r="O269" s="166"/>
      <c r="P269" s="938"/>
      <c r="Q269" s="938"/>
      <c r="R269" s="938"/>
      <c r="S269" s="165"/>
      <c r="T269" s="165"/>
      <c r="U269" s="166"/>
      <c r="V269" s="166"/>
      <c r="W269" s="166"/>
      <c r="X269" s="165"/>
      <c r="Y269" s="165"/>
      <c r="Z269" s="165"/>
      <c r="AA269" s="165"/>
      <c r="AB269" s="166"/>
      <c r="AC269" s="166"/>
      <c r="AD269" s="166"/>
      <c r="AE269" s="166"/>
      <c r="AF269" s="166"/>
      <c r="AH269" s="165"/>
      <c r="AI269" s="165"/>
      <c r="AN269" s="165"/>
      <c r="AT269" s="165"/>
      <c r="BA269" s="165"/>
      <c r="BI269" s="165"/>
      <c r="BQ269" s="165"/>
      <c r="BR269" s="165"/>
    </row>
    <row r="270" spans="2:70" ht="15" customHeight="1" x14ac:dyDescent="0.25">
      <c r="B270" s="165"/>
      <c r="C270" s="165"/>
      <c r="D270" s="166"/>
      <c r="E270" s="166"/>
      <c r="F270" s="166"/>
      <c r="G270" s="166"/>
      <c r="H270" s="166"/>
      <c r="I270" s="166"/>
      <c r="J270" s="166"/>
      <c r="K270" s="166"/>
      <c r="L270" s="166"/>
      <c r="M270" s="166"/>
      <c r="N270" s="166"/>
      <c r="O270" s="166"/>
      <c r="P270" s="938"/>
      <c r="Q270" s="938"/>
      <c r="R270" s="938"/>
      <c r="S270" s="165"/>
      <c r="T270" s="165"/>
      <c r="U270" s="166"/>
      <c r="V270" s="166"/>
      <c r="W270" s="166"/>
      <c r="X270" s="165"/>
      <c r="Y270" s="165"/>
      <c r="Z270" s="165"/>
      <c r="AA270" s="165"/>
      <c r="AB270" s="166"/>
      <c r="AC270" s="166"/>
      <c r="AD270" s="166"/>
      <c r="AE270" s="166"/>
      <c r="AF270" s="166"/>
      <c r="AH270" s="165"/>
      <c r="AI270" s="165"/>
      <c r="AN270" s="165"/>
      <c r="AT270" s="165"/>
      <c r="BA270" s="165"/>
      <c r="BI270" s="165"/>
      <c r="BQ270" s="165"/>
      <c r="BR270" s="165"/>
    </row>
    <row r="271" spans="2:70" ht="15" customHeight="1" x14ac:dyDescent="0.25">
      <c r="B271" s="165"/>
      <c r="C271" s="165"/>
      <c r="D271" s="166"/>
      <c r="E271" s="166"/>
      <c r="F271" s="166"/>
      <c r="G271" s="166"/>
      <c r="H271" s="166"/>
      <c r="I271" s="166"/>
      <c r="J271" s="166"/>
      <c r="K271" s="166"/>
      <c r="L271" s="166"/>
      <c r="M271" s="166"/>
      <c r="N271" s="166"/>
      <c r="O271" s="166"/>
      <c r="P271" s="938"/>
      <c r="Q271" s="938"/>
      <c r="R271" s="938"/>
      <c r="S271" s="165"/>
      <c r="T271" s="165"/>
      <c r="U271" s="166"/>
      <c r="V271" s="166"/>
      <c r="W271" s="166"/>
      <c r="X271" s="165"/>
      <c r="Y271" s="165"/>
      <c r="Z271" s="165"/>
      <c r="AA271" s="165"/>
      <c r="AB271" s="166"/>
      <c r="AC271" s="166"/>
      <c r="AD271" s="166"/>
      <c r="AE271" s="166"/>
      <c r="AF271" s="166"/>
      <c r="AH271" s="165"/>
      <c r="AI271" s="165"/>
      <c r="AN271" s="165"/>
      <c r="AT271" s="165"/>
      <c r="BA271" s="165"/>
      <c r="BI271" s="165"/>
      <c r="BQ271" s="165"/>
      <c r="BR271" s="165"/>
    </row>
    <row r="272" spans="2:70" ht="15" customHeight="1" x14ac:dyDescent="0.25">
      <c r="B272" s="165"/>
      <c r="C272" s="165"/>
      <c r="D272" s="166"/>
      <c r="E272" s="166"/>
      <c r="F272" s="166"/>
      <c r="G272" s="166"/>
      <c r="H272" s="166"/>
      <c r="I272" s="166"/>
      <c r="J272" s="166"/>
      <c r="K272" s="166"/>
      <c r="L272" s="166"/>
      <c r="M272" s="166"/>
      <c r="N272" s="166"/>
      <c r="O272" s="166"/>
      <c r="P272" s="938"/>
      <c r="Q272" s="938"/>
      <c r="R272" s="938"/>
      <c r="S272" s="165"/>
      <c r="T272" s="165"/>
      <c r="U272" s="166"/>
      <c r="V272" s="166"/>
      <c r="W272" s="166"/>
      <c r="X272" s="165"/>
      <c r="Y272" s="165"/>
      <c r="Z272" s="165"/>
      <c r="AA272" s="165"/>
      <c r="AB272" s="166"/>
      <c r="AC272" s="166"/>
      <c r="AD272" s="166"/>
      <c r="AE272" s="166"/>
      <c r="AF272" s="166"/>
      <c r="AH272" s="165"/>
      <c r="AI272" s="165"/>
      <c r="AN272" s="165"/>
      <c r="AT272" s="165"/>
      <c r="BA272" s="165"/>
      <c r="BI272" s="165"/>
      <c r="BQ272" s="165"/>
      <c r="BR272" s="165"/>
    </row>
    <row r="273" spans="2:70" ht="15" customHeight="1" x14ac:dyDescent="0.25">
      <c r="B273" s="165"/>
      <c r="C273" s="165"/>
      <c r="D273" s="166"/>
      <c r="E273" s="166"/>
      <c r="F273" s="166"/>
      <c r="G273" s="166"/>
      <c r="H273" s="166"/>
      <c r="I273" s="166"/>
      <c r="J273" s="166"/>
      <c r="K273" s="166"/>
      <c r="L273" s="166"/>
      <c r="M273" s="166"/>
      <c r="N273" s="166"/>
      <c r="O273" s="166"/>
      <c r="P273" s="938"/>
      <c r="Q273" s="938"/>
      <c r="R273" s="938"/>
      <c r="S273" s="165"/>
      <c r="T273" s="165"/>
      <c r="U273" s="166"/>
      <c r="V273" s="166"/>
      <c r="W273" s="166"/>
      <c r="X273" s="165"/>
      <c r="Y273" s="165"/>
      <c r="Z273" s="165"/>
      <c r="AA273" s="165"/>
      <c r="AB273" s="166"/>
      <c r="AC273" s="166"/>
      <c r="AD273" s="166"/>
      <c r="AE273" s="166"/>
      <c r="AF273" s="166"/>
      <c r="AH273" s="165"/>
      <c r="AI273" s="165"/>
      <c r="AN273" s="165"/>
      <c r="AT273" s="165"/>
      <c r="BA273" s="165"/>
      <c r="BI273" s="165"/>
      <c r="BQ273" s="165"/>
      <c r="BR273" s="165"/>
    </row>
    <row r="274" spans="2:70" ht="15" customHeight="1" x14ac:dyDescent="0.25">
      <c r="B274" s="165"/>
      <c r="C274" s="165"/>
      <c r="D274" s="166"/>
      <c r="E274" s="166"/>
      <c r="F274" s="166"/>
      <c r="G274" s="166"/>
      <c r="H274" s="166"/>
      <c r="I274" s="166"/>
      <c r="J274" s="166"/>
      <c r="K274" s="166"/>
      <c r="L274" s="166"/>
      <c r="M274" s="166"/>
      <c r="N274" s="166"/>
      <c r="O274" s="166"/>
      <c r="P274" s="938"/>
      <c r="Q274" s="938"/>
      <c r="R274" s="938"/>
      <c r="S274" s="165"/>
      <c r="T274" s="165"/>
      <c r="U274" s="166"/>
      <c r="V274" s="166"/>
      <c r="W274" s="166"/>
      <c r="X274" s="165"/>
      <c r="Y274" s="165"/>
      <c r="Z274" s="165"/>
      <c r="AA274" s="165"/>
      <c r="AB274" s="166"/>
      <c r="AC274" s="166"/>
      <c r="AD274" s="166"/>
      <c r="AE274" s="166"/>
      <c r="AF274" s="166"/>
      <c r="AH274" s="165"/>
      <c r="AI274" s="165"/>
      <c r="AN274" s="165"/>
      <c r="AT274" s="165"/>
      <c r="BA274" s="165"/>
      <c r="BI274" s="165"/>
      <c r="BQ274" s="165"/>
      <c r="BR274" s="165"/>
    </row>
    <row r="275" spans="2:70" ht="15" customHeight="1" x14ac:dyDescent="0.25">
      <c r="B275" s="165"/>
      <c r="C275" s="165"/>
      <c r="D275" s="166"/>
      <c r="E275" s="166"/>
      <c r="F275" s="166"/>
      <c r="G275" s="166"/>
      <c r="H275" s="166"/>
      <c r="I275" s="166"/>
      <c r="J275" s="166"/>
      <c r="K275" s="166"/>
      <c r="L275" s="166"/>
      <c r="M275" s="166"/>
      <c r="N275" s="166"/>
      <c r="O275" s="166"/>
      <c r="P275" s="938"/>
      <c r="Q275" s="938"/>
      <c r="R275" s="938"/>
      <c r="S275" s="165"/>
      <c r="T275" s="165"/>
      <c r="U275" s="166"/>
      <c r="V275" s="166"/>
      <c r="W275" s="166"/>
      <c r="X275" s="165"/>
      <c r="Y275" s="165"/>
      <c r="Z275" s="165"/>
      <c r="AA275" s="165"/>
      <c r="AB275" s="166"/>
      <c r="AC275" s="166"/>
      <c r="AD275" s="166"/>
      <c r="AE275" s="166"/>
      <c r="AF275" s="166"/>
      <c r="AH275" s="165"/>
      <c r="AI275" s="165"/>
      <c r="AN275" s="165"/>
      <c r="AT275" s="165"/>
      <c r="BA275" s="165"/>
      <c r="BI275" s="165"/>
      <c r="BQ275" s="165"/>
      <c r="BR275" s="165"/>
    </row>
    <row r="276" spans="2:70" ht="15" customHeight="1" x14ac:dyDescent="0.25">
      <c r="B276" s="165"/>
      <c r="C276" s="165"/>
      <c r="D276" s="166"/>
      <c r="E276" s="166"/>
      <c r="F276" s="166"/>
      <c r="G276" s="166"/>
      <c r="H276" s="166"/>
      <c r="I276" s="166"/>
      <c r="J276" s="166"/>
      <c r="K276" s="166"/>
      <c r="L276" s="166"/>
      <c r="M276" s="166"/>
      <c r="N276" s="166"/>
      <c r="O276" s="166"/>
      <c r="P276" s="938"/>
      <c r="Q276" s="938"/>
      <c r="R276" s="938"/>
      <c r="S276" s="165"/>
      <c r="T276" s="165"/>
      <c r="U276" s="166"/>
      <c r="V276" s="166"/>
      <c r="W276" s="166"/>
      <c r="X276" s="165"/>
      <c r="Y276" s="165"/>
      <c r="Z276" s="165"/>
      <c r="AA276" s="165"/>
      <c r="AB276" s="166"/>
      <c r="AC276" s="166"/>
      <c r="AD276" s="166"/>
      <c r="AE276" s="166"/>
      <c r="AF276" s="166"/>
      <c r="AH276" s="165"/>
      <c r="AI276" s="165"/>
      <c r="AN276" s="165"/>
      <c r="AT276" s="165"/>
      <c r="BA276" s="165"/>
      <c r="BI276" s="165"/>
      <c r="BQ276" s="165"/>
      <c r="BR276" s="165"/>
    </row>
    <row r="277" spans="2:70" ht="15" customHeight="1" x14ac:dyDescent="0.25">
      <c r="B277" s="165"/>
      <c r="C277" s="165"/>
      <c r="D277" s="166"/>
      <c r="E277" s="166"/>
      <c r="F277" s="166"/>
      <c r="G277" s="166"/>
      <c r="H277" s="166"/>
      <c r="I277" s="166"/>
      <c r="J277" s="166"/>
      <c r="K277" s="166"/>
      <c r="L277" s="166"/>
      <c r="M277" s="166"/>
      <c r="N277" s="166"/>
      <c r="O277" s="166"/>
      <c r="P277" s="938"/>
      <c r="Q277" s="938"/>
      <c r="R277" s="938"/>
      <c r="S277" s="165"/>
      <c r="T277" s="165"/>
      <c r="U277" s="166"/>
      <c r="V277" s="166"/>
      <c r="W277" s="166"/>
      <c r="X277" s="165"/>
      <c r="Y277" s="165"/>
      <c r="Z277" s="165"/>
      <c r="AA277" s="165"/>
      <c r="AB277" s="166"/>
      <c r="AC277" s="166"/>
      <c r="AD277" s="166"/>
      <c r="AE277" s="166"/>
      <c r="AF277" s="166"/>
      <c r="AH277" s="165"/>
      <c r="AI277" s="165"/>
      <c r="AN277" s="165"/>
      <c r="AT277" s="165"/>
      <c r="BA277" s="165"/>
      <c r="BI277" s="165"/>
      <c r="BQ277" s="165"/>
      <c r="BR277" s="165"/>
    </row>
    <row r="278" spans="2:70" ht="15" customHeight="1" x14ac:dyDescent="0.25">
      <c r="B278" s="165"/>
      <c r="C278" s="165"/>
      <c r="D278" s="166"/>
      <c r="E278" s="166"/>
      <c r="F278" s="166"/>
      <c r="G278" s="166"/>
      <c r="H278" s="166"/>
      <c r="I278" s="166"/>
      <c r="J278" s="166"/>
      <c r="K278" s="166"/>
      <c r="L278" s="166"/>
      <c r="M278" s="166"/>
      <c r="N278" s="166"/>
      <c r="O278" s="166"/>
      <c r="P278" s="938"/>
      <c r="Q278" s="938"/>
      <c r="R278" s="938"/>
      <c r="S278" s="165"/>
      <c r="T278" s="165"/>
      <c r="U278" s="166"/>
      <c r="V278" s="166"/>
      <c r="W278" s="166"/>
      <c r="X278" s="165"/>
      <c r="Y278" s="165"/>
      <c r="Z278" s="165"/>
      <c r="AA278" s="165"/>
      <c r="AB278" s="166"/>
      <c r="AC278" s="166"/>
      <c r="AD278" s="166"/>
      <c r="AE278" s="166"/>
      <c r="AF278" s="166"/>
      <c r="AH278" s="165"/>
      <c r="AI278" s="165"/>
      <c r="AN278" s="165"/>
      <c r="AT278" s="165"/>
      <c r="BA278" s="165"/>
      <c r="BI278" s="165"/>
      <c r="BQ278" s="165"/>
      <c r="BR278" s="165"/>
    </row>
    <row r="279" spans="2:70" ht="15" customHeight="1" x14ac:dyDescent="0.25">
      <c r="B279" s="165"/>
      <c r="C279" s="165"/>
      <c r="D279" s="166"/>
      <c r="E279" s="166"/>
      <c r="F279" s="166"/>
      <c r="G279" s="166"/>
      <c r="H279" s="166"/>
      <c r="I279" s="166"/>
      <c r="J279" s="166"/>
      <c r="K279" s="166"/>
      <c r="L279" s="166"/>
      <c r="M279" s="166"/>
      <c r="N279" s="166"/>
      <c r="O279" s="166"/>
      <c r="P279" s="938"/>
      <c r="Q279" s="938"/>
      <c r="R279" s="938"/>
      <c r="S279" s="165"/>
      <c r="T279" s="165"/>
      <c r="U279" s="166"/>
      <c r="V279" s="166"/>
      <c r="W279" s="166"/>
      <c r="X279" s="165"/>
      <c r="Y279" s="165"/>
      <c r="Z279" s="165"/>
      <c r="AA279" s="165"/>
      <c r="AB279" s="166"/>
      <c r="AC279" s="166"/>
      <c r="AD279" s="166"/>
      <c r="AE279" s="166"/>
      <c r="AF279" s="166"/>
      <c r="AH279" s="165"/>
      <c r="AI279" s="165"/>
      <c r="AN279" s="165"/>
      <c r="AT279" s="165"/>
      <c r="BA279" s="165"/>
      <c r="BI279" s="165"/>
      <c r="BQ279" s="165"/>
      <c r="BR279" s="165"/>
    </row>
    <row r="280" spans="2:70" ht="15" customHeight="1" x14ac:dyDescent="0.25">
      <c r="B280" s="165"/>
      <c r="C280" s="165"/>
      <c r="D280" s="166"/>
      <c r="E280" s="166"/>
      <c r="F280" s="166"/>
      <c r="G280" s="166"/>
      <c r="H280" s="166"/>
      <c r="I280" s="166"/>
      <c r="J280" s="166"/>
      <c r="K280" s="166"/>
      <c r="L280" s="166"/>
      <c r="M280" s="166"/>
      <c r="N280" s="166"/>
      <c r="O280" s="166"/>
      <c r="P280" s="938"/>
      <c r="Q280" s="938"/>
      <c r="R280" s="938"/>
      <c r="S280" s="165"/>
      <c r="T280" s="165"/>
      <c r="U280" s="166"/>
      <c r="V280" s="166"/>
      <c r="W280" s="166"/>
      <c r="X280" s="165"/>
      <c r="Y280" s="165"/>
      <c r="Z280" s="165"/>
      <c r="AA280" s="165"/>
      <c r="AB280" s="166"/>
      <c r="AC280" s="166"/>
      <c r="AD280" s="166"/>
      <c r="AE280" s="166"/>
      <c r="AF280" s="166"/>
      <c r="AH280" s="165"/>
      <c r="AI280" s="165"/>
      <c r="AN280" s="165"/>
      <c r="AT280" s="165"/>
      <c r="BA280" s="165"/>
      <c r="BI280" s="165"/>
      <c r="BQ280" s="165"/>
      <c r="BR280" s="165"/>
    </row>
    <row r="281" spans="2:70" ht="15" customHeight="1" x14ac:dyDescent="0.25">
      <c r="B281" s="165"/>
      <c r="C281" s="165"/>
      <c r="D281" s="166"/>
      <c r="E281" s="166"/>
      <c r="F281" s="166"/>
      <c r="G281" s="166"/>
      <c r="H281" s="166"/>
      <c r="I281" s="166"/>
      <c r="J281" s="166"/>
      <c r="K281" s="166"/>
      <c r="L281" s="166"/>
      <c r="M281" s="166"/>
      <c r="N281" s="166"/>
      <c r="O281" s="166"/>
      <c r="P281" s="938"/>
      <c r="Q281" s="938"/>
      <c r="R281" s="938"/>
      <c r="S281" s="165"/>
      <c r="T281" s="165"/>
      <c r="U281" s="166"/>
      <c r="V281" s="166"/>
      <c r="W281" s="166"/>
      <c r="X281" s="165"/>
      <c r="Y281" s="165"/>
      <c r="Z281" s="165"/>
      <c r="AA281" s="165"/>
      <c r="AB281" s="166"/>
      <c r="AC281" s="166"/>
      <c r="AD281" s="166"/>
      <c r="AE281" s="166"/>
      <c r="AF281" s="166"/>
      <c r="AH281" s="165"/>
      <c r="AI281" s="165"/>
      <c r="AN281" s="165"/>
      <c r="AT281" s="165"/>
      <c r="BA281" s="165"/>
      <c r="BI281" s="165"/>
      <c r="BQ281" s="165"/>
      <c r="BR281" s="165"/>
    </row>
    <row r="282" spans="2:70" ht="15" customHeight="1" x14ac:dyDescent="0.25">
      <c r="B282" s="165"/>
      <c r="C282" s="165"/>
      <c r="D282" s="166"/>
      <c r="E282" s="166"/>
      <c r="F282" s="166"/>
      <c r="G282" s="166"/>
      <c r="H282" s="166"/>
      <c r="I282" s="166"/>
      <c r="J282" s="166"/>
      <c r="K282" s="166"/>
      <c r="L282" s="166"/>
      <c r="M282" s="166"/>
      <c r="N282" s="166"/>
      <c r="O282" s="166"/>
      <c r="P282" s="938"/>
      <c r="Q282" s="938"/>
      <c r="R282" s="938"/>
      <c r="S282" s="165"/>
      <c r="T282" s="165"/>
      <c r="U282" s="166"/>
      <c r="V282" s="166"/>
      <c r="W282" s="166"/>
      <c r="X282" s="165"/>
      <c r="Y282" s="165"/>
      <c r="Z282" s="165"/>
      <c r="AA282" s="165"/>
      <c r="AB282" s="166"/>
      <c r="AC282" s="166"/>
      <c r="AD282" s="166"/>
      <c r="AE282" s="166"/>
      <c r="AF282" s="166"/>
      <c r="AH282" s="165"/>
      <c r="AI282" s="165"/>
      <c r="AN282" s="165"/>
      <c r="AT282" s="165"/>
      <c r="BA282" s="165"/>
      <c r="BI282" s="165"/>
      <c r="BQ282" s="165"/>
      <c r="BR282" s="165"/>
    </row>
    <row r="283" spans="2:70" ht="15" customHeight="1" x14ac:dyDescent="0.25">
      <c r="B283" s="165"/>
      <c r="C283" s="165"/>
      <c r="D283" s="166"/>
      <c r="E283" s="166"/>
      <c r="F283" s="166"/>
      <c r="G283" s="166"/>
      <c r="H283" s="166"/>
      <c r="I283" s="166"/>
      <c r="J283" s="166"/>
      <c r="K283" s="166"/>
      <c r="L283" s="166"/>
      <c r="M283" s="166"/>
      <c r="N283" s="166"/>
      <c r="O283" s="166"/>
      <c r="P283" s="938"/>
      <c r="Q283" s="938"/>
      <c r="R283" s="938"/>
      <c r="S283" s="165"/>
      <c r="T283" s="165"/>
      <c r="U283" s="166"/>
      <c r="V283" s="166"/>
      <c r="W283" s="166"/>
      <c r="X283" s="165"/>
      <c r="Y283" s="165"/>
      <c r="Z283" s="165"/>
      <c r="AA283" s="165"/>
      <c r="AB283" s="166"/>
      <c r="AC283" s="166"/>
      <c r="AD283" s="166"/>
      <c r="AE283" s="166"/>
      <c r="AF283" s="166"/>
      <c r="AH283" s="165"/>
      <c r="AI283" s="165"/>
      <c r="AN283" s="165"/>
      <c r="AT283" s="165"/>
      <c r="BA283" s="165"/>
      <c r="BI283" s="165"/>
      <c r="BQ283" s="165"/>
      <c r="BR283" s="165"/>
    </row>
    <row r="284" spans="2:70" ht="15" customHeight="1" x14ac:dyDescent="0.25">
      <c r="B284" s="165"/>
      <c r="C284" s="165"/>
      <c r="D284" s="166"/>
      <c r="E284" s="166"/>
      <c r="F284" s="166"/>
      <c r="G284" s="166"/>
      <c r="H284" s="166"/>
      <c r="I284" s="166"/>
      <c r="J284" s="166"/>
      <c r="K284" s="166"/>
      <c r="L284" s="166"/>
      <c r="M284" s="166"/>
      <c r="N284" s="166"/>
      <c r="O284" s="166"/>
      <c r="P284" s="938"/>
      <c r="Q284" s="938"/>
      <c r="R284" s="938"/>
      <c r="S284" s="165"/>
      <c r="T284" s="165"/>
      <c r="U284" s="166"/>
      <c r="V284" s="166"/>
      <c r="W284" s="166"/>
      <c r="X284" s="165"/>
      <c r="Y284" s="165"/>
      <c r="Z284" s="165"/>
      <c r="AA284" s="165"/>
      <c r="AB284" s="166"/>
      <c r="AC284" s="166"/>
      <c r="AD284" s="166"/>
      <c r="AE284" s="166"/>
      <c r="AF284" s="166"/>
      <c r="AH284" s="165"/>
      <c r="AI284" s="165"/>
      <c r="AN284" s="165"/>
      <c r="AT284" s="165"/>
      <c r="BA284" s="165"/>
      <c r="BI284" s="165"/>
      <c r="BQ284" s="165"/>
      <c r="BR284" s="165"/>
    </row>
    <row r="285" spans="2:70" ht="15" customHeight="1" x14ac:dyDescent="0.25">
      <c r="B285" s="165"/>
      <c r="C285" s="165"/>
      <c r="D285" s="166"/>
      <c r="E285" s="166"/>
      <c r="F285" s="166"/>
      <c r="G285" s="166"/>
      <c r="H285" s="166"/>
      <c r="I285" s="166"/>
      <c r="J285" s="166"/>
      <c r="K285" s="166"/>
      <c r="L285" s="166"/>
      <c r="M285" s="166"/>
      <c r="N285" s="166"/>
      <c r="O285" s="166"/>
      <c r="P285" s="938"/>
      <c r="Q285" s="938"/>
      <c r="R285" s="938"/>
      <c r="S285" s="165"/>
      <c r="T285" s="165"/>
      <c r="U285" s="166"/>
      <c r="V285" s="166"/>
      <c r="W285" s="166"/>
      <c r="X285" s="165"/>
      <c r="Y285" s="165"/>
      <c r="Z285" s="165"/>
      <c r="AA285" s="165"/>
      <c r="AB285" s="166"/>
      <c r="AC285" s="166"/>
      <c r="AD285" s="166"/>
      <c r="AE285" s="166"/>
      <c r="AF285" s="166"/>
      <c r="AH285" s="165"/>
      <c r="AI285" s="165"/>
      <c r="AN285" s="165"/>
      <c r="AT285" s="165"/>
      <c r="BA285" s="165"/>
      <c r="BI285" s="165"/>
      <c r="BQ285" s="165"/>
      <c r="BR285" s="165"/>
    </row>
    <row r="286" spans="2:70" ht="15" customHeight="1" x14ac:dyDescent="0.25">
      <c r="B286" s="165"/>
      <c r="C286" s="165"/>
      <c r="D286" s="166"/>
      <c r="E286" s="166"/>
      <c r="F286" s="166"/>
      <c r="G286" s="166"/>
      <c r="H286" s="166"/>
      <c r="I286" s="166"/>
      <c r="J286" s="166"/>
      <c r="K286" s="166"/>
      <c r="L286" s="166"/>
      <c r="M286" s="166"/>
      <c r="N286" s="166"/>
      <c r="O286" s="166"/>
      <c r="P286" s="938"/>
      <c r="Q286" s="938"/>
      <c r="R286" s="938"/>
      <c r="S286" s="165"/>
      <c r="T286" s="165"/>
      <c r="U286" s="166"/>
      <c r="V286" s="166"/>
      <c r="W286" s="166"/>
      <c r="X286" s="165"/>
      <c r="Y286" s="165"/>
      <c r="Z286" s="165"/>
      <c r="AA286" s="165"/>
      <c r="AB286" s="166"/>
      <c r="AC286" s="166"/>
      <c r="AD286" s="166"/>
      <c r="AE286" s="166"/>
      <c r="AF286" s="166"/>
      <c r="AH286" s="165"/>
      <c r="AI286" s="165"/>
      <c r="AN286" s="165"/>
      <c r="AT286" s="165"/>
      <c r="BA286" s="165"/>
      <c r="BI286" s="165"/>
      <c r="BQ286" s="165"/>
      <c r="BR286" s="165"/>
    </row>
    <row r="287" spans="2:70" ht="15" customHeight="1" x14ac:dyDescent="0.25">
      <c r="B287" s="165"/>
      <c r="C287" s="165"/>
      <c r="D287" s="166"/>
      <c r="E287" s="166"/>
      <c r="F287" s="166"/>
      <c r="G287" s="166"/>
      <c r="H287" s="166"/>
      <c r="I287" s="166"/>
      <c r="J287" s="166"/>
      <c r="K287" s="166"/>
      <c r="L287" s="166"/>
      <c r="M287" s="166"/>
      <c r="N287" s="166"/>
      <c r="O287" s="166"/>
      <c r="P287" s="938"/>
      <c r="Q287" s="938"/>
      <c r="R287" s="938"/>
      <c r="S287" s="165"/>
      <c r="T287" s="165"/>
      <c r="U287" s="166"/>
      <c r="V287" s="166"/>
      <c r="W287" s="166"/>
      <c r="X287" s="165"/>
      <c r="Y287" s="165"/>
      <c r="Z287" s="165"/>
      <c r="AA287" s="165"/>
      <c r="AB287" s="166"/>
      <c r="AC287" s="166"/>
      <c r="AD287" s="166"/>
      <c r="AE287" s="166"/>
      <c r="AF287" s="166"/>
      <c r="AH287" s="165"/>
      <c r="AI287" s="165"/>
      <c r="AN287" s="165"/>
      <c r="AT287" s="165"/>
      <c r="BA287" s="165"/>
      <c r="BI287" s="165"/>
      <c r="BQ287" s="165"/>
      <c r="BR287" s="165"/>
    </row>
    <row r="288" spans="2:70" ht="15" customHeight="1" x14ac:dyDescent="0.25">
      <c r="B288" s="165"/>
      <c r="C288" s="165"/>
      <c r="D288" s="166"/>
      <c r="E288" s="166"/>
      <c r="F288" s="166"/>
      <c r="G288" s="166"/>
      <c r="H288" s="166"/>
      <c r="I288" s="166"/>
      <c r="J288" s="166"/>
      <c r="K288" s="166"/>
      <c r="L288" s="166"/>
      <c r="M288" s="166"/>
      <c r="N288" s="166"/>
      <c r="O288" s="166"/>
      <c r="P288" s="938"/>
      <c r="Q288" s="938"/>
      <c r="R288" s="938"/>
      <c r="S288" s="165"/>
      <c r="T288" s="165"/>
      <c r="U288" s="166"/>
      <c r="V288" s="166"/>
      <c r="W288" s="166"/>
      <c r="X288" s="165"/>
      <c r="Y288" s="165"/>
      <c r="Z288" s="165"/>
      <c r="AA288" s="165"/>
      <c r="AB288" s="166"/>
      <c r="AC288" s="166"/>
      <c r="AD288" s="166"/>
      <c r="AE288" s="166"/>
      <c r="AF288" s="166"/>
      <c r="AH288" s="165"/>
      <c r="AI288" s="165"/>
      <c r="AN288" s="165"/>
      <c r="AT288" s="165"/>
      <c r="BA288" s="165"/>
      <c r="BI288" s="165"/>
      <c r="BQ288" s="165"/>
      <c r="BR288" s="165"/>
    </row>
    <row r="289" spans="2:70" ht="15" customHeight="1" x14ac:dyDescent="0.25">
      <c r="B289" s="165"/>
      <c r="C289" s="165"/>
      <c r="D289" s="166"/>
      <c r="E289" s="166"/>
      <c r="F289" s="166"/>
      <c r="G289" s="166"/>
      <c r="H289" s="166"/>
      <c r="I289" s="166"/>
      <c r="J289" s="166"/>
      <c r="K289" s="166"/>
      <c r="L289" s="166"/>
      <c r="M289" s="166"/>
      <c r="N289" s="166"/>
      <c r="O289" s="166"/>
      <c r="P289" s="938"/>
      <c r="Q289" s="938"/>
      <c r="R289" s="938"/>
      <c r="S289" s="165"/>
      <c r="T289" s="165"/>
      <c r="U289" s="166"/>
      <c r="V289" s="166"/>
      <c r="W289" s="166"/>
      <c r="X289" s="165"/>
      <c r="Y289" s="165"/>
      <c r="Z289" s="165"/>
      <c r="AA289" s="165"/>
      <c r="AB289" s="166"/>
      <c r="AC289" s="166"/>
      <c r="AD289" s="166"/>
      <c r="AE289" s="166"/>
      <c r="AF289" s="166"/>
      <c r="AH289" s="165"/>
      <c r="AI289" s="165"/>
      <c r="AN289" s="165"/>
      <c r="AT289" s="165"/>
      <c r="BA289" s="165"/>
      <c r="BI289" s="165"/>
      <c r="BQ289" s="165"/>
      <c r="BR289" s="165"/>
    </row>
    <row r="290" spans="2:70" ht="15" customHeight="1" x14ac:dyDescent="0.25">
      <c r="B290" s="165"/>
      <c r="C290" s="165"/>
      <c r="D290" s="166"/>
      <c r="E290" s="166"/>
      <c r="F290" s="166"/>
      <c r="G290" s="166"/>
      <c r="H290" s="166"/>
      <c r="I290" s="166"/>
      <c r="J290" s="166"/>
      <c r="K290" s="166"/>
      <c r="L290" s="166"/>
      <c r="M290" s="166"/>
      <c r="N290" s="166"/>
      <c r="O290" s="166"/>
      <c r="P290" s="938"/>
      <c r="Q290" s="938"/>
      <c r="R290" s="938"/>
      <c r="S290" s="165"/>
      <c r="T290" s="165"/>
      <c r="U290" s="166"/>
      <c r="V290" s="166"/>
      <c r="W290" s="166"/>
      <c r="X290" s="165"/>
      <c r="Y290" s="165"/>
      <c r="Z290" s="165"/>
      <c r="AA290" s="165"/>
      <c r="AB290" s="166"/>
      <c r="AC290" s="166"/>
      <c r="AD290" s="166"/>
      <c r="AE290" s="166"/>
      <c r="AF290" s="166"/>
      <c r="AH290" s="165"/>
      <c r="AI290" s="165"/>
      <c r="AN290" s="165"/>
      <c r="AT290" s="165"/>
      <c r="BA290" s="165"/>
      <c r="BI290" s="165"/>
      <c r="BQ290" s="165"/>
      <c r="BR290" s="165"/>
    </row>
    <row r="291" spans="2:70" ht="15" customHeight="1" x14ac:dyDescent="0.25">
      <c r="B291" s="165"/>
      <c r="C291" s="165"/>
      <c r="D291" s="166"/>
      <c r="E291" s="166"/>
      <c r="F291" s="166"/>
      <c r="G291" s="166"/>
      <c r="H291" s="166"/>
      <c r="I291" s="166"/>
      <c r="J291" s="166"/>
      <c r="K291" s="166"/>
      <c r="L291" s="166"/>
      <c r="M291" s="166"/>
      <c r="N291" s="166"/>
      <c r="O291" s="166"/>
      <c r="P291" s="938"/>
      <c r="Q291" s="938"/>
      <c r="R291" s="938"/>
      <c r="S291" s="165"/>
      <c r="T291" s="165"/>
      <c r="U291" s="166"/>
      <c r="V291" s="166"/>
      <c r="W291" s="166"/>
      <c r="X291" s="165"/>
      <c r="Y291" s="165"/>
      <c r="Z291" s="165"/>
      <c r="AA291" s="165"/>
      <c r="AB291" s="166"/>
      <c r="AC291" s="166"/>
      <c r="AD291" s="166"/>
      <c r="AE291" s="166"/>
      <c r="AF291" s="166"/>
      <c r="AH291" s="165"/>
      <c r="AI291" s="165"/>
      <c r="AN291" s="165"/>
      <c r="AT291" s="165"/>
      <c r="BA291" s="165"/>
      <c r="BI291" s="165"/>
      <c r="BQ291" s="165"/>
      <c r="BR291" s="165"/>
    </row>
    <row r="292" spans="2:70" ht="15" customHeight="1" x14ac:dyDescent="0.25">
      <c r="B292" s="165"/>
      <c r="C292" s="165"/>
      <c r="D292" s="166"/>
      <c r="E292" s="166"/>
      <c r="F292" s="166"/>
      <c r="G292" s="166"/>
      <c r="H292" s="166"/>
      <c r="I292" s="166"/>
      <c r="J292" s="166"/>
      <c r="K292" s="166"/>
      <c r="L292" s="166"/>
      <c r="M292" s="166"/>
      <c r="N292" s="166"/>
      <c r="O292" s="166"/>
      <c r="P292" s="938"/>
      <c r="Q292" s="938"/>
      <c r="R292" s="938"/>
      <c r="S292" s="165"/>
      <c r="T292" s="165"/>
      <c r="U292" s="166"/>
      <c r="V292" s="166"/>
      <c r="W292" s="166"/>
      <c r="X292" s="165"/>
      <c r="Y292" s="165"/>
      <c r="Z292" s="165"/>
      <c r="AA292" s="165"/>
      <c r="AB292" s="166"/>
      <c r="AC292" s="166"/>
      <c r="AD292" s="166"/>
      <c r="AE292" s="166"/>
      <c r="AF292" s="166"/>
      <c r="AH292" s="165"/>
      <c r="AI292" s="165"/>
      <c r="AN292" s="165"/>
      <c r="AT292" s="165"/>
      <c r="BA292" s="165"/>
      <c r="BI292" s="165"/>
      <c r="BQ292" s="165"/>
      <c r="BR292" s="165"/>
    </row>
    <row r="293" spans="2:70" ht="15" customHeight="1" x14ac:dyDescent="0.25">
      <c r="B293" s="165"/>
      <c r="C293" s="165"/>
      <c r="D293" s="166"/>
      <c r="E293" s="166"/>
      <c r="F293" s="166"/>
      <c r="G293" s="166"/>
      <c r="H293" s="166"/>
      <c r="I293" s="166"/>
      <c r="J293" s="166"/>
      <c r="K293" s="166"/>
      <c r="L293" s="166"/>
      <c r="M293" s="166"/>
      <c r="N293" s="166"/>
      <c r="O293" s="166"/>
      <c r="P293" s="938"/>
      <c r="Q293" s="938"/>
      <c r="R293" s="938"/>
      <c r="S293" s="165"/>
      <c r="T293" s="165"/>
      <c r="U293" s="166"/>
      <c r="V293" s="166"/>
      <c r="W293" s="166"/>
      <c r="X293" s="165"/>
      <c r="Y293" s="165"/>
      <c r="Z293" s="165"/>
      <c r="AA293" s="165"/>
      <c r="AB293" s="166"/>
      <c r="AC293" s="166"/>
      <c r="AD293" s="166"/>
      <c r="AE293" s="166"/>
      <c r="AF293" s="166"/>
      <c r="AH293" s="165"/>
      <c r="AI293" s="165"/>
      <c r="AN293" s="165"/>
      <c r="AT293" s="165"/>
      <c r="BA293" s="165"/>
      <c r="BI293" s="165"/>
      <c r="BQ293" s="165"/>
      <c r="BR293" s="165"/>
    </row>
    <row r="294" spans="2:70" ht="15" customHeight="1" x14ac:dyDescent="0.25">
      <c r="B294" s="165"/>
      <c r="C294" s="165"/>
      <c r="D294" s="166"/>
      <c r="E294" s="166"/>
      <c r="F294" s="166"/>
      <c r="G294" s="166"/>
      <c r="H294" s="166"/>
      <c r="I294" s="166"/>
      <c r="J294" s="166"/>
      <c r="K294" s="166"/>
      <c r="L294" s="166"/>
      <c r="M294" s="166"/>
      <c r="N294" s="166"/>
      <c r="O294" s="166"/>
      <c r="P294" s="938"/>
      <c r="Q294" s="938"/>
      <c r="R294" s="938"/>
      <c r="S294" s="165"/>
      <c r="T294" s="165"/>
      <c r="U294" s="166"/>
      <c r="V294" s="166"/>
      <c r="W294" s="166"/>
      <c r="X294" s="165"/>
      <c r="Y294" s="165"/>
      <c r="Z294" s="165"/>
      <c r="AA294" s="165"/>
      <c r="AB294" s="166"/>
      <c r="AC294" s="166"/>
      <c r="AD294" s="166"/>
      <c r="AE294" s="166"/>
      <c r="AF294" s="166"/>
      <c r="AH294" s="165"/>
      <c r="AI294" s="165"/>
      <c r="AN294" s="165"/>
      <c r="AT294" s="165"/>
      <c r="BA294" s="165"/>
      <c r="BI294" s="165"/>
      <c r="BQ294" s="165"/>
      <c r="BR294" s="165"/>
    </row>
    <row r="295" spans="2:70" ht="15" customHeight="1" x14ac:dyDescent="0.25">
      <c r="B295" s="165"/>
      <c r="C295" s="165"/>
      <c r="D295" s="166"/>
      <c r="E295" s="166"/>
      <c r="F295" s="166"/>
      <c r="G295" s="166"/>
      <c r="H295" s="166"/>
      <c r="I295" s="166"/>
      <c r="J295" s="166"/>
      <c r="K295" s="166"/>
      <c r="L295" s="166"/>
      <c r="M295" s="166"/>
      <c r="N295" s="166"/>
      <c r="O295" s="166"/>
      <c r="P295" s="938"/>
      <c r="Q295" s="938"/>
      <c r="R295" s="938"/>
      <c r="S295" s="165"/>
      <c r="T295" s="165"/>
      <c r="U295" s="166"/>
      <c r="V295" s="166"/>
      <c r="W295" s="166"/>
      <c r="X295" s="165"/>
      <c r="Y295" s="165"/>
      <c r="Z295" s="165"/>
      <c r="AA295" s="165"/>
      <c r="AB295" s="166"/>
      <c r="AC295" s="166"/>
      <c r="AD295" s="166"/>
      <c r="AE295" s="166"/>
      <c r="AF295" s="166"/>
      <c r="AH295" s="165"/>
      <c r="AI295" s="165"/>
      <c r="AN295" s="165"/>
      <c r="AT295" s="165"/>
      <c r="BA295" s="165"/>
      <c r="BI295" s="165"/>
      <c r="BQ295" s="165"/>
      <c r="BR295" s="165"/>
    </row>
    <row r="296" spans="2:70" ht="15" customHeight="1" x14ac:dyDescent="0.25">
      <c r="B296" s="165"/>
      <c r="C296" s="165"/>
      <c r="D296" s="166"/>
      <c r="E296" s="166"/>
      <c r="F296" s="166"/>
      <c r="G296" s="166"/>
      <c r="H296" s="166"/>
      <c r="I296" s="166"/>
      <c r="J296" s="166"/>
      <c r="K296" s="166"/>
      <c r="L296" s="166"/>
      <c r="M296" s="166"/>
      <c r="N296" s="166"/>
      <c r="O296" s="166"/>
      <c r="P296" s="938"/>
      <c r="Q296" s="938"/>
      <c r="R296" s="938"/>
      <c r="S296" s="165"/>
      <c r="T296" s="165"/>
      <c r="U296" s="166"/>
      <c r="V296" s="166"/>
      <c r="W296" s="166"/>
      <c r="X296" s="165"/>
      <c r="Y296" s="165"/>
      <c r="Z296" s="165"/>
      <c r="AA296" s="165"/>
      <c r="AB296" s="166"/>
      <c r="AC296" s="166"/>
      <c r="AD296" s="166"/>
      <c r="AE296" s="166"/>
      <c r="AF296" s="166"/>
      <c r="AH296" s="165"/>
      <c r="AI296" s="165"/>
      <c r="AN296" s="165"/>
      <c r="AT296" s="165"/>
      <c r="BA296" s="165"/>
      <c r="BI296" s="165"/>
      <c r="BQ296" s="165"/>
      <c r="BR296" s="165"/>
    </row>
    <row r="297" spans="2:70" ht="15" customHeight="1" x14ac:dyDescent="0.25">
      <c r="B297" s="165"/>
      <c r="C297" s="165"/>
      <c r="D297" s="166"/>
      <c r="E297" s="166"/>
      <c r="F297" s="166"/>
      <c r="G297" s="166"/>
      <c r="H297" s="166"/>
      <c r="I297" s="166"/>
      <c r="J297" s="166"/>
      <c r="K297" s="166"/>
      <c r="L297" s="166"/>
      <c r="M297" s="166"/>
      <c r="N297" s="166"/>
      <c r="O297" s="166"/>
      <c r="P297" s="938"/>
      <c r="Q297" s="938"/>
      <c r="R297" s="938"/>
      <c r="S297" s="165"/>
      <c r="T297" s="165"/>
      <c r="U297" s="166"/>
      <c r="V297" s="166"/>
      <c r="W297" s="166"/>
      <c r="X297" s="165"/>
      <c r="Y297" s="165"/>
      <c r="Z297" s="165"/>
      <c r="AA297" s="165"/>
      <c r="AB297" s="166"/>
      <c r="AC297" s="166"/>
      <c r="AD297" s="166"/>
      <c r="AE297" s="166"/>
      <c r="AF297" s="166"/>
      <c r="AH297" s="165"/>
      <c r="AI297" s="165"/>
      <c r="AN297" s="165"/>
      <c r="AT297" s="165"/>
      <c r="BA297" s="165"/>
      <c r="BI297" s="165"/>
      <c r="BQ297" s="165"/>
      <c r="BR297" s="165"/>
    </row>
    <row r="298" spans="2:70" ht="15" customHeight="1" x14ac:dyDescent="0.25">
      <c r="B298" s="165"/>
      <c r="C298" s="165"/>
      <c r="D298" s="166"/>
      <c r="E298" s="166"/>
      <c r="F298" s="166"/>
      <c r="G298" s="166"/>
      <c r="H298" s="166"/>
      <c r="I298" s="166"/>
      <c r="J298" s="166"/>
      <c r="K298" s="166"/>
      <c r="L298" s="166"/>
      <c r="M298" s="166"/>
      <c r="N298" s="166"/>
      <c r="O298" s="166"/>
      <c r="P298" s="938"/>
      <c r="Q298" s="938"/>
      <c r="R298" s="938"/>
      <c r="S298" s="165"/>
      <c r="T298" s="165"/>
      <c r="U298" s="166"/>
      <c r="V298" s="166"/>
      <c r="W298" s="166"/>
      <c r="X298" s="165"/>
      <c r="Y298" s="165"/>
      <c r="Z298" s="165"/>
      <c r="AA298" s="165"/>
      <c r="AB298" s="166"/>
      <c r="AC298" s="166"/>
      <c r="AD298" s="166"/>
      <c r="AE298" s="166"/>
      <c r="AF298" s="166"/>
      <c r="AH298" s="165"/>
      <c r="AI298" s="165"/>
      <c r="AN298" s="165"/>
      <c r="AT298" s="165"/>
      <c r="BA298" s="165"/>
      <c r="BI298" s="165"/>
      <c r="BQ298" s="165"/>
      <c r="BR298" s="165"/>
    </row>
    <row r="299" spans="2:70" ht="15" customHeight="1" x14ac:dyDescent="0.25">
      <c r="B299" s="165"/>
      <c r="C299" s="165"/>
      <c r="D299" s="166"/>
      <c r="E299" s="166"/>
      <c r="F299" s="166"/>
      <c r="G299" s="166"/>
      <c r="H299" s="166"/>
      <c r="I299" s="166"/>
      <c r="J299" s="166"/>
      <c r="K299" s="166"/>
      <c r="L299" s="166"/>
      <c r="M299" s="166"/>
      <c r="N299" s="166"/>
      <c r="O299" s="166"/>
      <c r="P299" s="938"/>
      <c r="Q299" s="938"/>
      <c r="R299" s="938"/>
      <c r="S299" s="165"/>
      <c r="T299" s="165"/>
      <c r="U299" s="166"/>
      <c r="V299" s="166"/>
      <c r="W299" s="166"/>
      <c r="X299" s="165"/>
      <c r="Y299" s="165"/>
      <c r="Z299" s="165"/>
      <c r="AA299" s="165"/>
      <c r="AB299" s="166"/>
      <c r="AC299" s="166"/>
      <c r="AD299" s="166"/>
      <c r="AE299" s="166"/>
      <c r="AF299" s="166"/>
      <c r="AH299" s="165"/>
      <c r="AI299" s="165"/>
      <c r="AN299" s="165"/>
      <c r="AT299" s="165"/>
      <c r="BA299" s="165"/>
      <c r="BI299" s="165"/>
      <c r="BQ299" s="165"/>
      <c r="BR299" s="165"/>
    </row>
    <row r="300" spans="2:70" ht="15" customHeight="1" x14ac:dyDescent="0.25">
      <c r="B300" s="165"/>
      <c r="C300" s="165"/>
      <c r="D300" s="166"/>
      <c r="E300" s="166"/>
      <c r="F300" s="166"/>
      <c r="G300" s="166"/>
      <c r="H300" s="166"/>
      <c r="I300" s="166"/>
      <c r="J300" s="166"/>
      <c r="K300" s="166"/>
      <c r="L300" s="166"/>
      <c r="M300" s="166"/>
      <c r="N300" s="166"/>
      <c r="O300" s="166"/>
      <c r="P300" s="938"/>
      <c r="Q300" s="938"/>
      <c r="R300" s="938"/>
      <c r="S300" s="165"/>
      <c r="T300" s="165"/>
      <c r="U300" s="166"/>
      <c r="V300" s="166"/>
      <c r="W300" s="166"/>
      <c r="X300" s="165"/>
      <c r="Y300" s="165"/>
      <c r="Z300" s="165"/>
      <c r="AA300" s="165"/>
      <c r="AB300" s="166"/>
      <c r="AC300" s="166"/>
      <c r="AD300" s="166"/>
      <c r="AE300" s="166"/>
      <c r="AF300" s="166"/>
      <c r="AH300" s="165"/>
      <c r="AI300" s="165"/>
      <c r="AN300" s="165"/>
      <c r="AT300" s="165"/>
      <c r="BA300" s="165"/>
      <c r="BI300" s="165"/>
      <c r="BQ300" s="165"/>
      <c r="BR300" s="165"/>
    </row>
    <row r="301" spans="2:70" ht="15" customHeight="1" x14ac:dyDescent="0.25">
      <c r="B301" s="165"/>
      <c r="C301" s="165"/>
      <c r="D301" s="166"/>
      <c r="E301" s="166"/>
      <c r="F301" s="166"/>
      <c r="G301" s="166"/>
      <c r="H301" s="166"/>
      <c r="I301" s="166"/>
      <c r="J301" s="166"/>
      <c r="K301" s="166"/>
      <c r="L301" s="166"/>
      <c r="M301" s="166"/>
      <c r="N301" s="166"/>
      <c r="O301" s="166"/>
      <c r="P301" s="938"/>
      <c r="Q301" s="938"/>
      <c r="R301" s="938"/>
      <c r="S301" s="165"/>
      <c r="T301" s="165"/>
      <c r="U301" s="166"/>
      <c r="V301" s="166"/>
      <c r="W301" s="166"/>
      <c r="X301" s="165"/>
      <c r="Y301" s="165"/>
      <c r="Z301" s="165"/>
      <c r="AA301" s="165"/>
      <c r="AB301" s="166"/>
      <c r="AC301" s="166"/>
      <c r="AD301" s="166"/>
      <c r="AE301" s="166"/>
      <c r="AF301" s="166"/>
      <c r="AH301" s="165"/>
      <c r="AI301" s="165"/>
      <c r="AN301" s="165"/>
      <c r="AT301" s="165"/>
      <c r="BA301" s="165"/>
      <c r="BI301" s="165"/>
      <c r="BQ301" s="165"/>
      <c r="BR301" s="165"/>
    </row>
    <row r="302" spans="2:70" ht="15" customHeight="1" x14ac:dyDescent="0.25">
      <c r="B302" s="165"/>
      <c r="C302" s="165"/>
      <c r="D302" s="166"/>
      <c r="E302" s="166"/>
      <c r="F302" s="166"/>
      <c r="G302" s="166"/>
      <c r="H302" s="166"/>
      <c r="I302" s="166"/>
      <c r="J302" s="166"/>
      <c r="K302" s="166"/>
      <c r="L302" s="166"/>
      <c r="M302" s="166"/>
      <c r="N302" s="166"/>
      <c r="O302" s="166"/>
      <c r="P302" s="938"/>
      <c r="Q302" s="938"/>
      <c r="R302" s="938"/>
      <c r="S302" s="165"/>
      <c r="T302" s="165"/>
      <c r="U302" s="166"/>
      <c r="V302" s="166"/>
      <c r="W302" s="166"/>
      <c r="X302" s="165"/>
      <c r="Y302" s="165"/>
      <c r="Z302" s="165"/>
      <c r="AA302" s="165"/>
      <c r="AB302" s="166"/>
      <c r="AC302" s="166"/>
      <c r="AD302" s="166"/>
      <c r="AE302" s="166"/>
      <c r="AF302" s="166"/>
      <c r="AH302" s="165"/>
      <c r="AI302" s="165"/>
      <c r="AN302" s="165"/>
      <c r="AT302" s="165"/>
      <c r="BA302" s="165"/>
      <c r="BI302" s="165"/>
      <c r="BQ302" s="165"/>
      <c r="BR302" s="165"/>
    </row>
    <row r="303" spans="2:70" ht="15" customHeight="1" x14ac:dyDescent="0.25">
      <c r="B303" s="165"/>
      <c r="C303" s="165"/>
      <c r="D303" s="166"/>
      <c r="E303" s="166"/>
      <c r="F303" s="166"/>
      <c r="G303" s="166"/>
      <c r="H303" s="166"/>
      <c r="I303" s="166"/>
      <c r="J303" s="166"/>
      <c r="K303" s="166"/>
      <c r="L303" s="166"/>
      <c r="M303" s="166"/>
      <c r="N303" s="166"/>
      <c r="O303" s="166"/>
      <c r="P303" s="938"/>
      <c r="Q303" s="938"/>
      <c r="R303" s="938"/>
      <c r="S303" s="165"/>
      <c r="T303" s="165"/>
      <c r="U303" s="166"/>
      <c r="V303" s="166"/>
      <c r="W303" s="166"/>
      <c r="X303" s="165"/>
      <c r="Y303" s="165"/>
      <c r="Z303" s="165"/>
      <c r="AA303" s="165"/>
      <c r="AB303" s="166"/>
      <c r="AC303" s="166"/>
      <c r="AD303" s="166"/>
      <c r="AE303" s="166"/>
      <c r="AF303" s="166"/>
      <c r="AH303" s="165"/>
      <c r="AI303" s="165"/>
      <c r="AN303" s="165"/>
      <c r="AT303" s="165"/>
      <c r="BA303" s="165"/>
      <c r="BI303" s="165"/>
      <c r="BQ303" s="165"/>
      <c r="BR303" s="165"/>
    </row>
    <row r="304" spans="2:70" ht="15" customHeight="1" x14ac:dyDescent="0.25">
      <c r="B304" s="165"/>
      <c r="C304" s="165"/>
      <c r="D304" s="166"/>
      <c r="E304" s="166"/>
      <c r="F304" s="166"/>
      <c r="G304" s="166"/>
      <c r="H304" s="166"/>
      <c r="I304" s="166"/>
      <c r="J304" s="166"/>
      <c r="K304" s="166"/>
      <c r="L304" s="166"/>
      <c r="M304" s="166"/>
      <c r="N304" s="166"/>
      <c r="O304" s="166"/>
      <c r="P304" s="938"/>
      <c r="Q304" s="938"/>
      <c r="R304" s="938"/>
      <c r="S304" s="165"/>
      <c r="T304" s="165"/>
      <c r="U304" s="166"/>
      <c r="V304" s="166"/>
      <c r="W304" s="166"/>
      <c r="X304" s="165"/>
      <c r="Y304" s="165"/>
      <c r="Z304" s="165"/>
      <c r="AA304" s="165"/>
      <c r="AB304" s="166"/>
      <c r="AC304" s="166"/>
      <c r="AD304" s="166"/>
      <c r="AE304" s="166"/>
      <c r="AF304" s="166"/>
      <c r="AH304" s="165"/>
      <c r="AI304" s="165"/>
      <c r="AN304" s="165"/>
      <c r="AT304" s="165"/>
      <c r="BA304" s="165"/>
      <c r="BI304" s="165"/>
      <c r="BQ304" s="165"/>
      <c r="BR304" s="165"/>
    </row>
    <row r="305" spans="2:70" ht="15" customHeight="1" x14ac:dyDescent="0.25">
      <c r="B305" s="165"/>
      <c r="C305" s="165"/>
      <c r="D305" s="166"/>
      <c r="E305" s="166"/>
      <c r="F305" s="166"/>
      <c r="G305" s="166"/>
      <c r="H305" s="166"/>
      <c r="I305" s="166"/>
      <c r="J305" s="166"/>
      <c r="K305" s="166"/>
      <c r="L305" s="166"/>
      <c r="M305" s="166"/>
      <c r="N305" s="166"/>
      <c r="O305" s="166"/>
      <c r="P305" s="938"/>
      <c r="Q305" s="938"/>
      <c r="R305" s="938"/>
      <c r="S305" s="165"/>
      <c r="T305" s="165"/>
      <c r="U305" s="166"/>
      <c r="V305" s="166"/>
      <c r="W305" s="166"/>
      <c r="X305" s="165"/>
      <c r="Y305" s="165"/>
      <c r="Z305" s="165"/>
      <c r="AA305" s="165"/>
      <c r="AB305" s="166"/>
      <c r="AC305" s="166"/>
      <c r="AD305" s="166"/>
      <c r="AE305" s="166"/>
      <c r="AF305" s="166"/>
      <c r="AH305" s="165"/>
      <c r="AI305" s="165"/>
      <c r="AN305" s="165"/>
      <c r="AT305" s="165"/>
      <c r="BA305" s="165"/>
      <c r="BI305" s="165"/>
      <c r="BQ305" s="165"/>
      <c r="BR305" s="165"/>
    </row>
    <row r="306" spans="2:70" ht="15" customHeight="1" x14ac:dyDescent="0.25">
      <c r="B306" s="165"/>
      <c r="C306" s="165"/>
      <c r="D306" s="166"/>
      <c r="E306" s="166"/>
      <c r="F306" s="166"/>
      <c r="G306" s="166"/>
      <c r="H306" s="166"/>
      <c r="I306" s="166"/>
      <c r="J306" s="166"/>
      <c r="K306" s="166"/>
      <c r="L306" s="166"/>
      <c r="M306" s="166"/>
      <c r="N306" s="166"/>
      <c r="O306" s="166"/>
      <c r="P306" s="938"/>
      <c r="Q306" s="938"/>
      <c r="R306" s="938"/>
      <c r="S306" s="165"/>
      <c r="T306" s="165"/>
      <c r="U306" s="166"/>
      <c r="V306" s="166"/>
      <c r="W306" s="166"/>
      <c r="X306" s="165"/>
      <c r="Y306" s="165"/>
      <c r="Z306" s="165"/>
      <c r="AA306" s="165"/>
      <c r="AB306" s="166"/>
      <c r="AC306" s="166"/>
      <c r="AD306" s="166"/>
      <c r="AE306" s="166"/>
      <c r="AF306" s="166"/>
      <c r="AH306" s="165"/>
      <c r="AI306" s="165"/>
      <c r="AN306" s="165"/>
      <c r="AT306" s="165"/>
      <c r="BA306" s="165"/>
      <c r="BI306" s="165"/>
      <c r="BQ306" s="165"/>
      <c r="BR306" s="165"/>
    </row>
    <row r="307" spans="2:70" ht="15" customHeight="1" x14ac:dyDescent="0.25">
      <c r="B307" s="165"/>
      <c r="C307" s="165"/>
      <c r="D307" s="166"/>
      <c r="E307" s="166"/>
      <c r="F307" s="166"/>
      <c r="G307" s="166"/>
      <c r="H307" s="166"/>
      <c r="I307" s="166"/>
      <c r="J307" s="166"/>
      <c r="K307" s="166"/>
      <c r="L307" s="166"/>
      <c r="M307" s="166"/>
      <c r="N307" s="166"/>
      <c r="O307" s="166"/>
      <c r="P307" s="938"/>
      <c r="Q307" s="938"/>
      <c r="R307" s="938"/>
      <c r="S307" s="165"/>
      <c r="T307" s="165"/>
      <c r="U307" s="166"/>
      <c r="V307" s="166"/>
      <c r="W307" s="166"/>
      <c r="X307" s="165"/>
      <c r="Y307" s="165"/>
      <c r="Z307" s="165"/>
      <c r="AA307" s="165"/>
      <c r="AB307" s="166"/>
      <c r="AC307" s="166"/>
      <c r="AD307" s="166"/>
      <c r="AE307" s="166"/>
      <c r="AF307" s="166"/>
      <c r="AH307" s="165"/>
      <c r="AI307" s="165"/>
      <c r="AN307" s="165"/>
      <c r="AT307" s="165"/>
      <c r="BA307" s="165"/>
      <c r="BI307" s="165"/>
      <c r="BQ307" s="165"/>
      <c r="BR307" s="165"/>
    </row>
    <row r="308" spans="2:70" ht="15" customHeight="1" x14ac:dyDescent="0.25">
      <c r="B308" s="165"/>
      <c r="C308" s="165"/>
      <c r="D308" s="166"/>
      <c r="E308" s="166"/>
      <c r="F308" s="166"/>
      <c r="G308" s="166"/>
      <c r="H308" s="166"/>
      <c r="I308" s="166"/>
      <c r="J308" s="166"/>
      <c r="K308" s="166"/>
      <c r="L308" s="166"/>
      <c r="M308" s="166"/>
      <c r="N308" s="166"/>
      <c r="O308" s="166"/>
      <c r="P308" s="938"/>
      <c r="Q308" s="938"/>
      <c r="R308" s="938"/>
      <c r="S308" s="165"/>
      <c r="T308" s="165"/>
      <c r="U308" s="166"/>
      <c r="V308" s="166"/>
      <c r="W308" s="166"/>
      <c r="X308" s="165"/>
      <c r="Y308" s="165"/>
      <c r="Z308" s="165"/>
      <c r="AA308" s="165"/>
      <c r="AB308" s="166"/>
      <c r="AC308" s="166"/>
      <c r="AD308" s="166"/>
      <c r="AE308" s="166"/>
      <c r="AF308" s="166"/>
      <c r="AH308" s="165"/>
      <c r="AI308" s="165"/>
      <c r="AN308" s="165"/>
      <c r="AT308" s="165"/>
      <c r="BA308" s="165"/>
      <c r="BI308" s="165"/>
      <c r="BQ308" s="165"/>
      <c r="BR308" s="165"/>
    </row>
    <row r="309" spans="2:70" ht="15" customHeight="1" x14ac:dyDescent="0.25">
      <c r="B309" s="165"/>
      <c r="C309" s="165"/>
      <c r="D309" s="166"/>
      <c r="E309" s="166"/>
      <c r="F309" s="166"/>
      <c r="G309" s="166"/>
      <c r="H309" s="166"/>
      <c r="I309" s="166"/>
      <c r="J309" s="166"/>
      <c r="K309" s="166"/>
      <c r="L309" s="166"/>
      <c r="M309" s="166"/>
      <c r="N309" s="166"/>
      <c r="O309" s="166"/>
      <c r="P309" s="938"/>
      <c r="Q309" s="938"/>
      <c r="R309" s="938"/>
      <c r="S309" s="165"/>
      <c r="T309" s="165"/>
      <c r="U309" s="166"/>
      <c r="V309" s="166"/>
      <c r="W309" s="166"/>
      <c r="X309" s="165"/>
      <c r="Y309" s="165"/>
      <c r="Z309" s="165"/>
      <c r="AA309" s="165"/>
      <c r="AB309" s="166"/>
      <c r="AC309" s="166"/>
      <c r="AD309" s="166"/>
      <c r="AE309" s="166"/>
      <c r="AF309" s="166"/>
      <c r="AH309" s="165"/>
      <c r="AI309" s="165"/>
      <c r="AN309" s="165"/>
      <c r="AT309" s="165"/>
      <c r="BA309" s="165"/>
      <c r="BI309" s="165"/>
      <c r="BQ309" s="165"/>
      <c r="BR309" s="165"/>
    </row>
    <row r="310" spans="2:70" ht="15" customHeight="1" x14ac:dyDescent="0.25">
      <c r="B310" s="165"/>
      <c r="C310" s="165"/>
      <c r="D310" s="166"/>
      <c r="E310" s="166"/>
      <c r="F310" s="166"/>
      <c r="G310" s="166"/>
      <c r="H310" s="166"/>
      <c r="I310" s="166"/>
      <c r="J310" s="166"/>
      <c r="K310" s="166"/>
      <c r="L310" s="166"/>
      <c r="M310" s="166"/>
      <c r="N310" s="166"/>
      <c r="O310" s="166"/>
      <c r="P310" s="938"/>
      <c r="Q310" s="938"/>
      <c r="R310" s="938"/>
      <c r="S310" s="165"/>
      <c r="T310" s="165"/>
      <c r="U310" s="166"/>
      <c r="V310" s="166"/>
      <c r="W310" s="166"/>
      <c r="X310" s="165"/>
      <c r="Y310" s="165"/>
      <c r="Z310" s="165"/>
      <c r="AA310" s="165"/>
      <c r="AB310" s="166"/>
      <c r="AC310" s="166"/>
      <c r="AD310" s="166"/>
      <c r="AE310" s="166"/>
      <c r="AF310" s="166"/>
      <c r="AH310" s="165"/>
      <c r="AI310" s="165"/>
      <c r="AN310" s="165"/>
      <c r="AT310" s="165"/>
      <c r="BA310" s="165"/>
      <c r="BI310" s="165"/>
      <c r="BQ310" s="165"/>
      <c r="BR310" s="165"/>
    </row>
    <row r="311" spans="2:70" ht="15" customHeight="1" x14ac:dyDescent="0.25">
      <c r="B311" s="165"/>
      <c r="C311" s="165"/>
      <c r="D311" s="166"/>
      <c r="E311" s="166"/>
      <c r="F311" s="166"/>
      <c r="G311" s="166"/>
      <c r="H311" s="166"/>
      <c r="I311" s="166"/>
      <c r="J311" s="166"/>
      <c r="K311" s="166"/>
      <c r="L311" s="166"/>
      <c r="M311" s="166"/>
      <c r="N311" s="166"/>
      <c r="O311" s="166"/>
      <c r="P311" s="938"/>
      <c r="Q311" s="938"/>
      <c r="R311" s="938"/>
      <c r="S311" s="165"/>
      <c r="T311" s="165"/>
      <c r="U311" s="166"/>
      <c r="V311" s="166"/>
      <c r="W311" s="166"/>
      <c r="X311" s="165"/>
      <c r="Y311" s="165"/>
      <c r="Z311" s="165"/>
      <c r="AA311" s="165"/>
      <c r="AB311" s="166"/>
      <c r="AC311" s="166"/>
      <c r="AD311" s="166"/>
      <c r="AE311" s="166"/>
      <c r="AF311" s="166"/>
      <c r="AH311" s="165"/>
      <c r="AI311" s="165"/>
      <c r="AN311" s="165"/>
      <c r="AT311" s="165"/>
      <c r="BA311" s="165"/>
      <c r="BI311" s="165"/>
      <c r="BQ311" s="165"/>
      <c r="BR311" s="165"/>
    </row>
    <row r="312" spans="2:70" ht="15" customHeight="1" x14ac:dyDescent="0.25">
      <c r="B312" s="165"/>
      <c r="C312" s="165"/>
      <c r="D312" s="166"/>
      <c r="E312" s="166"/>
      <c r="F312" s="166"/>
      <c r="G312" s="166"/>
      <c r="H312" s="166"/>
      <c r="I312" s="166"/>
      <c r="J312" s="166"/>
      <c r="K312" s="166"/>
      <c r="L312" s="166"/>
      <c r="M312" s="166"/>
      <c r="N312" s="166"/>
      <c r="O312" s="166"/>
      <c r="P312" s="938"/>
      <c r="Q312" s="938"/>
      <c r="R312" s="938"/>
      <c r="S312" s="165"/>
      <c r="T312" s="165"/>
      <c r="U312" s="166"/>
      <c r="V312" s="166"/>
      <c r="W312" s="166"/>
      <c r="X312" s="165"/>
      <c r="Y312" s="165"/>
      <c r="Z312" s="165"/>
      <c r="AA312" s="165"/>
      <c r="AB312" s="166"/>
      <c r="AC312" s="166"/>
      <c r="AD312" s="166"/>
      <c r="AE312" s="166"/>
      <c r="AF312" s="166"/>
      <c r="AH312" s="165"/>
      <c r="AI312" s="165"/>
      <c r="AN312" s="165"/>
      <c r="AT312" s="165"/>
      <c r="BA312" s="165"/>
      <c r="BI312" s="165"/>
      <c r="BQ312" s="165"/>
      <c r="BR312" s="165"/>
    </row>
    <row r="313" spans="2:70" ht="15" customHeight="1" x14ac:dyDescent="0.25">
      <c r="B313" s="165"/>
      <c r="C313" s="165"/>
      <c r="D313" s="166"/>
      <c r="E313" s="166"/>
      <c r="F313" s="166"/>
      <c r="G313" s="166"/>
      <c r="H313" s="166"/>
      <c r="I313" s="166"/>
      <c r="J313" s="166"/>
      <c r="K313" s="166"/>
      <c r="L313" s="166"/>
      <c r="M313" s="166"/>
      <c r="N313" s="166"/>
      <c r="O313" s="166"/>
      <c r="P313" s="938"/>
      <c r="Q313" s="938"/>
      <c r="R313" s="938"/>
      <c r="S313" s="165"/>
      <c r="T313" s="165"/>
      <c r="U313" s="166"/>
      <c r="V313" s="166"/>
      <c r="W313" s="166"/>
      <c r="X313" s="165"/>
      <c r="Y313" s="165"/>
      <c r="Z313" s="165"/>
      <c r="AA313" s="165"/>
      <c r="AB313" s="166"/>
      <c r="AC313" s="166"/>
      <c r="AD313" s="166"/>
      <c r="AE313" s="166"/>
      <c r="AF313" s="166"/>
      <c r="AH313" s="165"/>
      <c r="AI313" s="165"/>
      <c r="AN313" s="165"/>
      <c r="AT313" s="165"/>
      <c r="BA313" s="165"/>
      <c r="BI313" s="165"/>
      <c r="BQ313" s="165"/>
      <c r="BR313" s="165"/>
    </row>
    <row r="314" spans="2:70" ht="15" customHeight="1" x14ac:dyDescent="0.25">
      <c r="B314" s="165"/>
      <c r="C314" s="165"/>
      <c r="D314" s="166"/>
      <c r="E314" s="166"/>
      <c r="F314" s="166"/>
      <c r="G314" s="166"/>
      <c r="H314" s="166"/>
      <c r="I314" s="166"/>
      <c r="J314" s="166"/>
      <c r="K314" s="166"/>
      <c r="L314" s="166"/>
      <c r="M314" s="166"/>
      <c r="N314" s="166"/>
      <c r="O314" s="166"/>
      <c r="P314" s="938"/>
      <c r="Q314" s="938"/>
      <c r="R314" s="938"/>
      <c r="S314" s="165"/>
      <c r="T314" s="165"/>
      <c r="U314" s="166"/>
      <c r="V314" s="166"/>
      <c r="W314" s="166"/>
      <c r="X314" s="165"/>
      <c r="Y314" s="165"/>
      <c r="Z314" s="165"/>
      <c r="AA314" s="165"/>
      <c r="AB314" s="166"/>
      <c r="AC314" s="166"/>
      <c r="AD314" s="166"/>
      <c r="AE314" s="166"/>
      <c r="AF314" s="166"/>
      <c r="AH314" s="165"/>
      <c r="AI314" s="165"/>
      <c r="AN314" s="165"/>
      <c r="AT314" s="165"/>
      <c r="BA314" s="165"/>
      <c r="BI314" s="165"/>
      <c r="BQ314" s="165"/>
      <c r="BR314" s="165"/>
    </row>
    <row r="315" spans="2:70" ht="15" customHeight="1" x14ac:dyDescent="0.25">
      <c r="B315" s="165"/>
      <c r="C315" s="165"/>
      <c r="D315" s="166"/>
      <c r="E315" s="166"/>
      <c r="F315" s="166"/>
      <c r="G315" s="166"/>
      <c r="H315" s="166"/>
      <c r="I315" s="166"/>
      <c r="J315" s="166"/>
      <c r="K315" s="166"/>
      <c r="L315" s="166"/>
      <c r="M315" s="166"/>
      <c r="N315" s="166"/>
      <c r="O315" s="166"/>
      <c r="P315" s="938"/>
      <c r="Q315" s="938"/>
      <c r="R315" s="938"/>
      <c r="S315" s="165"/>
      <c r="T315" s="165"/>
      <c r="U315" s="166"/>
      <c r="V315" s="166"/>
      <c r="W315" s="166"/>
      <c r="X315" s="165"/>
      <c r="Y315" s="165"/>
      <c r="Z315" s="165"/>
      <c r="AA315" s="165"/>
      <c r="AB315" s="166"/>
      <c r="AC315" s="166"/>
      <c r="AD315" s="166"/>
      <c r="AE315" s="166"/>
      <c r="AF315" s="166"/>
      <c r="AH315" s="165"/>
      <c r="AI315" s="165"/>
      <c r="AN315" s="165"/>
      <c r="AT315" s="165"/>
      <c r="BA315" s="165"/>
      <c r="BI315" s="165"/>
      <c r="BQ315" s="165"/>
      <c r="BR315" s="165"/>
    </row>
    <row r="316" spans="2:70" ht="15" customHeight="1" x14ac:dyDescent="0.25">
      <c r="B316" s="165"/>
      <c r="C316" s="165"/>
      <c r="D316" s="166"/>
      <c r="E316" s="166"/>
      <c r="F316" s="166"/>
      <c r="G316" s="166"/>
      <c r="H316" s="166"/>
      <c r="I316" s="166"/>
      <c r="J316" s="166"/>
      <c r="K316" s="166"/>
      <c r="L316" s="166"/>
      <c r="M316" s="166"/>
      <c r="N316" s="166"/>
      <c r="O316" s="166"/>
      <c r="P316" s="938"/>
      <c r="Q316" s="938"/>
      <c r="R316" s="938"/>
      <c r="S316" s="165"/>
      <c r="T316" s="165"/>
      <c r="U316" s="166"/>
      <c r="V316" s="166"/>
      <c r="W316" s="166"/>
      <c r="X316" s="165"/>
      <c r="Y316" s="165"/>
      <c r="Z316" s="165"/>
      <c r="AA316" s="165"/>
      <c r="AB316" s="166"/>
      <c r="AC316" s="166"/>
      <c r="AD316" s="166"/>
      <c r="AE316" s="166"/>
      <c r="AF316" s="166"/>
      <c r="AH316" s="165"/>
      <c r="AI316" s="165"/>
      <c r="AN316" s="165"/>
      <c r="AT316" s="165"/>
      <c r="BA316" s="165"/>
      <c r="BI316" s="165"/>
      <c r="BQ316" s="165"/>
      <c r="BR316" s="165"/>
    </row>
    <row r="317" spans="2:70" ht="15" customHeight="1" x14ac:dyDescent="0.25">
      <c r="B317" s="165"/>
      <c r="C317" s="165"/>
      <c r="D317" s="166"/>
      <c r="E317" s="166"/>
      <c r="F317" s="166"/>
      <c r="G317" s="166"/>
      <c r="H317" s="166"/>
      <c r="I317" s="166"/>
      <c r="J317" s="166"/>
      <c r="K317" s="166"/>
      <c r="L317" s="166"/>
      <c r="M317" s="166"/>
      <c r="N317" s="166"/>
      <c r="O317" s="166"/>
      <c r="P317" s="938"/>
      <c r="Q317" s="938"/>
      <c r="R317" s="938"/>
      <c r="S317" s="165"/>
      <c r="T317" s="165"/>
      <c r="U317" s="166"/>
      <c r="V317" s="166"/>
      <c r="W317" s="166"/>
      <c r="X317" s="165"/>
      <c r="Y317" s="165"/>
      <c r="Z317" s="165"/>
      <c r="AA317" s="165"/>
      <c r="AB317" s="166"/>
      <c r="AC317" s="166"/>
      <c r="AD317" s="166"/>
      <c r="AE317" s="166"/>
      <c r="AF317" s="166"/>
      <c r="AH317" s="165"/>
      <c r="AI317" s="165"/>
      <c r="AN317" s="165"/>
      <c r="AT317" s="165"/>
      <c r="BA317" s="165"/>
      <c r="BI317" s="165"/>
      <c r="BQ317" s="165"/>
      <c r="BR317" s="165"/>
    </row>
    <row r="318" spans="2:70" ht="15" customHeight="1" x14ac:dyDescent="0.25">
      <c r="B318" s="165"/>
      <c r="C318" s="165"/>
      <c r="D318" s="166"/>
      <c r="E318" s="166"/>
      <c r="F318" s="166"/>
      <c r="G318" s="166"/>
      <c r="H318" s="166"/>
      <c r="I318" s="166"/>
      <c r="J318" s="166"/>
      <c r="K318" s="166"/>
      <c r="L318" s="166"/>
      <c r="M318" s="166"/>
      <c r="N318" s="166"/>
      <c r="O318" s="166"/>
      <c r="P318" s="938"/>
      <c r="Q318" s="938"/>
      <c r="R318" s="938"/>
      <c r="S318" s="165"/>
      <c r="T318" s="165"/>
      <c r="U318" s="166"/>
      <c r="V318" s="166"/>
      <c r="W318" s="166"/>
      <c r="X318" s="165"/>
      <c r="Y318" s="165"/>
      <c r="Z318" s="165"/>
      <c r="AA318" s="165"/>
      <c r="AB318" s="166"/>
      <c r="AC318" s="166"/>
      <c r="AD318" s="166"/>
      <c r="AE318" s="166"/>
      <c r="AF318" s="166"/>
      <c r="AH318" s="165"/>
      <c r="AI318" s="165"/>
      <c r="AN318" s="165"/>
      <c r="AT318" s="165"/>
      <c r="BA318" s="165"/>
      <c r="BI318" s="165"/>
      <c r="BQ318" s="165"/>
      <c r="BR318" s="165"/>
    </row>
    <row r="319" spans="2:70" ht="15" customHeight="1" x14ac:dyDescent="0.25">
      <c r="B319" s="165"/>
      <c r="C319" s="165"/>
      <c r="D319" s="166"/>
      <c r="E319" s="166"/>
      <c r="F319" s="166"/>
      <c r="G319" s="166"/>
      <c r="H319" s="166"/>
      <c r="I319" s="166"/>
      <c r="J319" s="166"/>
      <c r="K319" s="166"/>
      <c r="L319" s="166"/>
      <c r="M319" s="166"/>
      <c r="N319" s="166"/>
      <c r="O319" s="166"/>
      <c r="P319" s="938"/>
      <c r="Q319" s="938"/>
      <c r="R319" s="938"/>
      <c r="S319" s="165"/>
      <c r="T319" s="165"/>
      <c r="U319" s="166"/>
      <c r="V319" s="166"/>
      <c r="W319" s="166"/>
      <c r="X319" s="165"/>
      <c r="Y319" s="165"/>
      <c r="Z319" s="165"/>
      <c r="AA319" s="165"/>
      <c r="AB319" s="166"/>
      <c r="AC319" s="166"/>
      <c r="AD319" s="166"/>
      <c r="AE319" s="166"/>
      <c r="AF319" s="166"/>
      <c r="AH319" s="165"/>
      <c r="AI319" s="165"/>
      <c r="AN319" s="165"/>
      <c r="AT319" s="165"/>
      <c r="BA319" s="165"/>
      <c r="BI319" s="165"/>
      <c r="BQ319" s="165"/>
      <c r="BR319" s="165"/>
    </row>
    <row r="320" spans="2:70" ht="15" customHeight="1" x14ac:dyDescent="0.25">
      <c r="B320" s="165"/>
      <c r="C320" s="165"/>
      <c r="D320" s="166"/>
      <c r="E320" s="166"/>
      <c r="F320" s="166"/>
      <c r="G320" s="166"/>
      <c r="H320" s="166"/>
      <c r="I320" s="166"/>
      <c r="J320" s="166"/>
      <c r="K320" s="166"/>
      <c r="L320" s="166"/>
      <c r="M320" s="166"/>
      <c r="N320" s="166"/>
      <c r="O320" s="166"/>
      <c r="P320" s="938"/>
      <c r="Q320" s="938"/>
      <c r="R320" s="938"/>
      <c r="S320" s="165"/>
      <c r="T320" s="165"/>
      <c r="U320" s="166"/>
      <c r="V320" s="166"/>
      <c r="W320" s="166"/>
      <c r="X320" s="165"/>
      <c r="Y320" s="165"/>
      <c r="Z320" s="165"/>
      <c r="AA320" s="165"/>
      <c r="AB320" s="166"/>
      <c r="AC320" s="166"/>
      <c r="AD320" s="166"/>
      <c r="AE320" s="166"/>
      <c r="AF320" s="166"/>
      <c r="AH320" s="165"/>
      <c r="AI320" s="165"/>
      <c r="AN320" s="165"/>
      <c r="AT320" s="165"/>
      <c r="BA320" s="165"/>
      <c r="BI320" s="165"/>
      <c r="BQ320" s="165"/>
      <c r="BR320" s="165"/>
    </row>
    <row r="321" spans="2:70" ht="15" customHeight="1" x14ac:dyDescent="0.25">
      <c r="B321" s="165"/>
      <c r="C321" s="165"/>
      <c r="D321" s="166"/>
      <c r="E321" s="166"/>
      <c r="F321" s="166"/>
      <c r="G321" s="166"/>
      <c r="H321" s="166"/>
      <c r="I321" s="166"/>
      <c r="J321" s="166"/>
      <c r="K321" s="166"/>
      <c r="L321" s="166"/>
      <c r="M321" s="166"/>
      <c r="N321" s="166"/>
      <c r="O321" s="166"/>
      <c r="P321" s="938"/>
      <c r="Q321" s="938"/>
      <c r="R321" s="938"/>
      <c r="S321" s="165"/>
      <c r="T321" s="165"/>
      <c r="U321" s="166"/>
      <c r="V321" s="166"/>
      <c r="W321" s="166"/>
      <c r="X321" s="165"/>
      <c r="Y321" s="165"/>
      <c r="Z321" s="165"/>
      <c r="AA321" s="165"/>
      <c r="AB321" s="166"/>
      <c r="AC321" s="166"/>
      <c r="AD321" s="166"/>
      <c r="AE321" s="166"/>
      <c r="AF321" s="166"/>
      <c r="AH321" s="165"/>
      <c r="AI321" s="165"/>
      <c r="AN321" s="165"/>
      <c r="AT321" s="165"/>
      <c r="BA321" s="165"/>
      <c r="BI321" s="165"/>
      <c r="BQ321" s="165"/>
      <c r="BR321" s="165"/>
    </row>
    <row r="322" spans="2:70" ht="15" customHeight="1" x14ac:dyDescent="0.25">
      <c r="B322" s="165"/>
      <c r="C322" s="165"/>
      <c r="D322" s="166"/>
      <c r="E322" s="166"/>
      <c r="F322" s="166"/>
      <c r="G322" s="166"/>
      <c r="H322" s="166"/>
      <c r="I322" s="166"/>
      <c r="J322" s="166"/>
      <c r="K322" s="166"/>
      <c r="L322" s="166"/>
      <c r="M322" s="166"/>
      <c r="N322" s="166"/>
      <c r="O322" s="166"/>
      <c r="P322" s="938"/>
      <c r="Q322" s="938"/>
      <c r="R322" s="938"/>
      <c r="S322" s="165"/>
      <c r="T322" s="165"/>
      <c r="U322" s="166"/>
      <c r="V322" s="166"/>
      <c r="W322" s="166"/>
      <c r="X322" s="165"/>
      <c r="Y322" s="165"/>
      <c r="Z322" s="165"/>
      <c r="AA322" s="165"/>
      <c r="AB322" s="166"/>
      <c r="AC322" s="166"/>
      <c r="AD322" s="166"/>
      <c r="AE322" s="166"/>
      <c r="AF322" s="166"/>
      <c r="AH322" s="165"/>
      <c r="AI322" s="165"/>
      <c r="AN322" s="165"/>
      <c r="AT322" s="165"/>
      <c r="BA322" s="165"/>
      <c r="BI322" s="165"/>
      <c r="BQ322" s="165"/>
      <c r="BR322" s="165"/>
    </row>
    <row r="323" spans="2:70" ht="15" customHeight="1" x14ac:dyDescent="0.25">
      <c r="B323" s="165"/>
      <c r="C323" s="165"/>
      <c r="D323" s="166"/>
      <c r="E323" s="166"/>
      <c r="F323" s="166"/>
      <c r="G323" s="166"/>
      <c r="H323" s="166"/>
      <c r="I323" s="166"/>
      <c r="J323" s="166"/>
      <c r="K323" s="166"/>
      <c r="L323" s="166"/>
      <c r="M323" s="166"/>
      <c r="N323" s="166"/>
      <c r="O323" s="166"/>
      <c r="P323" s="938"/>
      <c r="Q323" s="938"/>
      <c r="R323" s="938"/>
      <c r="S323" s="165"/>
      <c r="T323" s="165"/>
      <c r="U323" s="166"/>
      <c r="V323" s="166"/>
      <c r="W323" s="166"/>
      <c r="X323" s="165"/>
      <c r="Y323" s="165"/>
      <c r="Z323" s="165"/>
      <c r="AA323" s="165"/>
      <c r="AB323" s="166"/>
      <c r="AC323" s="166"/>
      <c r="AD323" s="166"/>
      <c r="AE323" s="166"/>
      <c r="AF323" s="166"/>
      <c r="AH323" s="165"/>
      <c r="AI323" s="165"/>
      <c r="AN323" s="165"/>
      <c r="AT323" s="165"/>
      <c r="BA323" s="165"/>
      <c r="BI323" s="165"/>
      <c r="BQ323" s="165"/>
      <c r="BR323" s="165"/>
    </row>
    <row r="324" spans="2:70" ht="15" customHeight="1" x14ac:dyDescent="0.25">
      <c r="B324" s="165"/>
      <c r="C324" s="165"/>
      <c r="D324" s="166"/>
      <c r="E324" s="166"/>
      <c r="F324" s="166"/>
      <c r="G324" s="166"/>
      <c r="H324" s="166"/>
      <c r="I324" s="166"/>
      <c r="J324" s="166"/>
      <c r="K324" s="166"/>
      <c r="L324" s="166"/>
      <c r="M324" s="166"/>
      <c r="N324" s="166"/>
      <c r="O324" s="166"/>
      <c r="P324" s="938"/>
      <c r="Q324" s="938"/>
      <c r="R324" s="938"/>
      <c r="S324" s="165"/>
      <c r="T324" s="165"/>
      <c r="U324" s="166"/>
      <c r="V324" s="166"/>
      <c r="W324" s="166"/>
      <c r="X324" s="165"/>
      <c r="Y324" s="165"/>
      <c r="Z324" s="165"/>
      <c r="AA324" s="165"/>
      <c r="AB324" s="166"/>
      <c r="AC324" s="166"/>
      <c r="AD324" s="166"/>
      <c r="AE324" s="166"/>
      <c r="AF324" s="166"/>
      <c r="AH324" s="165"/>
      <c r="AI324" s="165"/>
      <c r="AN324" s="165"/>
      <c r="AT324" s="165"/>
      <c r="BA324" s="165"/>
      <c r="BI324" s="165"/>
      <c r="BQ324" s="165"/>
      <c r="BR324" s="165"/>
    </row>
    <row r="325" spans="2:70" ht="15" customHeight="1" x14ac:dyDescent="0.25">
      <c r="B325" s="165"/>
      <c r="C325" s="165"/>
      <c r="D325" s="166"/>
      <c r="E325" s="166"/>
      <c r="F325" s="166"/>
      <c r="G325" s="166"/>
      <c r="H325" s="166"/>
      <c r="I325" s="166"/>
      <c r="J325" s="166"/>
      <c r="K325" s="166"/>
      <c r="L325" s="166"/>
      <c r="M325" s="166"/>
      <c r="N325" s="166"/>
      <c r="O325" s="166"/>
      <c r="P325" s="938"/>
      <c r="Q325" s="938"/>
      <c r="R325" s="938"/>
      <c r="S325" s="165"/>
      <c r="T325" s="165"/>
      <c r="U325" s="166"/>
      <c r="V325" s="166"/>
      <c r="W325" s="166"/>
      <c r="X325" s="165"/>
      <c r="Y325" s="165"/>
      <c r="Z325" s="165"/>
      <c r="AA325" s="165"/>
      <c r="AB325" s="166"/>
      <c r="AC325" s="166"/>
      <c r="AD325" s="166"/>
      <c r="AE325" s="166"/>
      <c r="AF325" s="166"/>
      <c r="AH325" s="165"/>
      <c r="AI325" s="165"/>
      <c r="AN325" s="165"/>
      <c r="AT325" s="165"/>
      <c r="BA325" s="165"/>
      <c r="BI325" s="165"/>
      <c r="BQ325" s="165"/>
      <c r="BR325" s="165"/>
    </row>
    <row r="326" spans="2:70" ht="15" customHeight="1" x14ac:dyDescent="0.25">
      <c r="B326" s="165"/>
      <c r="C326" s="165"/>
      <c r="D326" s="166"/>
      <c r="E326" s="166"/>
      <c r="F326" s="166"/>
      <c r="G326" s="166"/>
      <c r="H326" s="166"/>
      <c r="I326" s="166"/>
      <c r="J326" s="166"/>
      <c r="K326" s="166"/>
      <c r="L326" s="166"/>
      <c r="M326" s="166"/>
      <c r="N326" s="166"/>
      <c r="O326" s="166"/>
      <c r="P326" s="938"/>
      <c r="Q326" s="938"/>
      <c r="R326" s="938"/>
      <c r="S326" s="165"/>
      <c r="T326" s="165"/>
      <c r="U326" s="166"/>
      <c r="V326" s="166"/>
      <c r="W326" s="166"/>
      <c r="X326" s="165"/>
      <c r="Y326" s="165"/>
      <c r="Z326" s="165"/>
      <c r="AA326" s="165"/>
      <c r="AB326" s="166"/>
      <c r="AC326" s="166"/>
      <c r="AD326" s="166"/>
      <c r="AE326" s="166"/>
      <c r="AF326" s="166"/>
      <c r="AH326" s="165"/>
      <c r="AI326" s="165"/>
      <c r="AN326" s="165"/>
      <c r="AT326" s="165"/>
      <c r="BA326" s="165"/>
      <c r="BI326" s="165"/>
      <c r="BQ326" s="165"/>
      <c r="BR326" s="165"/>
    </row>
    <row r="327" spans="2:70" ht="15" customHeight="1" x14ac:dyDescent="0.25">
      <c r="B327" s="165"/>
      <c r="C327" s="165"/>
      <c r="D327" s="166"/>
      <c r="E327" s="166"/>
      <c r="F327" s="166"/>
      <c r="G327" s="166"/>
      <c r="H327" s="166"/>
      <c r="I327" s="166"/>
      <c r="J327" s="166"/>
      <c r="K327" s="166"/>
      <c r="L327" s="166"/>
      <c r="M327" s="166"/>
      <c r="N327" s="166"/>
      <c r="O327" s="166"/>
      <c r="P327" s="938"/>
      <c r="Q327" s="938"/>
      <c r="R327" s="938"/>
      <c r="S327" s="165"/>
      <c r="T327" s="165"/>
      <c r="U327" s="166"/>
      <c r="V327" s="166"/>
      <c r="W327" s="166"/>
      <c r="X327" s="165"/>
      <c r="Y327" s="165"/>
      <c r="Z327" s="165"/>
      <c r="AA327" s="165"/>
      <c r="AB327" s="166"/>
      <c r="AC327" s="166"/>
      <c r="AD327" s="166"/>
      <c r="AE327" s="166"/>
      <c r="AF327" s="166"/>
      <c r="AH327" s="165"/>
      <c r="AI327" s="165"/>
      <c r="AN327" s="165"/>
      <c r="AT327" s="165"/>
      <c r="BA327" s="165"/>
      <c r="BI327" s="165"/>
      <c r="BQ327" s="165"/>
      <c r="BR327" s="165"/>
    </row>
    <row r="328" spans="2:70" ht="15" customHeight="1" x14ac:dyDescent="0.25">
      <c r="B328" s="165"/>
      <c r="C328" s="165"/>
      <c r="D328" s="166"/>
      <c r="E328" s="166"/>
      <c r="F328" s="166"/>
      <c r="G328" s="166"/>
      <c r="H328" s="166"/>
      <c r="I328" s="166"/>
      <c r="J328" s="166"/>
      <c r="K328" s="166"/>
      <c r="L328" s="166"/>
      <c r="M328" s="166"/>
      <c r="N328" s="166"/>
      <c r="O328" s="166"/>
      <c r="P328" s="938"/>
      <c r="Q328" s="938"/>
      <c r="R328" s="938"/>
      <c r="S328" s="165"/>
      <c r="T328" s="165"/>
      <c r="U328" s="166"/>
      <c r="V328" s="166"/>
      <c r="W328" s="166"/>
      <c r="X328" s="165"/>
      <c r="Y328" s="165"/>
      <c r="Z328" s="165"/>
      <c r="AA328" s="165"/>
      <c r="AB328" s="166"/>
      <c r="AC328" s="166"/>
      <c r="AD328" s="166"/>
      <c r="AE328" s="166"/>
      <c r="AF328" s="166"/>
      <c r="AH328" s="165"/>
      <c r="AI328" s="165"/>
      <c r="AN328" s="165"/>
      <c r="AT328" s="165"/>
      <c r="BA328" s="165"/>
      <c r="BI328" s="165"/>
      <c r="BQ328" s="165"/>
      <c r="BR328" s="165"/>
    </row>
    <row r="329" spans="2:70" ht="15" customHeight="1" x14ac:dyDescent="0.25">
      <c r="B329" s="165"/>
      <c r="C329" s="165"/>
      <c r="D329" s="166"/>
      <c r="E329" s="166"/>
      <c r="F329" s="166"/>
      <c r="G329" s="166"/>
      <c r="H329" s="166"/>
      <c r="I329" s="166"/>
      <c r="J329" s="166"/>
      <c r="K329" s="166"/>
      <c r="L329" s="166"/>
      <c r="M329" s="166"/>
      <c r="N329" s="166"/>
      <c r="O329" s="166"/>
      <c r="P329" s="938"/>
      <c r="Q329" s="938"/>
      <c r="R329" s="938"/>
      <c r="S329" s="165"/>
      <c r="T329" s="165"/>
      <c r="U329" s="166"/>
      <c r="V329" s="166"/>
      <c r="W329" s="166"/>
      <c r="X329" s="165"/>
      <c r="Y329" s="165"/>
      <c r="Z329" s="165"/>
      <c r="AA329" s="165"/>
      <c r="AB329" s="166"/>
      <c r="AC329" s="166"/>
      <c r="AD329" s="166"/>
      <c r="AE329" s="166"/>
      <c r="AF329" s="166"/>
      <c r="AH329" s="165"/>
      <c r="AI329" s="165"/>
      <c r="AN329" s="165"/>
      <c r="AT329" s="165"/>
      <c r="BA329" s="165"/>
      <c r="BI329" s="165"/>
      <c r="BQ329" s="165"/>
      <c r="BR329" s="165"/>
    </row>
    <row r="330" spans="2:70" ht="15" customHeight="1" x14ac:dyDescent="0.25">
      <c r="B330" s="165"/>
      <c r="C330" s="165"/>
      <c r="D330" s="166"/>
      <c r="E330" s="166"/>
      <c r="F330" s="166"/>
      <c r="G330" s="166"/>
      <c r="H330" s="166"/>
      <c r="I330" s="166"/>
      <c r="J330" s="166"/>
      <c r="K330" s="166"/>
      <c r="L330" s="166"/>
      <c r="M330" s="166"/>
      <c r="N330" s="166"/>
      <c r="O330" s="166"/>
      <c r="P330" s="938"/>
      <c r="Q330" s="938"/>
      <c r="R330" s="938"/>
      <c r="S330" s="165"/>
      <c r="T330" s="165"/>
      <c r="U330" s="166"/>
      <c r="V330" s="166"/>
      <c r="W330" s="166"/>
      <c r="X330" s="165"/>
      <c r="Y330" s="165"/>
      <c r="Z330" s="165"/>
      <c r="AA330" s="165"/>
      <c r="AB330" s="166"/>
      <c r="AC330" s="166"/>
      <c r="AD330" s="166"/>
      <c r="AE330" s="166"/>
      <c r="AF330" s="166"/>
      <c r="AH330" s="165"/>
      <c r="AI330" s="165"/>
      <c r="AN330" s="165"/>
      <c r="AT330" s="165"/>
      <c r="BA330" s="165"/>
      <c r="BI330" s="165"/>
      <c r="BQ330" s="165"/>
      <c r="BR330" s="165"/>
    </row>
    <row r="331" spans="2:70" ht="15" customHeight="1" x14ac:dyDescent="0.25">
      <c r="B331" s="165"/>
      <c r="C331" s="165"/>
      <c r="D331" s="166"/>
      <c r="E331" s="166"/>
      <c r="F331" s="166"/>
      <c r="G331" s="166"/>
      <c r="H331" s="166"/>
      <c r="I331" s="166"/>
      <c r="J331" s="166"/>
      <c r="K331" s="166"/>
      <c r="L331" s="166"/>
      <c r="M331" s="166"/>
      <c r="N331" s="166"/>
      <c r="O331" s="166"/>
      <c r="P331" s="938"/>
      <c r="Q331" s="938"/>
      <c r="R331" s="938"/>
      <c r="S331" s="165"/>
      <c r="T331" s="165"/>
      <c r="U331" s="166"/>
      <c r="V331" s="166"/>
      <c r="W331" s="166"/>
      <c r="X331" s="165"/>
      <c r="Y331" s="165"/>
      <c r="Z331" s="165"/>
      <c r="AA331" s="165"/>
      <c r="AB331" s="166"/>
      <c r="AC331" s="166"/>
      <c r="AD331" s="166"/>
      <c r="AE331" s="166"/>
      <c r="AF331" s="166"/>
      <c r="AH331" s="165"/>
      <c r="AI331" s="165"/>
      <c r="AN331" s="165"/>
      <c r="AT331" s="165"/>
      <c r="BA331" s="165"/>
      <c r="BI331" s="165"/>
      <c r="BQ331" s="165"/>
      <c r="BR331" s="165"/>
    </row>
    <row r="332" spans="2:70" ht="15" customHeight="1" x14ac:dyDescent="0.25">
      <c r="B332" s="165"/>
      <c r="C332" s="165"/>
      <c r="D332" s="166"/>
      <c r="E332" s="166"/>
      <c r="F332" s="166"/>
      <c r="G332" s="166"/>
      <c r="H332" s="166"/>
      <c r="I332" s="166"/>
      <c r="J332" s="166"/>
      <c r="K332" s="166"/>
      <c r="L332" s="166"/>
      <c r="M332" s="166"/>
      <c r="N332" s="166"/>
      <c r="O332" s="166"/>
      <c r="P332" s="938"/>
      <c r="Q332" s="938"/>
      <c r="R332" s="938"/>
      <c r="S332" s="165"/>
      <c r="T332" s="165"/>
      <c r="U332" s="166"/>
      <c r="V332" s="166"/>
      <c r="W332" s="166"/>
      <c r="X332" s="165"/>
      <c r="Y332" s="165"/>
      <c r="Z332" s="165"/>
      <c r="AA332" s="165"/>
      <c r="AB332" s="166"/>
      <c r="AC332" s="166"/>
      <c r="AD332" s="166"/>
      <c r="AE332" s="166"/>
      <c r="AF332" s="166"/>
      <c r="AH332" s="165"/>
      <c r="AI332" s="165"/>
      <c r="AN332" s="165"/>
      <c r="AT332" s="165"/>
      <c r="BA332" s="165"/>
      <c r="BI332" s="165"/>
      <c r="BQ332" s="165"/>
      <c r="BR332" s="165"/>
    </row>
    <row r="333" spans="2:70" ht="15" customHeight="1" x14ac:dyDescent="0.25">
      <c r="B333" s="165"/>
      <c r="C333" s="165"/>
      <c r="D333" s="166"/>
      <c r="E333" s="166"/>
      <c r="F333" s="166"/>
      <c r="G333" s="166"/>
      <c r="H333" s="166"/>
      <c r="I333" s="166"/>
      <c r="J333" s="166"/>
      <c r="K333" s="166"/>
      <c r="L333" s="166"/>
      <c r="M333" s="166"/>
      <c r="N333" s="166"/>
      <c r="O333" s="166"/>
      <c r="P333" s="938"/>
      <c r="Q333" s="938"/>
      <c r="R333" s="938"/>
      <c r="S333" s="165"/>
      <c r="T333" s="165"/>
      <c r="U333" s="166"/>
      <c r="V333" s="166"/>
      <c r="W333" s="166"/>
      <c r="X333" s="165"/>
      <c r="Y333" s="165"/>
      <c r="Z333" s="165"/>
      <c r="AA333" s="165"/>
      <c r="AB333" s="166"/>
      <c r="AC333" s="166"/>
      <c r="AD333" s="166"/>
      <c r="AE333" s="166"/>
      <c r="AF333" s="166"/>
      <c r="AH333" s="165"/>
      <c r="AI333" s="165"/>
      <c r="AN333" s="165"/>
      <c r="AT333" s="165"/>
      <c r="BA333" s="165"/>
      <c r="BI333" s="165"/>
      <c r="BQ333" s="165"/>
      <c r="BR333" s="165"/>
    </row>
    <row r="334" spans="2:70" ht="15" customHeight="1" x14ac:dyDescent="0.25">
      <c r="B334" s="165"/>
      <c r="C334" s="165"/>
      <c r="D334" s="166"/>
      <c r="E334" s="166"/>
      <c r="F334" s="166"/>
      <c r="G334" s="166"/>
      <c r="H334" s="166"/>
      <c r="I334" s="166"/>
      <c r="J334" s="166"/>
      <c r="K334" s="166"/>
      <c r="L334" s="166"/>
      <c r="M334" s="166"/>
      <c r="N334" s="166"/>
      <c r="O334" s="166"/>
      <c r="P334" s="938"/>
      <c r="Q334" s="938"/>
      <c r="R334" s="938"/>
      <c r="S334" s="165"/>
      <c r="T334" s="165"/>
      <c r="U334" s="166"/>
      <c r="V334" s="166"/>
      <c r="W334" s="166"/>
      <c r="X334" s="165"/>
      <c r="Y334" s="165"/>
      <c r="Z334" s="165"/>
      <c r="AA334" s="165"/>
      <c r="AB334" s="166"/>
      <c r="AC334" s="166"/>
      <c r="AD334" s="166"/>
      <c r="AE334" s="166"/>
      <c r="AF334" s="166"/>
      <c r="AH334" s="165"/>
      <c r="AI334" s="165"/>
      <c r="AN334" s="165"/>
      <c r="AT334" s="165"/>
      <c r="BA334" s="165"/>
      <c r="BI334" s="165"/>
      <c r="BQ334" s="165"/>
      <c r="BR334" s="165"/>
    </row>
    <row r="335" spans="2:70" ht="15" customHeight="1" x14ac:dyDescent="0.25">
      <c r="B335" s="165"/>
      <c r="C335" s="165"/>
      <c r="D335" s="166"/>
      <c r="E335" s="166"/>
      <c r="F335" s="166"/>
      <c r="G335" s="166"/>
      <c r="H335" s="166"/>
      <c r="I335" s="166"/>
      <c r="J335" s="166"/>
      <c r="K335" s="166"/>
      <c r="L335" s="166"/>
      <c r="M335" s="166"/>
      <c r="N335" s="166"/>
      <c r="O335" s="166"/>
      <c r="P335" s="938"/>
      <c r="Q335" s="938"/>
      <c r="R335" s="938"/>
      <c r="S335" s="165"/>
      <c r="T335" s="165"/>
      <c r="U335" s="166"/>
      <c r="V335" s="166"/>
      <c r="W335" s="166"/>
      <c r="X335" s="165"/>
      <c r="Y335" s="165"/>
      <c r="Z335" s="165"/>
      <c r="AA335" s="165"/>
      <c r="AB335" s="166"/>
      <c r="AC335" s="166"/>
      <c r="AD335" s="166"/>
      <c r="AE335" s="166"/>
      <c r="AF335" s="166"/>
      <c r="AH335" s="165"/>
      <c r="AI335" s="165"/>
      <c r="AN335" s="165"/>
      <c r="AT335" s="165"/>
      <c r="BA335" s="165"/>
      <c r="BI335" s="165"/>
      <c r="BQ335" s="165"/>
      <c r="BR335" s="165"/>
    </row>
    <row r="336" spans="2:70" ht="15" customHeight="1" x14ac:dyDescent="0.25">
      <c r="B336" s="165"/>
      <c r="C336" s="165"/>
      <c r="D336" s="166"/>
      <c r="E336" s="166"/>
      <c r="F336" s="166"/>
      <c r="G336" s="166"/>
      <c r="H336" s="166"/>
      <c r="I336" s="166"/>
      <c r="J336" s="166"/>
      <c r="K336" s="166"/>
      <c r="L336" s="166"/>
      <c r="M336" s="166"/>
      <c r="N336" s="166"/>
      <c r="O336" s="166"/>
      <c r="P336" s="938"/>
      <c r="Q336" s="938"/>
      <c r="R336" s="938"/>
      <c r="S336" s="165"/>
      <c r="T336" s="165"/>
      <c r="U336" s="166"/>
      <c r="V336" s="166"/>
      <c r="W336" s="166"/>
      <c r="X336" s="165"/>
      <c r="Y336" s="165"/>
      <c r="Z336" s="165"/>
      <c r="AA336" s="165"/>
      <c r="AB336" s="166"/>
      <c r="AC336" s="166"/>
      <c r="AD336" s="166"/>
      <c r="AE336" s="166"/>
      <c r="AF336" s="166"/>
      <c r="AH336" s="165"/>
      <c r="AI336" s="165"/>
      <c r="AN336" s="165"/>
      <c r="AT336" s="165"/>
      <c r="BA336" s="165"/>
      <c r="BI336" s="165"/>
      <c r="BQ336" s="165"/>
      <c r="BR336" s="165"/>
    </row>
    <row r="337" spans="2:70" ht="15" customHeight="1" x14ac:dyDescent="0.25">
      <c r="B337" s="165"/>
      <c r="C337" s="165"/>
      <c r="D337" s="166"/>
      <c r="E337" s="166"/>
      <c r="F337" s="166"/>
      <c r="G337" s="166"/>
      <c r="H337" s="166"/>
      <c r="I337" s="166"/>
      <c r="J337" s="166"/>
      <c r="K337" s="166"/>
      <c r="L337" s="166"/>
      <c r="M337" s="166"/>
      <c r="N337" s="166"/>
      <c r="O337" s="166"/>
      <c r="P337" s="938"/>
      <c r="Q337" s="938"/>
      <c r="R337" s="938"/>
      <c r="S337" s="165"/>
      <c r="T337" s="165"/>
      <c r="U337" s="166"/>
      <c r="V337" s="166"/>
      <c r="W337" s="166"/>
      <c r="X337" s="165"/>
      <c r="Y337" s="165"/>
      <c r="Z337" s="165"/>
      <c r="AA337" s="165"/>
      <c r="AB337" s="166"/>
      <c r="AC337" s="166"/>
      <c r="AD337" s="166"/>
      <c r="AE337" s="166"/>
      <c r="AF337" s="166"/>
      <c r="AH337" s="165"/>
      <c r="AI337" s="165"/>
      <c r="AN337" s="165"/>
      <c r="AT337" s="165"/>
      <c r="BA337" s="165"/>
      <c r="BI337" s="165"/>
      <c r="BQ337" s="165"/>
      <c r="BR337" s="165"/>
    </row>
    <row r="338" spans="2:70" ht="15" customHeight="1" x14ac:dyDescent="0.25">
      <c r="B338" s="165"/>
      <c r="C338" s="165"/>
      <c r="D338" s="166"/>
      <c r="E338" s="166"/>
      <c r="F338" s="166"/>
      <c r="G338" s="166"/>
      <c r="H338" s="166"/>
      <c r="I338" s="166"/>
      <c r="J338" s="166"/>
      <c r="K338" s="166"/>
      <c r="L338" s="166"/>
      <c r="M338" s="166"/>
      <c r="N338" s="166"/>
      <c r="O338" s="166"/>
      <c r="P338" s="938"/>
      <c r="Q338" s="938"/>
      <c r="R338" s="938"/>
      <c r="S338" s="165"/>
      <c r="T338" s="165"/>
      <c r="U338" s="166"/>
      <c r="V338" s="166"/>
      <c r="W338" s="166"/>
      <c r="X338" s="165"/>
      <c r="Y338" s="165"/>
      <c r="Z338" s="165"/>
      <c r="AA338" s="165"/>
      <c r="AB338" s="166"/>
      <c r="AC338" s="166"/>
      <c r="AD338" s="166"/>
      <c r="AE338" s="166"/>
      <c r="AF338" s="166"/>
      <c r="AH338" s="165"/>
      <c r="AI338" s="165"/>
      <c r="AN338" s="165"/>
      <c r="AT338" s="165"/>
      <c r="BA338" s="165"/>
      <c r="BI338" s="165"/>
      <c r="BQ338" s="165"/>
      <c r="BR338" s="165"/>
    </row>
    <row r="339" spans="2:70" ht="15" customHeight="1" x14ac:dyDescent="0.25">
      <c r="B339" s="165"/>
      <c r="C339" s="165"/>
      <c r="D339" s="166"/>
      <c r="E339" s="166"/>
      <c r="F339" s="166"/>
      <c r="G339" s="166"/>
      <c r="H339" s="166"/>
      <c r="I339" s="166"/>
      <c r="J339" s="166"/>
      <c r="K339" s="166"/>
      <c r="L339" s="166"/>
      <c r="M339" s="166"/>
      <c r="N339" s="166"/>
      <c r="O339" s="166"/>
      <c r="P339" s="938"/>
      <c r="Q339" s="938"/>
      <c r="R339" s="938"/>
      <c r="S339" s="165"/>
      <c r="T339" s="165"/>
      <c r="U339" s="166"/>
      <c r="V339" s="166"/>
      <c r="W339" s="166"/>
      <c r="X339" s="165"/>
      <c r="Y339" s="165"/>
      <c r="Z339" s="165"/>
      <c r="AA339" s="165"/>
      <c r="AB339" s="166"/>
      <c r="AC339" s="166"/>
      <c r="AD339" s="166"/>
      <c r="AE339" s="166"/>
      <c r="AF339" s="166"/>
      <c r="AH339" s="165"/>
      <c r="AI339" s="165"/>
      <c r="AN339" s="165"/>
      <c r="AT339" s="165"/>
      <c r="BA339" s="165"/>
      <c r="BI339" s="165"/>
      <c r="BQ339" s="165"/>
      <c r="BR339" s="165"/>
    </row>
    <row r="340" spans="2:70" ht="15" customHeight="1" x14ac:dyDescent="0.25">
      <c r="B340" s="165"/>
      <c r="C340" s="165"/>
      <c r="D340" s="166"/>
      <c r="E340" s="166"/>
      <c r="F340" s="166"/>
      <c r="G340" s="166"/>
      <c r="H340" s="166"/>
      <c r="I340" s="166"/>
      <c r="J340" s="166"/>
      <c r="K340" s="166"/>
      <c r="L340" s="166"/>
      <c r="M340" s="166"/>
      <c r="N340" s="166"/>
      <c r="O340" s="166"/>
      <c r="P340" s="938"/>
      <c r="Q340" s="938"/>
      <c r="R340" s="938"/>
      <c r="S340" s="165"/>
      <c r="T340" s="165"/>
      <c r="U340" s="166"/>
      <c r="V340" s="166"/>
      <c r="W340" s="166"/>
      <c r="X340" s="165"/>
      <c r="Y340" s="165"/>
      <c r="Z340" s="165"/>
      <c r="AA340" s="165"/>
      <c r="AB340" s="166"/>
      <c r="AC340" s="166"/>
      <c r="AD340" s="166"/>
      <c r="AE340" s="166"/>
      <c r="AF340" s="166"/>
      <c r="AH340" s="165"/>
      <c r="AI340" s="165"/>
      <c r="AN340" s="165"/>
      <c r="AT340" s="165"/>
      <c r="BA340" s="165"/>
      <c r="BI340" s="165"/>
      <c r="BQ340" s="165"/>
      <c r="BR340" s="165"/>
    </row>
    <row r="341" spans="2:70" ht="15" customHeight="1" x14ac:dyDescent="0.25">
      <c r="B341" s="165"/>
      <c r="C341" s="165"/>
      <c r="D341" s="166"/>
      <c r="E341" s="166"/>
      <c r="F341" s="166"/>
      <c r="G341" s="166"/>
      <c r="H341" s="166"/>
      <c r="I341" s="166"/>
      <c r="J341" s="166"/>
      <c r="K341" s="166"/>
      <c r="L341" s="166"/>
      <c r="M341" s="166"/>
      <c r="N341" s="166"/>
      <c r="O341" s="166"/>
      <c r="P341" s="938"/>
      <c r="Q341" s="938"/>
      <c r="R341" s="938"/>
      <c r="S341" s="165"/>
      <c r="T341" s="165"/>
      <c r="U341" s="166"/>
      <c r="V341" s="166"/>
      <c r="W341" s="166"/>
      <c r="X341" s="165"/>
      <c r="Y341" s="165"/>
      <c r="Z341" s="165"/>
      <c r="AA341" s="165"/>
      <c r="AB341" s="166"/>
      <c r="AC341" s="166"/>
      <c r="AD341" s="166"/>
      <c r="AE341" s="166"/>
      <c r="AF341" s="166"/>
      <c r="AH341" s="165"/>
      <c r="AI341" s="165"/>
      <c r="AN341" s="165"/>
      <c r="AT341" s="165"/>
      <c r="BA341" s="165"/>
      <c r="BI341" s="165"/>
      <c r="BQ341" s="165"/>
      <c r="BR341" s="165"/>
    </row>
    <row r="342" spans="2:70" ht="15" customHeight="1" x14ac:dyDescent="0.25">
      <c r="B342" s="165"/>
      <c r="C342" s="165"/>
      <c r="D342" s="166"/>
      <c r="E342" s="166"/>
      <c r="F342" s="166"/>
      <c r="G342" s="166"/>
      <c r="H342" s="166"/>
      <c r="I342" s="166"/>
      <c r="J342" s="166"/>
      <c r="K342" s="166"/>
      <c r="L342" s="166"/>
      <c r="M342" s="166"/>
      <c r="N342" s="166"/>
      <c r="O342" s="166"/>
      <c r="P342" s="938"/>
      <c r="Q342" s="938"/>
      <c r="R342" s="938"/>
      <c r="S342" s="165"/>
      <c r="T342" s="165"/>
      <c r="U342" s="166"/>
      <c r="V342" s="166"/>
      <c r="W342" s="166"/>
      <c r="X342" s="165"/>
      <c r="Y342" s="165"/>
      <c r="Z342" s="165"/>
      <c r="AA342" s="165"/>
      <c r="AB342" s="166"/>
      <c r="AC342" s="166"/>
      <c r="AD342" s="166"/>
      <c r="AE342" s="166"/>
      <c r="AF342" s="166"/>
      <c r="AH342" s="165"/>
      <c r="AI342" s="165"/>
      <c r="AN342" s="165"/>
      <c r="AT342" s="165"/>
      <c r="BA342" s="165"/>
      <c r="BI342" s="165"/>
      <c r="BQ342" s="165"/>
      <c r="BR342" s="165"/>
    </row>
    <row r="343" spans="2:70" ht="15" customHeight="1" x14ac:dyDescent="0.25">
      <c r="B343" s="165"/>
      <c r="C343" s="165"/>
      <c r="D343" s="166"/>
      <c r="E343" s="166"/>
      <c r="F343" s="166"/>
      <c r="G343" s="166"/>
      <c r="H343" s="166"/>
      <c r="I343" s="166"/>
      <c r="J343" s="166"/>
      <c r="K343" s="166"/>
      <c r="L343" s="166"/>
      <c r="M343" s="166"/>
      <c r="N343" s="166"/>
      <c r="O343" s="166"/>
      <c r="P343" s="938"/>
      <c r="Q343" s="938"/>
      <c r="R343" s="938"/>
      <c r="S343" s="165"/>
      <c r="T343" s="165"/>
      <c r="U343" s="166"/>
      <c r="V343" s="166"/>
      <c r="W343" s="166"/>
      <c r="X343" s="165"/>
      <c r="Y343" s="165"/>
      <c r="Z343" s="165"/>
      <c r="AA343" s="165"/>
      <c r="AB343" s="166"/>
      <c r="AC343" s="166"/>
      <c r="AD343" s="166"/>
      <c r="AE343" s="166"/>
      <c r="AF343" s="166"/>
      <c r="AH343" s="165"/>
      <c r="AI343" s="165"/>
      <c r="AN343" s="165"/>
      <c r="AT343" s="165"/>
      <c r="BA343" s="165"/>
      <c r="BI343" s="165"/>
      <c r="BQ343" s="165"/>
      <c r="BR343" s="165"/>
    </row>
    <row r="344" spans="2:70" ht="15" customHeight="1" x14ac:dyDescent="0.25">
      <c r="B344" s="165"/>
      <c r="C344" s="165"/>
      <c r="D344" s="166"/>
      <c r="E344" s="166"/>
      <c r="F344" s="166"/>
      <c r="G344" s="166"/>
      <c r="H344" s="166"/>
      <c r="I344" s="166"/>
      <c r="J344" s="166"/>
      <c r="K344" s="166"/>
      <c r="L344" s="166"/>
      <c r="M344" s="166"/>
      <c r="N344" s="166"/>
      <c r="O344" s="166"/>
      <c r="P344" s="938"/>
      <c r="Q344" s="938"/>
      <c r="R344" s="938"/>
      <c r="S344" s="165"/>
      <c r="T344" s="165"/>
      <c r="U344" s="166"/>
      <c r="V344" s="166"/>
      <c r="W344" s="166"/>
      <c r="X344" s="165"/>
      <c r="Y344" s="165"/>
      <c r="Z344" s="165"/>
      <c r="AA344" s="165"/>
      <c r="AB344" s="166"/>
      <c r="AC344" s="166"/>
      <c r="AD344" s="166"/>
      <c r="AE344" s="166"/>
      <c r="AF344" s="166"/>
      <c r="AH344" s="165"/>
      <c r="AI344" s="165"/>
      <c r="AN344" s="165"/>
      <c r="AT344" s="165"/>
      <c r="BA344" s="165"/>
      <c r="BI344" s="165"/>
      <c r="BQ344" s="165"/>
      <c r="BR344" s="165"/>
    </row>
    <row r="345" spans="2:70" ht="15" customHeight="1" x14ac:dyDescent="0.25">
      <c r="B345" s="165"/>
      <c r="C345" s="165"/>
      <c r="D345" s="166"/>
      <c r="E345" s="166"/>
      <c r="F345" s="166"/>
      <c r="G345" s="166"/>
      <c r="H345" s="166"/>
      <c r="I345" s="166"/>
      <c r="J345" s="166"/>
      <c r="K345" s="166"/>
      <c r="L345" s="166"/>
      <c r="M345" s="166"/>
      <c r="N345" s="166"/>
      <c r="O345" s="166"/>
      <c r="P345" s="938"/>
      <c r="Q345" s="938"/>
      <c r="R345" s="938"/>
      <c r="S345" s="165"/>
      <c r="T345" s="165"/>
      <c r="U345" s="166"/>
      <c r="V345" s="166"/>
      <c r="W345" s="166"/>
      <c r="X345" s="165"/>
      <c r="Y345" s="165"/>
      <c r="Z345" s="165"/>
      <c r="AA345" s="165"/>
      <c r="AB345" s="166"/>
      <c r="AC345" s="166"/>
      <c r="AD345" s="166"/>
      <c r="AE345" s="166"/>
      <c r="AF345" s="166"/>
      <c r="AH345" s="165"/>
      <c r="AI345" s="165"/>
      <c r="AN345" s="165"/>
      <c r="AT345" s="165"/>
      <c r="BA345" s="165"/>
      <c r="BI345" s="165"/>
      <c r="BQ345" s="165"/>
      <c r="BR345" s="165"/>
    </row>
    <row r="346" spans="2:70" ht="15" customHeight="1" x14ac:dyDescent="0.25">
      <c r="B346" s="165"/>
      <c r="C346" s="165"/>
      <c r="D346" s="166"/>
      <c r="E346" s="166"/>
      <c r="F346" s="166"/>
      <c r="G346" s="166"/>
      <c r="H346" s="166"/>
      <c r="I346" s="166"/>
      <c r="J346" s="166"/>
      <c r="K346" s="166"/>
      <c r="L346" s="166"/>
      <c r="M346" s="166"/>
      <c r="N346" s="166"/>
      <c r="O346" s="166"/>
      <c r="P346" s="938"/>
      <c r="Q346" s="938"/>
      <c r="R346" s="938"/>
      <c r="S346" s="165"/>
      <c r="T346" s="165"/>
      <c r="U346" s="166"/>
      <c r="V346" s="166"/>
      <c r="W346" s="166"/>
      <c r="X346" s="165"/>
      <c r="Y346" s="165"/>
      <c r="Z346" s="165"/>
      <c r="AA346" s="165"/>
      <c r="AB346" s="166"/>
      <c r="AC346" s="166"/>
      <c r="AD346" s="166"/>
      <c r="AE346" s="166"/>
      <c r="AF346" s="166"/>
      <c r="AH346" s="165"/>
      <c r="AI346" s="165"/>
      <c r="AN346" s="165"/>
      <c r="AT346" s="165"/>
      <c r="BA346" s="165"/>
      <c r="BI346" s="165"/>
      <c r="BQ346" s="165"/>
      <c r="BR346" s="165"/>
    </row>
    <row r="347" spans="2:70" ht="15" customHeight="1" x14ac:dyDescent="0.25">
      <c r="B347" s="165"/>
      <c r="C347" s="165"/>
      <c r="D347" s="166"/>
      <c r="E347" s="166"/>
      <c r="F347" s="166"/>
      <c r="G347" s="166"/>
      <c r="H347" s="166"/>
      <c r="I347" s="166"/>
      <c r="J347" s="166"/>
      <c r="K347" s="166"/>
      <c r="L347" s="166"/>
      <c r="M347" s="166"/>
      <c r="N347" s="166"/>
      <c r="O347" s="166"/>
      <c r="P347" s="938"/>
      <c r="Q347" s="938"/>
      <c r="R347" s="938"/>
      <c r="S347" s="165"/>
      <c r="T347" s="165"/>
      <c r="U347" s="166"/>
      <c r="V347" s="166"/>
      <c r="W347" s="166"/>
      <c r="X347" s="165"/>
      <c r="Y347" s="165"/>
      <c r="Z347" s="165"/>
      <c r="AA347" s="165"/>
      <c r="AB347" s="166"/>
      <c r="AC347" s="166"/>
      <c r="AD347" s="166"/>
      <c r="AE347" s="166"/>
      <c r="AF347" s="166"/>
      <c r="AH347" s="165"/>
      <c r="AI347" s="165"/>
      <c r="AN347" s="165"/>
      <c r="AT347" s="165"/>
      <c r="BA347" s="165"/>
      <c r="BI347" s="165"/>
      <c r="BQ347" s="165"/>
      <c r="BR347" s="165"/>
    </row>
    <row r="348" spans="2:70" ht="15" customHeight="1" x14ac:dyDescent="0.25">
      <c r="B348" s="165"/>
      <c r="C348" s="165"/>
      <c r="D348" s="166"/>
      <c r="E348" s="166"/>
      <c r="F348" s="166"/>
      <c r="G348" s="166"/>
      <c r="H348" s="166"/>
      <c r="I348" s="166"/>
      <c r="J348" s="166"/>
      <c r="K348" s="166"/>
      <c r="L348" s="166"/>
      <c r="M348" s="166"/>
      <c r="N348" s="166"/>
      <c r="O348" s="166"/>
      <c r="P348" s="938"/>
      <c r="Q348" s="938"/>
      <c r="R348" s="938"/>
      <c r="S348" s="165"/>
      <c r="T348" s="165"/>
      <c r="U348" s="166"/>
      <c r="V348" s="166"/>
      <c r="W348" s="166"/>
      <c r="X348" s="165"/>
      <c r="Y348" s="165"/>
      <c r="Z348" s="165"/>
      <c r="AA348" s="165"/>
      <c r="AB348" s="166"/>
      <c r="AC348" s="166"/>
      <c r="AD348" s="166"/>
      <c r="AE348" s="166"/>
      <c r="AF348" s="166"/>
      <c r="AH348" s="165"/>
      <c r="AI348" s="165"/>
      <c r="AN348" s="165"/>
      <c r="AT348" s="165"/>
      <c r="BA348" s="165"/>
      <c r="BI348" s="165"/>
      <c r="BQ348" s="165"/>
      <c r="BR348" s="165"/>
    </row>
    <row r="349" spans="2:70" ht="15" customHeight="1" x14ac:dyDescent="0.25">
      <c r="B349" s="165"/>
      <c r="C349" s="165"/>
      <c r="D349" s="166"/>
      <c r="E349" s="166"/>
      <c r="F349" s="166"/>
      <c r="G349" s="166"/>
      <c r="H349" s="166"/>
      <c r="I349" s="166"/>
      <c r="J349" s="166"/>
      <c r="K349" s="166"/>
      <c r="L349" s="166"/>
      <c r="M349" s="166"/>
      <c r="N349" s="166"/>
      <c r="O349" s="166"/>
      <c r="P349" s="938"/>
      <c r="Q349" s="938"/>
      <c r="R349" s="938"/>
      <c r="S349" s="165"/>
      <c r="T349" s="165"/>
      <c r="U349" s="166"/>
      <c r="V349" s="166"/>
      <c r="W349" s="166"/>
      <c r="X349" s="165"/>
      <c r="Y349" s="165"/>
      <c r="Z349" s="165"/>
      <c r="AA349" s="165"/>
      <c r="AB349" s="166"/>
      <c r="AC349" s="166"/>
      <c r="AD349" s="166"/>
      <c r="AE349" s="166"/>
      <c r="AF349" s="166"/>
      <c r="AH349" s="165"/>
      <c r="AI349" s="165"/>
      <c r="AN349" s="165"/>
      <c r="AT349" s="165"/>
      <c r="BA349" s="165"/>
      <c r="BI349" s="165"/>
      <c r="BQ349" s="165"/>
      <c r="BR349" s="165"/>
    </row>
    <row r="350" spans="2:70" ht="15" customHeight="1" x14ac:dyDescent="0.25">
      <c r="B350" s="165"/>
      <c r="C350" s="165"/>
      <c r="D350" s="166"/>
      <c r="E350" s="166"/>
      <c r="F350" s="166"/>
      <c r="G350" s="166"/>
      <c r="H350" s="166"/>
      <c r="I350" s="166"/>
      <c r="J350" s="166"/>
      <c r="K350" s="166"/>
      <c r="L350" s="166"/>
      <c r="M350" s="166"/>
      <c r="N350" s="166"/>
      <c r="O350" s="166"/>
      <c r="P350" s="938"/>
      <c r="Q350" s="938"/>
      <c r="R350" s="938"/>
      <c r="S350" s="165"/>
      <c r="T350" s="165"/>
      <c r="U350" s="166"/>
      <c r="V350" s="166"/>
      <c r="W350" s="166"/>
      <c r="X350" s="165"/>
      <c r="Y350" s="165"/>
      <c r="Z350" s="165"/>
      <c r="AA350" s="165"/>
      <c r="AB350" s="166"/>
      <c r="AC350" s="166"/>
      <c r="AD350" s="166"/>
      <c r="AE350" s="166"/>
      <c r="AF350" s="166"/>
      <c r="AH350" s="165"/>
      <c r="AI350" s="165"/>
      <c r="AN350" s="165"/>
      <c r="AT350" s="165"/>
      <c r="BA350" s="165"/>
      <c r="BI350" s="165"/>
      <c r="BQ350" s="165"/>
      <c r="BR350" s="165"/>
    </row>
    <row r="351" spans="2:70" ht="15" customHeight="1" x14ac:dyDescent="0.25">
      <c r="B351" s="165"/>
      <c r="C351" s="165"/>
      <c r="D351" s="166"/>
      <c r="E351" s="166"/>
      <c r="F351" s="166"/>
      <c r="G351" s="166"/>
      <c r="H351" s="166"/>
      <c r="I351" s="166"/>
      <c r="J351" s="166"/>
      <c r="K351" s="166"/>
      <c r="L351" s="166"/>
      <c r="M351" s="166"/>
      <c r="N351" s="166"/>
      <c r="O351" s="166"/>
      <c r="P351" s="938"/>
      <c r="Q351" s="938"/>
      <c r="R351" s="938"/>
      <c r="S351" s="165"/>
      <c r="T351" s="165"/>
      <c r="U351" s="166"/>
      <c r="V351" s="166"/>
      <c r="W351" s="166"/>
      <c r="X351" s="165"/>
      <c r="Y351" s="165"/>
      <c r="Z351" s="165"/>
      <c r="AA351" s="165"/>
      <c r="AB351" s="166"/>
      <c r="AC351" s="166"/>
      <c r="AD351" s="166"/>
      <c r="AE351" s="166"/>
      <c r="AF351" s="166"/>
      <c r="AH351" s="165"/>
      <c r="AI351" s="165"/>
      <c r="AN351" s="165"/>
      <c r="AT351" s="165"/>
      <c r="BA351" s="165"/>
      <c r="BI351" s="165"/>
      <c r="BQ351" s="165"/>
      <c r="BR351" s="165"/>
    </row>
    <row r="352" spans="2:70" ht="15" customHeight="1" x14ac:dyDescent="0.25">
      <c r="B352" s="165"/>
      <c r="C352" s="165"/>
      <c r="D352" s="166"/>
      <c r="E352" s="166"/>
      <c r="F352" s="166"/>
      <c r="G352" s="166"/>
      <c r="H352" s="166"/>
      <c r="I352" s="166"/>
      <c r="J352" s="166"/>
      <c r="K352" s="166"/>
      <c r="L352" s="166"/>
      <c r="M352" s="166"/>
      <c r="N352" s="166"/>
      <c r="O352" s="166"/>
      <c r="P352" s="938"/>
      <c r="Q352" s="938"/>
      <c r="R352" s="938"/>
      <c r="S352" s="165"/>
      <c r="T352" s="165"/>
      <c r="U352" s="166"/>
      <c r="V352" s="166"/>
      <c r="W352" s="166"/>
      <c r="X352" s="165"/>
      <c r="Y352" s="165"/>
      <c r="Z352" s="165"/>
      <c r="AA352" s="165"/>
      <c r="AB352" s="166"/>
      <c r="AC352" s="166"/>
      <c r="AD352" s="166"/>
      <c r="AE352" s="166"/>
      <c r="AF352" s="166"/>
      <c r="AH352" s="165"/>
      <c r="AI352" s="165"/>
      <c r="AN352" s="165"/>
      <c r="AT352" s="165"/>
      <c r="BA352" s="165"/>
      <c r="BI352" s="165"/>
      <c r="BQ352" s="165"/>
      <c r="BR352" s="165"/>
    </row>
    <row r="353" spans="2:70" ht="15" customHeight="1" x14ac:dyDescent="0.25">
      <c r="B353" s="165"/>
      <c r="C353" s="165"/>
      <c r="D353" s="166"/>
      <c r="E353" s="166"/>
      <c r="F353" s="166"/>
      <c r="G353" s="166"/>
      <c r="H353" s="166"/>
      <c r="I353" s="166"/>
      <c r="J353" s="166"/>
      <c r="K353" s="166"/>
      <c r="L353" s="166"/>
      <c r="M353" s="166"/>
      <c r="N353" s="166"/>
      <c r="O353" s="166"/>
      <c r="P353" s="938"/>
      <c r="Q353" s="938"/>
      <c r="R353" s="938"/>
      <c r="S353" s="165"/>
      <c r="T353" s="165"/>
      <c r="U353" s="166"/>
      <c r="V353" s="166"/>
      <c r="W353" s="166"/>
      <c r="X353" s="165"/>
      <c r="Y353" s="165"/>
      <c r="Z353" s="165"/>
      <c r="AA353" s="165"/>
      <c r="AB353" s="166"/>
      <c r="AC353" s="166"/>
      <c r="AD353" s="166"/>
      <c r="AE353" s="166"/>
      <c r="AF353" s="166"/>
      <c r="AH353" s="165"/>
      <c r="AI353" s="165"/>
      <c r="AN353" s="165"/>
      <c r="AT353" s="165"/>
      <c r="BA353" s="165"/>
      <c r="BI353" s="165"/>
      <c r="BQ353" s="165"/>
      <c r="BR353" s="165"/>
    </row>
    <row r="354" spans="2:70" ht="15" customHeight="1" x14ac:dyDescent="0.25">
      <c r="B354" s="165"/>
      <c r="C354" s="165"/>
      <c r="D354" s="166"/>
      <c r="E354" s="166"/>
      <c r="F354" s="166"/>
      <c r="G354" s="166"/>
      <c r="H354" s="166"/>
      <c r="I354" s="166"/>
      <c r="J354" s="166"/>
      <c r="K354" s="166"/>
      <c r="L354" s="166"/>
      <c r="M354" s="166"/>
      <c r="N354" s="166"/>
      <c r="O354" s="166"/>
      <c r="P354" s="938"/>
      <c r="Q354" s="938"/>
      <c r="R354" s="938"/>
      <c r="S354" s="165"/>
      <c r="T354" s="165"/>
      <c r="U354" s="166"/>
      <c r="V354" s="166"/>
      <c r="W354" s="166"/>
      <c r="X354" s="165"/>
      <c r="Y354" s="165"/>
      <c r="Z354" s="165"/>
      <c r="AA354" s="165"/>
      <c r="AB354" s="166"/>
      <c r="AC354" s="166"/>
      <c r="AD354" s="166"/>
      <c r="AE354" s="166"/>
      <c r="AF354" s="166"/>
      <c r="AH354" s="165"/>
      <c r="AI354" s="165"/>
      <c r="AN354" s="165"/>
      <c r="AT354" s="165"/>
      <c r="BA354" s="165"/>
      <c r="BI354" s="165"/>
      <c r="BQ354" s="165"/>
      <c r="BR354" s="165"/>
    </row>
    <row r="355" spans="2:70" ht="15" customHeight="1" x14ac:dyDescent="0.25">
      <c r="B355" s="165"/>
      <c r="C355" s="165"/>
      <c r="D355" s="166"/>
      <c r="E355" s="166"/>
      <c r="F355" s="166"/>
      <c r="G355" s="166"/>
      <c r="H355" s="166"/>
      <c r="I355" s="166"/>
      <c r="J355" s="166"/>
      <c r="K355" s="166"/>
      <c r="L355" s="166"/>
      <c r="M355" s="166"/>
      <c r="N355" s="166"/>
      <c r="O355" s="166"/>
      <c r="P355" s="938"/>
      <c r="Q355" s="938"/>
      <c r="R355" s="938"/>
      <c r="S355" s="165"/>
      <c r="T355" s="165"/>
      <c r="U355" s="166"/>
      <c r="V355" s="166"/>
      <c r="W355" s="166"/>
      <c r="X355" s="165"/>
      <c r="Y355" s="165"/>
      <c r="Z355" s="165"/>
      <c r="AA355" s="165"/>
      <c r="AB355" s="166"/>
      <c r="AC355" s="166"/>
      <c r="AD355" s="166"/>
      <c r="AE355" s="166"/>
      <c r="AF355" s="166"/>
      <c r="AH355" s="165"/>
      <c r="AI355" s="165"/>
      <c r="AN355" s="165"/>
      <c r="AT355" s="165"/>
      <c r="BA355" s="165"/>
      <c r="BI355" s="165"/>
      <c r="BQ355" s="165"/>
      <c r="BR355" s="165"/>
    </row>
    <row r="356" spans="2:70" ht="15" customHeight="1" x14ac:dyDescent="0.25">
      <c r="B356" s="165"/>
      <c r="C356" s="165"/>
      <c r="D356" s="166"/>
      <c r="E356" s="166"/>
      <c r="F356" s="166"/>
      <c r="G356" s="166"/>
      <c r="H356" s="166"/>
      <c r="I356" s="166"/>
      <c r="J356" s="166"/>
      <c r="K356" s="166"/>
      <c r="L356" s="166"/>
      <c r="M356" s="166"/>
      <c r="N356" s="166"/>
      <c r="O356" s="166"/>
      <c r="P356" s="938"/>
      <c r="Q356" s="938"/>
      <c r="R356" s="938"/>
      <c r="S356" s="165"/>
      <c r="T356" s="165"/>
      <c r="U356" s="166"/>
      <c r="V356" s="166"/>
      <c r="W356" s="166"/>
      <c r="X356" s="165"/>
      <c r="Y356" s="165"/>
      <c r="Z356" s="165"/>
      <c r="AA356" s="165"/>
      <c r="AB356" s="166"/>
      <c r="AC356" s="166"/>
      <c r="AD356" s="166"/>
      <c r="AE356" s="166"/>
      <c r="AF356" s="166"/>
      <c r="AH356" s="165"/>
      <c r="AI356" s="165"/>
      <c r="AN356" s="165"/>
      <c r="AT356" s="165"/>
      <c r="BA356" s="165"/>
      <c r="BI356" s="165"/>
      <c r="BQ356" s="165"/>
      <c r="BR356" s="165"/>
    </row>
    <row r="357" spans="2:70" ht="15" customHeight="1" x14ac:dyDescent="0.25">
      <c r="B357" s="165"/>
      <c r="C357" s="165"/>
      <c r="D357" s="166"/>
      <c r="E357" s="166"/>
      <c r="F357" s="166"/>
      <c r="G357" s="166"/>
      <c r="H357" s="166"/>
      <c r="I357" s="166"/>
      <c r="J357" s="166"/>
      <c r="K357" s="166"/>
      <c r="L357" s="166"/>
      <c r="M357" s="166"/>
      <c r="N357" s="166"/>
      <c r="O357" s="166"/>
      <c r="P357" s="938"/>
      <c r="Q357" s="938"/>
      <c r="R357" s="938"/>
      <c r="S357" s="165"/>
      <c r="T357" s="165"/>
      <c r="U357" s="166"/>
      <c r="V357" s="166"/>
      <c r="W357" s="166"/>
      <c r="X357" s="165"/>
      <c r="Y357" s="165"/>
      <c r="Z357" s="165"/>
      <c r="AA357" s="165"/>
      <c r="AB357" s="166"/>
      <c r="AC357" s="166"/>
      <c r="AD357" s="166"/>
      <c r="AE357" s="166"/>
      <c r="AF357" s="166"/>
      <c r="AH357" s="165"/>
      <c r="AI357" s="165"/>
      <c r="AN357" s="165"/>
      <c r="AT357" s="165"/>
      <c r="BA357" s="165"/>
      <c r="BI357" s="165"/>
      <c r="BQ357" s="165"/>
      <c r="BR357" s="165"/>
    </row>
    <row r="358" spans="2:70" ht="15" customHeight="1" x14ac:dyDescent="0.25">
      <c r="B358" s="165"/>
      <c r="C358" s="165"/>
      <c r="D358" s="166"/>
      <c r="E358" s="166"/>
      <c r="F358" s="166"/>
      <c r="G358" s="166"/>
      <c r="H358" s="166"/>
      <c r="I358" s="166"/>
      <c r="J358" s="166"/>
      <c r="K358" s="166"/>
      <c r="L358" s="166"/>
      <c r="M358" s="166"/>
      <c r="N358" s="166"/>
      <c r="O358" s="166"/>
      <c r="P358" s="938"/>
      <c r="Q358" s="938"/>
      <c r="R358" s="938"/>
      <c r="S358" s="165"/>
      <c r="T358" s="165"/>
      <c r="U358" s="166"/>
      <c r="V358" s="166"/>
      <c r="W358" s="166"/>
      <c r="X358" s="165"/>
      <c r="Y358" s="165"/>
      <c r="Z358" s="165"/>
      <c r="AA358" s="165"/>
      <c r="AB358" s="166"/>
      <c r="AC358" s="166"/>
      <c r="AD358" s="166"/>
      <c r="AE358" s="166"/>
      <c r="AF358" s="166"/>
      <c r="AH358" s="165"/>
      <c r="AI358" s="165"/>
      <c r="AN358" s="165"/>
      <c r="AT358" s="165"/>
      <c r="BA358" s="165"/>
      <c r="BI358" s="165"/>
      <c r="BQ358" s="165"/>
      <c r="BR358" s="165"/>
    </row>
    <row r="359" spans="2:70" ht="15" customHeight="1" x14ac:dyDescent="0.25">
      <c r="B359" s="165"/>
      <c r="C359" s="165"/>
      <c r="D359" s="166"/>
      <c r="E359" s="166"/>
      <c r="F359" s="166"/>
      <c r="G359" s="166"/>
      <c r="H359" s="166"/>
      <c r="I359" s="166"/>
      <c r="J359" s="166"/>
      <c r="K359" s="166"/>
      <c r="L359" s="166"/>
      <c r="M359" s="166"/>
      <c r="N359" s="166"/>
      <c r="O359" s="166"/>
      <c r="P359" s="938"/>
      <c r="Q359" s="938"/>
      <c r="R359" s="938"/>
      <c r="S359" s="165"/>
      <c r="T359" s="165"/>
      <c r="U359" s="166"/>
      <c r="V359" s="166"/>
      <c r="W359" s="166"/>
      <c r="X359" s="165"/>
      <c r="Y359" s="165"/>
      <c r="Z359" s="165"/>
      <c r="AA359" s="165"/>
      <c r="AB359" s="166"/>
      <c r="AC359" s="166"/>
      <c r="AD359" s="166"/>
      <c r="AE359" s="166"/>
      <c r="AF359" s="166"/>
      <c r="AH359" s="165"/>
      <c r="AI359" s="165"/>
      <c r="AN359" s="165"/>
      <c r="AT359" s="165"/>
      <c r="BA359" s="165"/>
      <c r="BI359" s="165"/>
      <c r="BQ359" s="165"/>
      <c r="BR359" s="165"/>
    </row>
    <row r="360" spans="2:70" ht="15" customHeight="1" x14ac:dyDescent="0.25">
      <c r="B360" s="165"/>
      <c r="C360" s="165"/>
      <c r="D360" s="166"/>
      <c r="E360" s="166"/>
      <c r="F360" s="166"/>
      <c r="G360" s="166"/>
      <c r="H360" s="166"/>
      <c r="I360" s="166"/>
      <c r="J360" s="166"/>
      <c r="K360" s="166"/>
      <c r="L360" s="166"/>
      <c r="M360" s="166"/>
      <c r="N360" s="166"/>
      <c r="O360" s="166"/>
      <c r="P360" s="938"/>
      <c r="Q360" s="938"/>
      <c r="R360" s="938"/>
      <c r="S360" s="165"/>
      <c r="T360" s="165"/>
      <c r="U360" s="166"/>
      <c r="V360" s="166"/>
      <c r="W360" s="166"/>
      <c r="X360" s="165"/>
      <c r="Y360" s="165"/>
      <c r="Z360" s="165"/>
      <c r="AA360" s="165"/>
      <c r="AB360" s="166"/>
      <c r="AC360" s="166"/>
      <c r="AD360" s="166"/>
      <c r="AE360" s="166"/>
      <c r="AF360" s="166"/>
      <c r="AH360" s="165"/>
      <c r="AI360" s="165"/>
      <c r="AN360" s="165"/>
      <c r="AT360" s="165"/>
      <c r="BA360" s="165"/>
      <c r="BI360" s="165"/>
      <c r="BQ360" s="165"/>
      <c r="BR360" s="165"/>
    </row>
    <row r="361" spans="2:70" ht="15" customHeight="1" x14ac:dyDescent="0.25">
      <c r="B361" s="165"/>
      <c r="C361" s="165"/>
      <c r="D361" s="166"/>
      <c r="E361" s="166"/>
      <c r="F361" s="166"/>
      <c r="G361" s="166"/>
      <c r="H361" s="166"/>
      <c r="I361" s="166"/>
      <c r="J361" s="166"/>
      <c r="K361" s="166"/>
      <c r="L361" s="166"/>
      <c r="M361" s="166"/>
      <c r="N361" s="166"/>
      <c r="O361" s="166"/>
      <c r="P361" s="938"/>
      <c r="Q361" s="938"/>
      <c r="R361" s="938"/>
      <c r="S361" s="165"/>
      <c r="T361" s="165"/>
      <c r="U361" s="166"/>
      <c r="V361" s="166"/>
      <c r="W361" s="166"/>
      <c r="X361" s="165"/>
      <c r="Y361" s="165"/>
      <c r="Z361" s="165"/>
      <c r="AA361" s="165"/>
      <c r="AB361" s="166"/>
      <c r="AC361" s="166"/>
      <c r="AD361" s="166"/>
      <c r="AE361" s="166"/>
      <c r="AF361" s="166"/>
      <c r="AH361" s="165"/>
      <c r="AI361" s="165"/>
      <c r="AN361" s="165"/>
      <c r="AT361" s="165"/>
      <c r="BA361" s="165"/>
      <c r="BI361" s="165"/>
      <c r="BQ361" s="165"/>
      <c r="BR361" s="165"/>
    </row>
    <row r="362" spans="2:70" ht="15" customHeight="1" x14ac:dyDescent="0.25">
      <c r="B362" s="165"/>
      <c r="C362" s="165"/>
      <c r="D362" s="166"/>
      <c r="E362" s="166"/>
      <c r="F362" s="166"/>
      <c r="G362" s="166"/>
      <c r="H362" s="166"/>
      <c r="I362" s="166"/>
      <c r="J362" s="166"/>
      <c r="K362" s="166"/>
      <c r="L362" s="166"/>
      <c r="M362" s="166"/>
      <c r="N362" s="166"/>
      <c r="O362" s="166"/>
      <c r="P362" s="938"/>
      <c r="Q362" s="938"/>
      <c r="R362" s="938"/>
      <c r="S362" s="165"/>
      <c r="T362" s="165"/>
      <c r="U362" s="166"/>
      <c r="V362" s="166"/>
      <c r="W362" s="166"/>
      <c r="X362" s="165"/>
      <c r="Y362" s="165"/>
      <c r="Z362" s="165"/>
      <c r="AA362" s="165"/>
      <c r="AB362" s="166"/>
      <c r="AC362" s="166"/>
      <c r="AD362" s="166"/>
      <c r="AE362" s="166"/>
      <c r="AF362" s="166"/>
      <c r="AH362" s="165"/>
      <c r="AI362" s="165"/>
      <c r="AN362" s="165"/>
      <c r="AT362" s="165"/>
      <c r="BA362" s="165"/>
      <c r="BI362" s="165"/>
      <c r="BQ362" s="165"/>
      <c r="BR362" s="165"/>
    </row>
    <row r="363" spans="2:70" ht="15" customHeight="1" x14ac:dyDescent="0.25">
      <c r="B363" s="165"/>
      <c r="C363" s="165"/>
      <c r="D363" s="166"/>
      <c r="E363" s="166"/>
      <c r="F363" s="166"/>
      <c r="G363" s="166"/>
      <c r="H363" s="166"/>
      <c r="I363" s="166"/>
      <c r="J363" s="166"/>
      <c r="K363" s="166"/>
      <c r="L363" s="166"/>
      <c r="M363" s="166"/>
      <c r="N363" s="166"/>
      <c r="O363" s="166"/>
      <c r="P363" s="938"/>
      <c r="Q363" s="938"/>
      <c r="R363" s="938"/>
      <c r="S363" s="165"/>
      <c r="T363" s="165"/>
      <c r="U363" s="166"/>
      <c r="V363" s="166"/>
      <c r="W363" s="166"/>
      <c r="X363" s="165"/>
      <c r="Y363" s="165"/>
      <c r="Z363" s="165"/>
      <c r="AA363" s="165"/>
      <c r="AB363" s="166"/>
      <c r="AC363" s="166"/>
      <c r="AD363" s="166"/>
      <c r="AE363" s="166"/>
      <c r="AF363" s="166"/>
      <c r="AH363" s="165"/>
      <c r="AI363" s="165"/>
      <c r="AN363" s="165"/>
      <c r="AT363" s="165"/>
      <c r="BA363" s="165"/>
      <c r="BI363" s="165"/>
      <c r="BQ363" s="165"/>
      <c r="BR363" s="165"/>
    </row>
    <row r="364" spans="2:70" ht="15" customHeight="1" x14ac:dyDescent="0.25">
      <c r="B364" s="165"/>
      <c r="C364" s="165"/>
      <c r="D364" s="166"/>
      <c r="E364" s="166"/>
      <c r="F364" s="166"/>
      <c r="G364" s="166"/>
      <c r="H364" s="166"/>
      <c r="I364" s="166"/>
      <c r="J364" s="166"/>
      <c r="K364" s="166"/>
      <c r="L364" s="166"/>
      <c r="M364" s="166"/>
      <c r="N364" s="166"/>
      <c r="O364" s="166"/>
      <c r="P364" s="938"/>
      <c r="Q364" s="938"/>
      <c r="R364" s="938"/>
      <c r="S364" s="165"/>
      <c r="T364" s="165"/>
      <c r="U364" s="166"/>
      <c r="V364" s="166"/>
      <c r="W364" s="166"/>
      <c r="X364" s="165"/>
      <c r="Y364" s="165"/>
      <c r="Z364" s="165"/>
      <c r="AA364" s="165"/>
      <c r="AB364" s="166"/>
      <c r="AC364" s="166"/>
      <c r="AD364" s="166"/>
      <c r="AE364" s="166"/>
      <c r="AF364" s="166"/>
      <c r="AH364" s="165"/>
      <c r="AI364" s="165"/>
      <c r="AN364" s="165"/>
      <c r="AT364" s="165"/>
      <c r="BA364" s="165"/>
      <c r="BI364" s="165"/>
      <c r="BQ364" s="165"/>
      <c r="BR364" s="165"/>
    </row>
    <row r="365" spans="2:70" ht="15" customHeight="1" x14ac:dyDescent="0.25">
      <c r="B365" s="165"/>
      <c r="C365" s="165"/>
      <c r="D365" s="166"/>
      <c r="E365" s="166"/>
      <c r="F365" s="166"/>
      <c r="G365" s="166"/>
      <c r="H365" s="166"/>
      <c r="I365" s="166"/>
      <c r="J365" s="166"/>
      <c r="K365" s="166"/>
      <c r="L365" s="166"/>
      <c r="M365" s="166"/>
      <c r="N365" s="166"/>
      <c r="O365" s="166"/>
      <c r="P365" s="938"/>
      <c r="Q365" s="938"/>
      <c r="R365" s="938"/>
      <c r="S365" s="165"/>
      <c r="T365" s="165"/>
      <c r="U365" s="166"/>
      <c r="V365" s="166"/>
      <c r="W365" s="166"/>
      <c r="X365" s="165"/>
      <c r="Y365" s="165"/>
      <c r="Z365" s="165"/>
      <c r="AA365" s="165"/>
      <c r="AB365" s="166"/>
      <c r="AC365" s="166"/>
      <c r="AD365" s="166"/>
      <c r="AE365" s="166"/>
      <c r="AF365" s="166"/>
      <c r="AH365" s="165"/>
      <c r="AI365" s="165"/>
      <c r="AN365" s="165"/>
      <c r="AT365" s="165"/>
      <c r="BA365" s="165"/>
      <c r="BI365" s="165"/>
      <c r="BQ365" s="165"/>
      <c r="BR365" s="165"/>
    </row>
    <row r="366" spans="2:70" ht="15" customHeight="1" x14ac:dyDescent="0.25">
      <c r="B366" s="165"/>
      <c r="C366" s="165"/>
      <c r="D366" s="166"/>
      <c r="E366" s="166"/>
      <c r="F366" s="166"/>
      <c r="G366" s="166"/>
      <c r="H366" s="166"/>
      <c r="I366" s="166"/>
      <c r="J366" s="166"/>
      <c r="K366" s="166"/>
      <c r="L366" s="166"/>
      <c r="M366" s="166"/>
      <c r="N366" s="166"/>
      <c r="O366" s="166"/>
      <c r="P366" s="938"/>
      <c r="Q366" s="938"/>
      <c r="R366" s="938"/>
      <c r="S366" s="165"/>
      <c r="T366" s="165"/>
      <c r="U366" s="166"/>
      <c r="V366" s="166"/>
      <c r="W366" s="166"/>
      <c r="X366" s="165"/>
      <c r="Y366" s="165"/>
      <c r="Z366" s="165"/>
      <c r="AA366" s="165"/>
      <c r="AB366" s="166"/>
      <c r="AC366" s="166"/>
      <c r="AD366" s="166"/>
      <c r="AE366" s="166"/>
      <c r="AF366" s="166"/>
      <c r="AH366" s="165"/>
      <c r="AI366" s="165"/>
      <c r="AN366" s="165"/>
      <c r="AT366" s="165"/>
      <c r="BA366" s="165"/>
      <c r="BI366" s="165"/>
      <c r="BQ366" s="165"/>
      <c r="BR366" s="165"/>
    </row>
    <row r="367" spans="2:70" ht="15" customHeight="1" x14ac:dyDescent="0.25">
      <c r="B367" s="165"/>
      <c r="C367" s="165"/>
      <c r="D367" s="166"/>
      <c r="E367" s="166"/>
      <c r="F367" s="166"/>
      <c r="G367" s="166"/>
      <c r="H367" s="166"/>
      <c r="I367" s="166"/>
      <c r="J367" s="166"/>
      <c r="K367" s="166"/>
      <c r="L367" s="166"/>
      <c r="M367" s="166"/>
      <c r="N367" s="166"/>
      <c r="O367" s="166"/>
      <c r="P367" s="938"/>
      <c r="Q367" s="938"/>
      <c r="R367" s="938"/>
      <c r="S367" s="165"/>
      <c r="T367" s="165"/>
      <c r="U367" s="166"/>
      <c r="V367" s="166"/>
      <c r="W367" s="166"/>
      <c r="X367" s="165"/>
      <c r="Y367" s="165"/>
      <c r="Z367" s="165"/>
      <c r="AA367" s="165"/>
      <c r="AB367" s="166"/>
      <c r="AC367" s="166"/>
      <c r="AD367" s="166"/>
      <c r="AE367" s="166"/>
      <c r="AF367" s="166"/>
      <c r="AH367" s="165"/>
      <c r="AI367" s="165"/>
      <c r="AN367" s="165"/>
      <c r="AT367" s="165"/>
      <c r="BA367" s="165"/>
      <c r="BI367" s="165"/>
      <c r="BQ367" s="165"/>
      <c r="BR367" s="165"/>
    </row>
    <row r="368" spans="2:70" ht="15" customHeight="1" x14ac:dyDescent="0.25">
      <c r="B368" s="165"/>
      <c r="C368" s="165"/>
      <c r="D368" s="166"/>
      <c r="E368" s="166"/>
      <c r="F368" s="166"/>
      <c r="G368" s="166"/>
      <c r="H368" s="166"/>
      <c r="I368" s="166"/>
      <c r="J368" s="166"/>
      <c r="K368" s="166"/>
      <c r="L368" s="166"/>
      <c r="M368" s="166"/>
      <c r="N368" s="166"/>
      <c r="O368" s="166"/>
      <c r="P368" s="938"/>
      <c r="Q368" s="938"/>
      <c r="R368" s="938"/>
      <c r="S368" s="165"/>
      <c r="T368" s="165"/>
      <c r="U368" s="166"/>
      <c r="V368" s="166"/>
      <c r="W368" s="166"/>
      <c r="X368" s="165"/>
      <c r="Y368" s="165"/>
      <c r="Z368" s="165"/>
      <c r="AA368" s="165"/>
      <c r="AB368" s="166"/>
      <c r="AC368" s="166"/>
      <c r="AD368" s="166"/>
      <c r="AE368" s="166"/>
      <c r="AF368" s="166"/>
      <c r="AH368" s="165"/>
      <c r="AI368" s="165"/>
      <c r="AN368" s="165"/>
      <c r="AT368" s="165"/>
      <c r="BA368" s="165"/>
      <c r="BI368" s="165"/>
      <c r="BQ368" s="165"/>
      <c r="BR368" s="165"/>
    </row>
    <row r="369" spans="2:70" ht="15" customHeight="1" x14ac:dyDescent="0.25">
      <c r="B369" s="165"/>
      <c r="C369" s="165"/>
      <c r="D369" s="166"/>
      <c r="E369" s="166"/>
      <c r="F369" s="166"/>
      <c r="G369" s="166"/>
      <c r="H369" s="166"/>
      <c r="I369" s="166"/>
      <c r="J369" s="166"/>
      <c r="K369" s="166"/>
      <c r="L369" s="166"/>
      <c r="M369" s="166"/>
      <c r="N369" s="166"/>
      <c r="O369" s="166"/>
      <c r="P369" s="938"/>
      <c r="Q369" s="938"/>
      <c r="R369" s="938"/>
      <c r="S369" s="165"/>
      <c r="T369" s="165"/>
      <c r="U369" s="166"/>
      <c r="V369" s="166"/>
      <c r="W369" s="166"/>
      <c r="X369" s="165"/>
      <c r="Y369" s="165"/>
      <c r="Z369" s="165"/>
      <c r="AA369" s="165"/>
      <c r="AB369" s="166"/>
      <c r="AC369" s="166"/>
      <c r="AD369" s="166"/>
      <c r="AE369" s="166"/>
      <c r="AF369" s="166"/>
      <c r="AH369" s="165"/>
      <c r="AI369" s="165"/>
      <c r="AN369" s="165"/>
      <c r="AT369" s="165"/>
      <c r="BA369" s="165"/>
      <c r="BI369" s="165"/>
      <c r="BQ369" s="165"/>
      <c r="BR369" s="165"/>
    </row>
    <row r="370" spans="2:70" ht="15" customHeight="1" x14ac:dyDescent="0.25">
      <c r="B370" s="165"/>
      <c r="C370" s="165"/>
      <c r="D370" s="166"/>
      <c r="E370" s="166"/>
      <c r="F370" s="166"/>
      <c r="G370" s="166"/>
      <c r="H370" s="166"/>
      <c r="I370" s="166"/>
      <c r="J370" s="166"/>
      <c r="K370" s="166"/>
      <c r="L370" s="166"/>
      <c r="M370" s="166"/>
      <c r="N370" s="166"/>
      <c r="O370" s="166"/>
      <c r="P370" s="938"/>
      <c r="Q370" s="938"/>
      <c r="R370" s="938"/>
      <c r="S370" s="165"/>
      <c r="T370" s="165"/>
      <c r="U370" s="166"/>
      <c r="V370" s="166"/>
      <c r="W370" s="166"/>
      <c r="X370" s="165"/>
      <c r="Y370" s="165"/>
      <c r="Z370" s="165"/>
      <c r="AA370" s="165"/>
      <c r="AB370" s="166"/>
      <c r="AC370" s="166"/>
      <c r="AD370" s="166"/>
      <c r="AE370" s="166"/>
      <c r="AF370" s="166"/>
      <c r="AH370" s="165"/>
      <c r="AI370" s="165"/>
      <c r="AN370" s="165"/>
      <c r="AT370" s="165"/>
      <c r="BA370" s="165"/>
      <c r="BI370" s="165"/>
      <c r="BQ370" s="165"/>
      <c r="BR370" s="165"/>
    </row>
    <row r="371" spans="2:70" ht="15" customHeight="1" x14ac:dyDescent="0.25">
      <c r="B371" s="165"/>
      <c r="C371" s="165"/>
      <c r="D371" s="166"/>
      <c r="E371" s="166"/>
      <c r="F371" s="166"/>
      <c r="G371" s="166"/>
      <c r="H371" s="166"/>
      <c r="I371" s="166"/>
      <c r="J371" s="166"/>
      <c r="K371" s="166"/>
      <c r="L371" s="166"/>
      <c r="M371" s="166"/>
      <c r="N371" s="166"/>
      <c r="O371" s="166"/>
      <c r="P371" s="938"/>
      <c r="Q371" s="938"/>
      <c r="R371" s="938"/>
      <c r="S371" s="165"/>
      <c r="T371" s="165"/>
      <c r="U371" s="166"/>
      <c r="V371" s="166"/>
      <c r="W371" s="166"/>
      <c r="X371" s="165"/>
      <c r="Y371" s="165"/>
      <c r="Z371" s="165"/>
      <c r="AA371" s="165"/>
      <c r="AB371" s="166"/>
      <c r="AC371" s="166"/>
      <c r="AD371" s="166"/>
      <c r="AE371" s="166"/>
      <c r="AF371" s="166"/>
      <c r="AH371" s="165"/>
      <c r="AI371" s="165"/>
      <c r="AN371" s="165"/>
      <c r="AT371" s="165"/>
      <c r="BA371" s="165"/>
      <c r="BI371" s="165"/>
      <c r="BQ371" s="165"/>
      <c r="BR371" s="165"/>
    </row>
    <row r="372" spans="2:70" ht="15" customHeight="1" x14ac:dyDescent="0.25">
      <c r="B372" s="165"/>
      <c r="C372" s="165"/>
      <c r="D372" s="166"/>
      <c r="E372" s="166"/>
      <c r="F372" s="166"/>
      <c r="G372" s="166"/>
      <c r="H372" s="166"/>
      <c r="I372" s="166"/>
      <c r="J372" s="166"/>
      <c r="K372" s="166"/>
      <c r="L372" s="166"/>
      <c r="M372" s="166"/>
      <c r="N372" s="166"/>
      <c r="O372" s="166"/>
      <c r="P372" s="938"/>
      <c r="Q372" s="938"/>
      <c r="R372" s="938"/>
      <c r="S372" s="165"/>
      <c r="T372" s="165"/>
      <c r="U372" s="166"/>
      <c r="V372" s="166"/>
      <c r="W372" s="166"/>
      <c r="X372" s="165"/>
      <c r="Y372" s="165"/>
      <c r="Z372" s="165"/>
      <c r="AA372" s="165"/>
      <c r="AB372" s="166"/>
      <c r="AC372" s="166"/>
      <c r="AD372" s="166"/>
      <c r="AE372" s="166"/>
      <c r="AF372" s="166"/>
      <c r="AH372" s="165"/>
      <c r="AI372" s="165"/>
      <c r="AN372" s="165"/>
      <c r="AT372" s="165"/>
      <c r="BA372" s="165"/>
      <c r="BI372" s="165"/>
      <c r="BQ372" s="165"/>
      <c r="BR372" s="165"/>
    </row>
    <row r="373" spans="2:70" ht="15" customHeight="1" x14ac:dyDescent="0.25">
      <c r="B373" s="165"/>
      <c r="C373" s="165"/>
      <c r="D373" s="166"/>
      <c r="E373" s="166"/>
      <c r="F373" s="166"/>
      <c r="G373" s="166"/>
      <c r="H373" s="166"/>
      <c r="I373" s="166"/>
      <c r="J373" s="166"/>
      <c r="K373" s="166"/>
      <c r="L373" s="166"/>
      <c r="M373" s="166"/>
      <c r="N373" s="166"/>
      <c r="O373" s="166"/>
      <c r="P373" s="938"/>
      <c r="Q373" s="938"/>
      <c r="R373" s="938"/>
      <c r="S373" s="165"/>
      <c r="T373" s="165"/>
      <c r="U373" s="166"/>
      <c r="V373" s="166"/>
      <c r="W373" s="166"/>
      <c r="X373" s="165"/>
      <c r="Y373" s="165"/>
      <c r="Z373" s="165"/>
      <c r="AA373" s="165"/>
      <c r="AB373" s="166"/>
      <c r="AC373" s="166"/>
      <c r="AD373" s="166"/>
      <c r="AE373" s="166"/>
      <c r="AF373" s="166"/>
      <c r="AH373" s="165"/>
      <c r="AI373" s="165"/>
      <c r="AN373" s="165"/>
      <c r="AT373" s="165"/>
      <c r="BA373" s="165"/>
      <c r="BI373" s="165"/>
      <c r="BQ373" s="165"/>
      <c r="BR373" s="165"/>
    </row>
    <row r="374" spans="2:70" ht="15" customHeight="1" x14ac:dyDescent="0.25">
      <c r="B374" s="165"/>
      <c r="C374" s="165"/>
      <c r="D374" s="166"/>
      <c r="E374" s="166"/>
      <c r="F374" s="166"/>
      <c r="G374" s="166"/>
      <c r="H374" s="166"/>
      <c r="I374" s="166"/>
      <c r="J374" s="166"/>
      <c r="K374" s="166"/>
      <c r="L374" s="166"/>
      <c r="M374" s="166"/>
      <c r="N374" s="166"/>
      <c r="O374" s="166"/>
      <c r="P374" s="938"/>
      <c r="Q374" s="938"/>
      <c r="R374" s="938"/>
      <c r="S374" s="165"/>
      <c r="T374" s="165"/>
      <c r="U374" s="166"/>
      <c r="V374" s="166"/>
      <c r="W374" s="166"/>
      <c r="X374" s="165"/>
      <c r="Y374" s="165"/>
      <c r="Z374" s="165"/>
      <c r="AA374" s="165"/>
      <c r="AB374" s="166"/>
      <c r="AC374" s="166"/>
      <c r="AD374" s="166"/>
      <c r="AE374" s="166"/>
      <c r="AF374" s="166"/>
      <c r="AH374" s="165"/>
      <c r="AI374" s="165"/>
      <c r="AN374" s="165"/>
      <c r="AT374" s="165"/>
      <c r="BA374" s="165"/>
      <c r="BI374" s="165"/>
      <c r="BQ374" s="165"/>
      <c r="BR374" s="165"/>
    </row>
    <row r="375" spans="2:70" ht="15" customHeight="1" x14ac:dyDescent="0.25">
      <c r="B375" s="165"/>
      <c r="C375" s="165"/>
      <c r="D375" s="166"/>
      <c r="E375" s="166"/>
      <c r="F375" s="166"/>
      <c r="G375" s="166"/>
      <c r="H375" s="166"/>
      <c r="I375" s="166"/>
      <c r="J375" s="166"/>
      <c r="K375" s="166"/>
      <c r="L375" s="166"/>
      <c r="M375" s="166"/>
      <c r="N375" s="166"/>
      <c r="O375" s="166"/>
      <c r="P375" s="938"/>
      <c r="Q375" s="938"/>
      <c r="R375" s="938"/>
      <c r="S375" s="165"/>
      <c r="T375" s="165"/>
      <c r="U375" s="166"/>
      <c r="V375" s="166"/>
      <c r="W375" s="166"/>
      <c r="X375" s="165"/>
      <c r="Y375" s="165"/>
      <c r="Z375" s="165"/>
      <c r="AA375" s="165"/>
      <c r="AB375" s="166"/>
      <c r="AC375" s="166"/>
      <c r="AD375" s="166"/>
      <c r="AE375" s="166"/>
      <c r="AF375" s="166"/>
      <c r="AH375" s="165"/>
      <c r="AI375" s="165"/>
      <c r="AN375" s="165"/>
      <c r="AT375" s="165"/>
      <c r="BA375" s="165"/>
      <c r="BI375" s="165"/>
      <c r="BQ375" s="165"/>
      <c r="BR375" s="165"/>
    </row>
    <row r="376" spans="2:70" ht="15" customHeight="1" x14ac:dyDescent="0.25">
      <c r="B376" s="165"/>
      <c r="C376" s="165"/>
      <c r="D376" s="166"/>
      <c r="E376" s="166"/>
      <c r="F376" s="166"/>
      <c r="G376" s="166"/>
      <c r="H376" s="166"/>
      <c r="I376" s="166"/>
      <c r="J376" s="166"/>
      <c r="K376" s="166"/>
      <c r="L376" s="166"/>
      <c r="M376" s="166"/>
      <c r="N376" s="166"/>
      <c r="O376" s="166"/>
      <c r="P376" s="938"/>
      <c r="Q376" s="938"/>
      <c r="R376" s="938"/>
      <c r="S376" s="165"/>
      <c r="T376" s="165"/>
      <c r="U376" s="166"/>
      <c r="V376" s="166"/>
      <c r="W376" s="166"/>
      <c r="X376" s="165"/>
      <c r="Y376" s="165"/>
      <c r="Z376" s="165"/>
      <c r="AA376" s="165"/>
      <c r="AB376" s="166"/>
      <c r="AC376" s="166"/>
      <c r="AD376" s="166"/>
      <c r="AE376" s="166"/>
      <c r="AF376" s="166"/>
      <c r="AH376" s="165"/>
      <c r="AI376" s="165"/>
      <c r="AN376" s="165"/>
      <c r="AT376" s="165"/>
      <c r="BA376" s="165"/>
      <c r="BI376" s="165"/>
      <c r="BQ376" s="165"/>
      <c r="BR376" s="165"/>
    </row>
    <row r="377" spans="2:70" ht="15" customHeight="1" x14ac:dyDescent="0.25">
      <c r="B377" s="165"/>
      <c r="C377" s="165"/>
      <c r="D377" s="166"/>
      <c r="E377" s="166"/>
      <c r="F377" s="166"/>
      <c r="G377" s="166"/>
      <c r="H377" s="166"/>
      <c r="I377" s="166"/>
      <c r="J377" s="166"/>
      <c r="K377" s="166"/>
      <c r="L377" s="166"/>
      <c r="M377" s="166"/>
      <c r="N377" s="166"/>
      <c r="O377" s="166"/>
      <c r="P377" s="938"/>
      <c r="Q377" s="938"/>
      <c r="R377" s="938"/>
      <c r="S377" s="165"/>
      <c r="T377" s="165"/>
      <c r="U377" s="166"/>
      <c r="V377" s="166"/>
      <c r="W377" s="166"/>
      <c r="X377" s="165"/>
      <c r="Y377" s="165"/>
      <c r="Z377" s="165"/>
      <c r="AA377" s="165"/>
      <c r="AB377" s="166"/>
      <c r="AC377" s="166"/>
      <c r="AD377" s="166"/>
      <c r="AE377" s="166"/>
      <c r="AF377" s="166"/>
      <c r="AH377" s="165"/>
      <c r="AI377" s="165"/>
      <c r="AN377" s="165"/>
      <c r="AT377" s="165"/>
      <c r="BA377" s="165"/>
      <c r="BI377" s="165"/>
      <c r="BQ377" s="165"/>
      <c r="BR377" s="165"/>
    </row>
    <row r="378" spans="2:70" ht="15" customHeight="1" x14ac:dyDescent="0.25">
      <c r="B378" s="165"/>
      <c r="C378" s="165"/>
      <c r="D378" s="166"/>
      <c r="E378" s="166"/>
      <c r="F378" s="166"/>
      <c r="G378" s="166"/>
      <c r="H378" s="166"/>
      <c r="I378" s="166"/>
      <c r="J378" s="166"/>
      <c r="K378" s="166"/>
      <c r="L378" s="166"/>
      <c r="M378" s="166"/>
      <c r="N378" s="166"/>
      <c r="O378" s="166"/>
      <c r="P378" s="938"/>
      <c r="Q378" s="938"/>
      <c r="R378" s="938"/>
      <c r="S378" s="165"/>
      <c r="T378" s="165"/>
      <c r="U378" s="166"/>
      <c r="V378" s="166"/>
      <c r="W378" s="166"/>
      <c r="X378" s="165"/>
      <c r="Y378" s="165"/>
      <c r="Z378" s="165"/>
      <c r="AA378" s="165"/>
      <c r="AB378" s="166"/>
      <c r="AC378" s="166"/>
      <c r="AD378" s="166"/>
      <c r="AE378" s="166"/>
      <c r="AF378" s="166"/>
      <c r="AH378" s="165"/>
      <c r="AI378" s="165"/>
      <c r="AN378" s="165"/>
      <c r="AT378" s="165"/>
      <c r="BA378" s="165"/>
      <c r="BI378" s="165"/>
      <c r="BQ378" s="165"/>
      <c r="BR378" s="165"/>
    </row>
    <row r="379" spans="2:70" ht="15" customHeight="1" x14ac:dyDescent="0.25">
      <c r="B379" s="165"/>
      <c r="C379" s="165"/>
      <c r="D379" s="166"/>
      <c r="E379" s="166"/>
      <c r="F379" s="166"/>
      <c r="G379" s="166"/>
      <c r="H379" s="166"/>
      <c r="I379" s="166"/>
      <c r="J379" s="166"/>
      <c r="K379" s="166"/>
      <c r="L379" s="166"/>
      <c r="M379" s="166"/>
      <c r="N379" s="166"/>
      <c r="O379" s="166"/>
      <c r="P379" s="938"/>
      <c r="Q379" s="938"/>
      <c r="R379" s="938"/>
      <c r="S379" s="165"/>
      <c r="T379" s="165"/>
      <c r="U379" s="166"/>
      <c r="V379" s="166"/>
      <c r="W379" s="166"/>
      <c r="X379" s="165"/>
      <c r="Y379" s="165"/>
      <c r="Z379" s="165"/>
      <c r="AA379" s="165"/>
      <c r="AB379" s="166"/>
      <c r="AC379" s="166"/>
      <c r="AD379" s="166"/>
      <c r="AE379" s="166"/>
      <c r="AF379" s="166"/>
      <c r="AH379" s="165"/>
      <c r="AI379" s="165"/>
      <c r="AN379" s="165"/>
      <c r="AT379" s="165"/>
      <c r="BA379" s="165"/>
      <c r="BI379" s="165"/>
      <c r="BQ379" s="165"/>
      <c r="BR379" s="165"/>
    </row>
    <row r="380" spans="2:70" ht="15" customHeight="1" x14ac:dyDescent="0.25">
      <c r="B380" s="165"/>
      <c r="C380" s="165"/>
      <c r="D380" s="166"/>
      <c r="E380" s="166"/>
      <c r="F380" s="166"/>
      <c r="G380" s="166"/>
      <c r="H380" s="166"/>
      <c r="I380" s="166"/>
      <c r="J380" s="166"/>
      <c r="K380" s="166"/>
      <c r="L380" s="166"/>
      <c r="M380" s="166"/>
      <c r="N380" s="166"/>
      <c r="O380" s="166"/>
      <c r="P380" s="938"/>
      <c r="Q380" s="938"/>
      <c r="R380" s="938"/>
      <c r="S380" s="165"/>
      <c r="T380" s="165"/>
      <c r="U380" s="166"/>
      <c r="V380" s="166"/>
      <c r="W380" s="166"/>
      <c r="X380" s="165"/>
      <c r="Y380" s="165"/>
      <c r="Z380" s="165"/>
      <c r="AA380" s="165"/>
      <c r="AB380" s="166"/>
      <c r="AC380" s="166"/>
      <c r="AD380" s="166"/>
      <c r="AE380" s="166"/>
      <c r="AF380" s="166"/>
      <c r="AH380" s="165"/>
      <c r="AI380" s="165"/>
      <c r="AN380" s="165"/>
      <c r="AT380" s="165"/>
      <c r="BA380" s="165"/>
      <c r="BI380" s="165"/>
      <c r="BQ380" s="165"/>
      <c r="BR380" s="165"/>
    </row>
    <row r="381" spans="2:70" ht="15" customHeight="1" x14ac:dyDescent="0.25">
      <c r="B381" s="165"/>
      <c r="C381" s="165"/>
      <c r="D381" s="166"/>
      <c r="E381" s="166"/>
      <c r="F381" s="166"/>
      <c r="G381" s="166"/>
      <c r="H381" s="166"/>
      <c r="I381" s="166"/>
      <c r="J381" s="166"/>
      <c r="K381" s="166"/>
      <c r="L381" s="166"/>
      <c r="M381" s="166"/>
      <c r="N381" s="166"/>
      <c r="O381" s="166"/>
      <c r="P381" s="938"/>
      <c r="Q381" s="938"/>
      <c r="R381" s="938"/>
      <c r="S381" s="165"/>
      <c r="T381" s="165"/>
      <c r="U381" s="166"/>
      <c r="V381" s="166"/>
      <c r="W381" s="166"/>
      <c r="X381" s="165"/>
      <c r="Y381" s="165"/>
      <c r="Z381" s="165"/>
      <c r="AA381" s="165"/>
      <c r="AB381" s="166"/>
      <c r="AC381" s="166"/>
      <c r="AD381" s="166"/>
      <c r="AE381" s="166"/>
      <c r="AF381" s="166"/>
      <c r="AH381" s="165"/>
      <c r="AI381" s="165"/>
      <c r="AN381" s="165"/>
      <c r="AT381" s="165"/>
      <c r="BA381" s="165"/>
      <c r="BI381" s="165"/>
      <c r="BQ381" s="165"/>
      <c r="BR381" s="165"/>
    </row>
    <row r="382" spans="2:70" ht="15" customHeight="1" x14ac:dyDescent="0.25">
      <c r="B382" s="165"/>
      <c r="C382" s="165"/>
      <c r="D382" s="166"/>
      <c r="E382" s="166"/>
      <c r="F382" s="166"/>
      <c r="G382" s="166"/>
      <c r="H382" s="166"/>
      <c r="I382" s="166"/>
      <c r="J382" s="166"/>
      <c r="K382" s="166"/>
      <c r="L382" s="166"/>
      <c r="M382" s="166"/>
      <c r="N382" s="166"/>
      <c r="O382" s="166"/>
      <c r="P382" s="938"/>
      <c r="Q382" s="938"/>
      <c r="R382" s="938"/>
      <c r="S382" s="165"/>
      <c r="T382" s="165"/>
      <c r="U382" s="166"/>
      <c r="V382" s="166"/>
      <c r="W382" s="166"/>
      <c r="X382" s="165"/>
      <c r="Y382" s="165"/>
      <c r="Z382" s="165"/>
      <c r="AA382" s="165"/>
      <c r="AB382" s="166"/>
      <c r="AC382" s="166"/>
      <c r="AD382" s="166"/>
      <c r="AE382" s="166"/>
      <c r="AF382" s="166"/>
      <c r="AH382" s="165"/>
      <c r="AI382" s="165"/>
      <c r="AN382" s="165"/>
      <c r="AT382" s="165"/>
      <c r="BA382" s="165"/>
      <c r="BI382" s="165"/>
      <c r="BQ382" s="165"/>
      <c r="BR382" s="165"/>
    </row>
    <row r="383" spans="2:70" ht="15" customHeight="1" x14ac:dyDescent="0.25">
      <c r="B383" s="165"/>
      <c r="C383" s="165"/>
      <c r="D383" s="166"/>
      <c r="E383" s="166"/>
      <c r="F383" s="166"/>
      <c r="G383" s="166"/>
      <c r="H383" s="166"/>
      <c r="I383" s="166"/>
      <c r="J383" s="166"/>
      <c r="K383" s="166"/>
      <c r="L383" s="166"/>
      <c r="M383" s="166"/>
      <c r="N383" s="166"/>
      <c r="O383" s="166"/>
      <c r="P383" s="938"/>
      <c r="Q383" s="938"/>
      <c r="R383" s="938"/>
      <c r="S383" s="165"/>
      <c r="T383" s="165"/>
      <c r="U383" s="166"/>
      <c r="V383" s="166"/>
      <c r="W383" s="166"/>
      <c r="X383" s="165"/>
      <c r="Y383" s="165"/>
      <c r="Z383" s="165"/>
      <c r="AA383" s="165"/>
      <c r="AB383" s="166"/>
      <c r="AC383" s="166"/>
      <c r="AD383" s="166"/>
      <c r="AE383" s="166"/>
      <c r="AF383" s="166"/>
      <c r="AH383" s="165"/>
      <c r="AI383" s="165"/>
      <c r="AN383" s="165"/>
      <c r="AT383" s="165"/>
      <c r="BA383" s="165"/>
      <c r="BI383" s="165"/>
      <c r="BQ383" s="165"/>
      <c r="BR383" s="165"/>
    </row>
    <row r="384" spans="2:70" ht="15" customHeight="1" x14ac:dyDescent="0.25">
      <c r="B384" s="165"/>
      <c r="C384" s="165"/>
      <c r="D384" s="166"/>
      <c r="E384" s="166"/>
      <c r="F384" s="166"/>
      <c r="G384" s="166"/>
      <c r="H384" s="166"/>
      <c r="I384" s="166"/>
      <c r="J384" s="166"/>
      <c r="K384" s="166"/>
      <c r="L384" s="166"/>
      <c r="M384" s="166"/>
      <c r="N384" s="166"/>
      <c r="O384" s="166"/>
      <c r="P384" s="938"/>
      <c r="Q384" s="938"/>
      <c r="R384" s="938"/>
      <c r="S384" s="165"/>
      <c r="T384" s="165"/>
      <c r="U384" s="166"/>
      <c r="V384" s="166"/>
      <c r="W384" s="166"/>
      <c r="X384" s="165"/>
      <c r="Y384" s="165"/>
      <c r="Z384" s="165"/>
      <c r="AA384" s="165"/>
      <c r="AB384" s="166"/>
      <c r="AC384" s="166"/>
      <c r="AD384" s="166"/>
      <c r="AE384" s="166"/>
      <c r="AF384" s="166"/>
      <c r="AH384" s="165"/>
      <c r="AI384" s="165"/>
      <c r="AN384" s="165"/>
      <c r="AT384" s="165"/>
      <c r="BA384" s="165"/>
      <c r="BI384" s="165"/>
      <c r="BQ384" s="165"/>
      <c r="BR384" s="165"/>
    </row>
    <row r="385" spans="2:70" ht="15" customHeight="1" x14ac:dyDescent="0.25">
      <c r="B385" s="165"/>
      <c r="C385" s="165"/>
      <c r="D385" s="166"/>
      <c r="E385" s="166"/>
      <c r="F385" s="166"/>
      <c r="G385" s="166"/>
      <c r="H385" s="166"/>
      <c r="I385" s="166"/>
      <c r="J385" s="166"/>
      <c r="K385" s="166"/>
      <c r="L385" s="166"/>
      <c r="M385" s="166"/>
      <c r="N385" s="166"/>
      <c r="O385" s="166"/>
      <c r="P385" s="938"/>
      <c r="Q385" s="938"/>
      <c r="R385" s="938"/>
      <c r="S385" s="165"/>
      <c r="T385" s="165"/>
      <c r="U385" s="166"/>
      <c r="V385" s="166"/>
      <c r="W385" s="166"/>
      <c r="X385" s="165"/>
      <c r="Y385" s="165"/>
      <c r="Z385" s="165"/>
      <c r="AA385" s="165"/>
      <c r="AB385" s="166"/>
      <c r="AC385" s="166"/>
      <c r="AD385" s="166"/>
      <c r="AE385" s="166"/>
      <c r="AF385" s="166"/>
      <c r="AH385" s="165"/>
      <c r="AI385" s="165"/>
      <c r="AN385" s="165"/>
      <c r="AT385" s="165"/>
      <c r="BA385" s="165"/>
      <c r="BI385" s="165"/>
      <c r="BQ385" s="165"/>
      <c r="BR385" s="165"/>
    </row>
    <row r="386" spans="2:70" ht="15" customHeight="1" x14ac:dyDescent="0.25">
      <c r="B386" s="165"/>
      <c r="C386" s="165"/>
      <c r="D386" s="166"/>
      <c r="E386" s="166"/>
      <c r="F386" s="166"/>
      <c r="G386" s="166"/>
      <c r="H386" s="166"/>
      <c r="I386" s="166"/>
      <c r="J386" s="166"/>
      <c r="K386" s="166"/>
      <c r="L386" s="166"/>
      <c r="M386" s="166"/>
      <c r="N386" s="166"/>
      <c r="O386" s="166"/>
      <c r="P386" s="938"/>
      <c r="Q386" s="938"/>
      <c r="R386" s="938"/>
      <c r="S386" s="165"/>
      <c r="T386" s="165"/>
      <c r="U386" s="166"/>
      <c r="V386" s="166"/>
      <c r="W386" s="166"/>
      <c r="X386" s="165"/>
      <c r="Y386" s="165"/>
      <c r="Z386" s="165"/>
      <c r="AA386" s="165"/>
      <c r="AB386" s="166"/>
      <c r="AC386" s="166"/>
      <c r="AD386" s="166"/>
      <c r="AE386" s="166"/>
      <c r="AF386" s="166"/>
      <c r="AH386" s="165"/>
      <c r="AI386" s="165"/>
      <c r="AN386" s="165"/>
      <c r="AT386" s="165"/>
      <c r="BA386" s="165"/>
      <c r="BI386" s="165"/>
      <c r="BQ386" s="165"/>
      <c r="BR386" s="165"/>
    </row>
    <row r="387" spans="2:70" ht="15" customHeight="1" x14ac:dyDescent="0.25">
      <c r="B387" s="165"/>
      <c r="C387" s="165"/>
      <c r="D387" s="166"/>
      <c r="E387" s="166"/>
      <c r="F387" s="166"/>
      <c r="G387" s="166"/>
      <c r="H387" s="166"/>
      <c r="I387" s="166"/>
      <c r="J387" s="166"/>
      <c r="K387" s="166"/>
      <c r="L387" s="166"/>
      <c r="M387" s="166"/>
      <c r="N387" s="166"/>
      <c r="O387" s="166"/>
      <c r="P387" s="938"/>
      <c r="Q387" s="938"/>
      <c r="R387" s="938"/>
      <c r="S387" s="165"/>
      <c r="T387" s="165"/>
      <c r="U387" s="166"/>
      <c r="V387" s="166"/>
      <c r="W387" s="166"/>
      <c r="X387" s="165"/>
      <c r="Y387" s="165"/>
      <c r="Z387" s="165"/>
      <c r="AA387" s="165"/>
      <c r="AB387" s="166"/>
      <c r="AC387" s="166"/>
      <c r="AD387" s="166"/>
      <c r="AE387" s="166"/>
      <c r="AF387" s="166"/>
      <c r="AH387" s="165"/>
      <c r="AI387" s="165"/>
      <c r="AN387" s="165"/>
      <c r="AT387" s="165"/>
      <c r="BA387" s="165"/>
      <c r="BI387" s="165"/>
      <c r="BQ387" s="165"/>
      <c r="BR387" s="165"/>
    </row>
    <row r="388" spans="2:70" ht="15" customHeight="1" x14ac:dyDescent="0.25">
      <c r="B388" s="165"/>
      <c r="C388" s="165"/>
      <c r="D388" s="166"/>
      <c r="E388" s="166"/>
      <c r="F388" s="166"/>
      <c r="G388" s="166"/>
      <c r="H388" s="166"/>
      <c r="I388" s="166"/>
      <c r="J388" s="166"/>
      <c r="K388" s="166"/>
      <c r="L388" s="166"/>
      <c r="M388" s="166"/>
      <c r="N388" s="166"/>
      <c r="O388" s="166"/>
      <c r="P388" s="938"/>
      <c r="Q388" s="938"/>
      <c r="R388" s="938"/>
      <c r="S388" s="165"/>
      <c r="T388" s="165"/>
      <c r="U388" s="166"/>
      <c r="V388" s="166"/>
      <c r="W388" s="166"/>
      <c r="X388" s="165"/>
      <c r="Y388" s="165"/>
      <c r="Z388" s="165"/>
      <c r="AA388" s="165"/>
      <c r="AB388" s="166"/>
      <c r="AC388" s="166"/>
      <c r="AD388" s="166"/>
      <c r="AE388" s="166"/>
      <c r="AF388" s="166"/>
      <c r="AH388" s="165"/>
      <c r="AI388" s="165"/>
      <c r="AN388" s="165"/>
      <c r="AT388" s="165"/>
      <c r="BA388" s="165"/>
      <c r="BI388" s="165"/>
      <c r="BQ388" s="165"/>
      <c r="BR388" s="165"/>
    </row>
    <row r="389" spans="2:70" ht="15" customHeight="1" x14ac:dyDescent="0.25">
      <c r="B389" s="165"/>
      <c r="C389" s="165"/>
      <c r="D389" s="166"/>
      <c r="E389" s="166"/>
      <c r="F389" s="166"/>
      <c r="G389" s="166"/>
      <c r="H389" s="166"/>
      <c r="I389" s="166"/>
      <c r="J389" s="166"/>
      <c r="K389" s="166"/>
      <c r="L389" s="166"/>
      <c r="M389" s="166"/>
      <c r="N389" s="166"/>
      <c r="O389" s="166"/>
      <c r="P389" s="938"/>
      <c r="Q389" s="938"/>
      <c r="R389" s="938"/>
      <c r="S389" s="165"/>
      <c r="T389" s="165"/>
      <c r="U389" s="166"/>
      <c r="V389" s="166"/>
      <c r="W389" s="166"/>
      <c r="X389" s="165"/>
      <c r="Y389" s="165"/>
      <c r="Z389" s="165"/>
      <c r="AA389" s="165"/>
      <c r="AB389" s="166"/>
      <c r="AC389" s="166"/>
      <c r="AD389" s="166"/>
      <c r="AE389" s="166"/>
      <c r="AF389" s="166"/>
      <c r="AH389" s="165"/>
      <c r="AI389" s="165"/>
      <c r="AN389" s="165"/>
      <c r="AT389" s="165"/>
      <c r="BA389" s="165"/>
      <c r="BI389" s="165"/>
      <c r="BQ389" s="165"/>
      <c r="BR389" s="165"/>
    </row>
    <row r="390" spans="2:70" ht="15" customHeight="1" x14ac:dyDescent="0.25">
      <c r="B390" s="165"/>
      <c r="C390" s="165"/>
      <c r="D390" s="166"/>
      <c r="E390" s="166"/>
      <c r="F390" s="166"/>
      <c r="G390" s="166"/>
      <c r="H390" s="166"/>
      <c r="I390" s="166"/>
      <c r="J390" s="166"/>
      <c r="K390" s="166"/>
      <c r="L390" s="166"/>
      <c r="M390" s="166"/>
      <c r="N390" s="166"/>
      <c r="O390" s="166"/>
      <c r="P390" s="938"/>
      <c r="Q390" s="938"/>
      <c r="R390" s="938"/>
      <c r="S390" s="165"/>
      <c r="T390" s="165"/>
      <c r="U390" s="166"/>
      <c r="V390" s="166"/>
      <c r="W390" s="166"/>
      <c r="X390" s="165"/>
      <c r="Y390" s="165"/>
      <c r="Z390" s="165"/>
      <c r="AA390" s="165"/>
      <c r="AB390" s="166"/>
      <c r="AC390" s="166"/>
      <c r="AD390" s="166"/>
      <c r="AE390" s="166"/>
      <c r="AF390" s="166"/>
      <c r="AH390" s="165"/>
      <c r="AI390" s="165"/>
      <c r="AN390" s="165"/>
      <c r="AT390" s="165"/>
      <c r="BA390" s="165"/>
      <c r="BI390" s="165"/>
      <c r="BQ390" s="165"/>
      <c r="BR390" s="165"/>
    </row>
    <row r="391" spans="2:70" ht="15" customHeight="1" x14ac:dyDescent="0.25">
      <c r="B391" s="165"/>
      <c r="C391" s="165"/>
      <c r="D391" s="166"/>
      <c r="E391" s="166"/>
      <c r="F391" s="166"/>
      <c r="G391" s="166"/>
      <c r="H391" s="166"/>
      <c r="I391" s="166"/>
      <c r="J391" s="166"/>
      <c r="K391" s="166"/>
      <c r="L391" s="166"/>
      <c r="M391" s="166"/>
      <c r="N391" s="166"/>
      <c r="O391" s="166"/>
      <c r="P391" s="938"/>
      <c r="Q391" s="938"/>
      <c r="R391" s="938"/>
      <c r="S391" s="165"/>
      <c r="T391" s="165"/>
      <c r="U391" s="166"/>
      <c r="V391" s="166"/>
      <c r="W391" s="166"/>
      <c r="X391" s="165"/>
      <c r="Y391" s="165"/>
      <c r="Z391" s="165"/>
      <c r="AA391" s="165"/>
      <c r="AB391" s="166"/>
      <c r="AC391" s="166"/>
      <c r="AD391" s="166"/>
      <c r="AE391" s="166"/>
      <c r="AF391" s="166"/>
      <c r="AH391" s="165"/>
      <c r="AI391" s="165"/>
      <c r="AN391" s="165"/>
      <c r="AT391" s="165"/>
      <c r="BA391" s="165"/>
      <c r="BI391" s="165"/>
      <c r="BQ391" s="165"/>
      <c r="BR391" s="165"/>
    </row>
    <row r="392" spans="2:70" ht="15" customHeight="1" x14ac:dyDescent="0.25">
      <c r="B392" s="165"/>
      <c r="C392" s="165"/>
      <c r="D392" s="166"/>
      <c r="E392" s="166"/>
      <c r="F392" s="166"/>
      <c r="G392" s="166"/>
      <c r="H392" s="166"/>
      <c r="I392" s="166"/>
      <c r="J392" s="166"/>
      <c r="K392" s="166"/>
      <c r="L392" s="166"/>
      <c r="M392" s="166"/>
      <c r="N392" s="166"/>
      <c r="O392" s="166"/>
      <c r="P392" s="938"/>
      <c r="Q392" s="938"/>
      <c r="R392" s="938"/>
      <c r="S392" s="165"/>
      <c r="T392" s="165"/>
      <c r="U392" s="166"/>
      <c r="V392" s="166"/>
      <c r="W392" s="166"/>
      <c r="X392" s="165"/>
      <c r="Y392" s="165"/>
      <c r="Z392" s="165"/>
      <c r="AA392" s="165"/>
      <c r="AB392" s="166"/>
      <c r="AC392" s="166"/>
      <c r="AD392" s="166"/>
      <c r="AE392" s="166"/>
      <c r="AF392" s="166"/>
      <c r="AH392" s="165"/>
      <c r="AI392" s="165"/>
      <c r="AN392" s="165"/>
      <c r="AT392" s="165"/>
      <c r="BA392" s="165"/>
      <c r="BI392" s="165"/>
      <c r="BQ392" s="165"/>
      <c r="BR392" s="165"/>
    </row>
    <row r="393" spans="2:70" ht="15" customHeight="1" x14ac:dyDescent="0.25">
      <c r="B393" s="165"/>
      <c r="C393" s="165"/>
      <c r="D393" s="166"/>
      <c r="E393" s="166"/>
      <c r="F393" s="166"/>
      <c r="G393" s="166"/>
      <c r="H393" s="166"/>
      <c r="I393" s="166"/>
      <c r="J393" s="166"/>
      <c r="K393" s="166"/>
      <c r="L393" s="166"/>
      <c r="M393" s="166"/>
      <c r="N393" s="166"/>
      <c r="O393" s="166"/>
      <c r="P393" s="938"/>
      <c r="Q393" s="938"/>
      <c r="R393" s="938"/>
      <c r="S393" s="165"/>
      <c r="T393" s="165"/>
      <c r="U393" s="166"/>
      <c r="V393" s="166"/>
      <c r="W393" s="166"/>
      <c r="X393" s="165"/>
      <c r="Y393" s="165"/>
      <c r="Z393" s="165"/>
      <c r="AA393" s="165"/>
      <c r="AB393" s="166"/>
      <c r="AC393" s="166"/>
      <c r="AD393" s="166"/>
      <c r="AE393" s="166"/>
      <c r="AF393" s="166"/>
      <c r="AH393" s="165"/>
      <c r="AI393" s="165"/>
      <c r="AN393" s="165"/>
      <c r="AT393" s="165"/>
      <c r="BA393" s="165"/>
      <c r="BI393" s="165"/>
      <c r="BQ393" s="165"/>
      <c r="BR393" s="165"/>
    </row>
    <row r="394" spans="2:70" ht="15" customHeight="1" x14ac:dyDescent="0.25">
      <c r="B394" s="165"/>
      <c r="C394" s="165"/>
      <c r="D394" s="166"/>
      <c r="E394" s="166"/>
      <c r="F394" s="166"/>
      <c r="G394" s="166"/>
      <c r="H394" s="166"/>
      <c r="I394" s="166"/>
      <c r="J394" s="166"/>
      <c r="K394" s="166"/>
      <c r="L394" s="166"/>
      <c r="M394" s="166"/>
      <c r="N394" s="166"/>
      <c r="O394" s="166"/>
      <c r="P394" s="938"/>
      <c r="Q394" s="938"/>
      <c r="R394" s="938"/>
      <c r="S394" s="165"/>
      <c r="T394" s="165"/>
      <c r="U394" s="166"/>
      <c r="V394" s="166"/>
      <c r="W394" s="166"/>
      <c r="X394" s="165"/>
      <c r="Y394" s="165"/>
      <c r="Z394" s="165"/>
      <c r="AA394" s="165"/>
      <c r="AB394" s="166"/>
      <c r="AC394" s="166"/>
      <c r="AD394" s="166"/>
      <c r="AE394" s="166"/>
      <c r="AF394" s="166"/>
      <c r="AH394" s="165"/>
      <c r="AI394" s="165"/>
      <c r="AN394" s="165"/>
      <c r="AT394" s="165"/>
      <c r="BA394" s="165"/>
      <c r="BI394" s="165"/>
      <c r="BQ394" s="165"/>
      <c r="BR394" s="165"/>
    </row>
    <row r="395" spans="2:70" ht="15" customHeight="1" x14ac:dyDescent="0.25">
      <c r="B395" s="165"/>
      <c r="C395" s="165"/>
      <c r="D395" s="166"/>
      <c r="E395" s="166"/>
      <c r="F395" s="166"/>
      <c r="G395" s="166"/>
      <c r="H395" s="166"/>
      <c r="I395" s="166"/>
      <c r="J395" s="166"/>
      <c r="K395" s="166"/>
      <c r="L395" s="166"/>
      <c r="M395" s="166"/>
      <c r="N395" s="166"/>
      <c r="O395" s="166"/>
      <c r="P395" s="938"/>
      <c r="Q395" s="938"/>
      <c r="R395" s="938"/>
      <c r="S395" s="165"/>
      <c r="T395" s="165"/>
      <c r="U395" s="166"/>
      <c r="V395" s="166"/>
      <c r="W395" s="166"/>
      <c r="X395" s="165"/>
      <c r="Y395" s="165"/>
      <c r="Z395" s="165"/>
      <c r="AA395" s="165"/>
      <c r="AB395" s="166"/>
      <c r="AC395" s="166"/>
      <c r="AD395" s="166"/>
      <c r="AE395" s="166"/>
      <c r="AF395" s="166"/>
      <c r="AH395" s="165"/>
      <c r="AI395" s="165"/>
      <c r="AN395" s="165"/>
      <c r="AT395" s="165"/>
      <c r="BA395" s="165"/>
      <c r="BI395" s="165"/>
      <c r="BQ395" s="165"/>
      <c r="BR395" s="165"/>
    </row>
    <row r="396" spans="2:70" ht="15" customHeight="1" x14ac:dyDescent="0.25">
      <c r="B396" s="165"/>
      <c r="C396" s="165"/>
      <c r="D396" s="166"/>
      <c r="E396" s="166"/>
      <c r="F396" s="166"/>
      <c r="G396" s="166"/>
      <c r="H396" s="166"/>
      <c r="I396" s="166"/>
      <c r="J396" s="166"/>
      <c r="K396" s="166"/>
      <c r="L396" s="166"/>
      <c r="M396" s="166"/>
      <c r="N396" s="166"/>
      <c r="O396" s="166"/>
      <c r="P396" s="938"/>
      <c r="Q396" s="938"/>
      <c r="R396" s="938"/>
      <c r="S396" s="165"/>
      <c r="T396" s="165"/>
      <c r="U396" s="166"/>
      <c r="V396" s="166"/>
      <c r="W396" s="166"/>
      <c r="X396" s="165"/>
      <c r="Y396" s="165"/>
      <c r="Z396" s="165"/>
      <c r="AA396" s="165"/>
      <c r="AB396" s="166"/>
      <c r="AC396" s="166"/>
      <c r="AD396" s="166"/>
      <c r="AE396" s="166"/>
      <c r="AF396" s="166"/>
      <c r="AH396" s="165"/>
      <c r="AI396" s="165"/>
      <c r="AN396" s="165"/>
      <c r="AT396" s="165"/>
      <c r="BA396" s="165"/>
      <c r="BI396" s="165"/>
      <c r="BQ396" s="165"/>
      <c r="BR396" s="165"/>
    </row>
    <row r="397" spans="2:70" ht="15" customHeight="1" x14ac:dyDescent="0.25">
      <c r="B397" s="165"/>
      <c r="C397" s="165"/>
      <c r="D397" s="166"/>
      <c r="E397" s="166"/>
      <c r="F397" s="166"/>
      <c r="G397" s="166"/>
      <c r="H397" s="166"/>
      <c r="I397" s="166"/>
      <c r="J397" s="166"/>
      <c r="K397" s="166"/>
      <c r="L397" s="166"/>
      <c r="M397" s="166"/>
      <c r="N397" s="166"/>
      <c r="O397" s="166"/>
      <c r="P397" s="938"/>
      <c r="Q397" s="938"/>
      <c r="R397" s="938"/>
      <c r="S397" s="165"/>
      <c r="T397" s="165"/>
      <c r="U397" s="166"/>
      <c r="V397" s="166"/>
      <c r="W397" s="166"/>
      <c r="X397" s="165"/>
      <c r="Y397" s="165"/>
      <c r="Z397" s="165"/>
      <c r="AA397" s="165"/>
      <c r="AB397" s="166"/>
      <c r="AC397" s="166"/>
      <c r="AD397" s="166"/>
      <c r="AE397" s="166"/>
      <c r="AF397" s="166"/>
      <c r="AH397" s="165"/>
      <c r="AI397" s="165"/>
      <c r="AN397" s="165"/>
      <c r="AT397" s="165"/>
      <c r="BA397" s="165"/>
      <c r="BI397" s="165"/>
      <c r="BQ397" s="165"/>
      <c r="BR397" s="165"/>
    </row>
    <row r="398" spans="2:70" ht="15" customHeight="1" x14ac:dyDescent="0.25">
      <c r="B398" s="165"/>
      <c r="C398" s="165"/>
      <c r="D398" s="166"/>
      <c r="E398" s="166"/>
      <c r="F398" s="166"/>
      <c r="G398" s="166"/>
      <c r="H398" s="166"/>
      <c r="I398" s="166"/>
      <c r="J398" s="166"/>
      <c r="K398" s="166"/>
      <c r="L398" s="166"/>
      <c r="M398" s="166"/>
      <c r="N398" s="166"/>
      <c r="O398" s="166"/>
      <c r="P398" s="938"/>
      <c r="Q398" s="938"/>
      <c r="R398" s="938"/>
      <c r="S398" s="165"/>
      <c r="T398" s="165"/>
      <c r="U398" s="166"/>
      <c r="V398" s="166"/>
      <c r="W398" s="166"/>
      <c r="X398" s="165"/>
      <c r="Y398" s="165"/>
      <c r="Z398" s="165"/>
      <c r="AA398" s="165"/>
      <c r="AB398" s="166"/>
      <c r="AC398" s="166"/>
      <c r="AD398" s="166"/>
      <c r="AE398" s="166"/>
      <c r="AF398" s="166"/>
      <c r="AH398" s="165"/>
      <c r="AI398" s="165"/>
      <c r="AN398" s="165"/>
      <c r="AT398" s="165"/>
      <c r="BA398" s="165"/>
      <c r="BI398" s="165"/>
      <c r="BQ398" s="165"/>
      <c r="BR398" s="165"/>
    </row>
    <row r="399" spans="2:70" ht="15" customHeight="1" x14ac:dyDescent="0.25">
      <c r="B399" s="165"/>
      <c r="C399" s="165"/>
      <c r="D399" s="166"/>
      <c r="E399" s="166"/>
      <c r="F399" s="166"/>
      <c r="G399" s="166"/>
      <c r="H399" s="166"/>
      <c r="I399" s="166"/>
      <c r="J399" s="166"/>
      <c r="K399" s="166"/>
      <c r="L399" s="166"/>
      <c r="M399" s="166"/>
      <c r="N399" s="166"/>
      <c r="O399" s="166"/>
      <c r="P399" s="938"/>
      <c r="Q399" s="938"/>
      <c r="R399" s="938"/>
      <c r="S399" s="165"/>
      <c r="T399" s="165"/>
      <c r="U399" s="166"/>
      <c r="V399" s="166"/>
      <c r="W399" s="166"/>
      <c r="X399" s="165"/>
      <c r="Y399" s="165"/>
      <c r="Z399" s="165"/>
      <c r="AA399" s="165"/>
      <c r="AB399" s="166"/>
      <c r="AC399" s="166"/>
      <c r="AD399" s="166"/>
      <c r="AE399" s="166"/>
      <c r="AF399" s="166"/>
      <c r="AH399" s="165"/>
      <c r="AI399" s="165"/>
      <c r="AN399" s="165"/>
      <c r="AT399" s="165"/>
      <c r="BA399" s="165"/>
      <c r="BI399" s="165"/>
      <c r="BQ399" s="165"/>
      <c r="BR399" s="165"/>
    </row>
    <row r="400" spans="2:70" ht="15" customHeight="1" x14ac:dyDescent="0.25">
      <c r="B400" s="165"/>
      <c r="C400" s="165"/>
      <c r="D400" s="166"/>
      <c r="E400" s="166"/>
      <c r="F400" s="166"/>
      <c r="G400" s="166"/>
      <c r="H400" s="166"/>
      <c r="I400" s="166"/>
      <c r="J400" s="166"/>
      <c r="K400" s="166"/>
      <c r="L400" s="166"/>
      <c r="M400" s="166"/>
      <c r="N400" s="166"/>
      <c r="O400" s="166"/>
      <c r="P400" s="938"/>
      <c r="Q400" s="938"/>
      <c r="R400" s="938"/>
      <c r="S400" s="165"/>
      <c r="T400" s="165"/>
      <c r="U400" s="166"/>
      <c r="V400" s="166"/>
      <c r="W400" s="166"/>
      <c r="X400" s="165"/>
      <c r="Y400" s="165"/>
      <c r="Z400" s="165"/>
      <c r="AA400" s="165"/>
      <c r="AB400" s="166"/>
      <c r="AC400" s="166"/>
      <c r="AD400" s="166"/>
      <c r="AE400" s="166"/>
      <c r="AF400" s="166"/>
      <c r="AH400" s="165"/>
      <c r="AI400" s="165"/>
      <c r="AN400" s="165"/>
      <c r="AT400" s="165"/>
      <c r="BA400" s="165"/>
      <c r="BI400" s="165"/>
      <c r="BQ400" s="165"/>
      <c r="BR400" s="165"/>
    </row>
    <row r="401" spans="2:70" ht="15" customHeight="1" x14ac:dyDescent="0.25">
      <c r="B401" s="165"/>
      <c r="C401" s="165"/>
      <c r="D401" s="166"/>
      <c r="E401" s="166"/>
      <c r="F401" s="166"/>
      <c r="G401" s="166"/>
      <c r="H401" s="166"/>
      <c r="I401" s="166"/>
      <c r="J401" s="166"/>
      <c r="K401" s="166"/>
      <c r="L401" s="166"/>
      <c r="M401" s="166"/>
      <c r="N401" s="166"/>
      <c r="O401" s="166"/>
      <c r="P401" s="938"/>
      <c r="Q401" s="938"/>
      <c r="R401" s="938"/>
      <c r="S401" s="165"/>
      <c r="T401" s="165"/>
      <c r="U401" s="166"/>
      <c r="V401" s="166"/>
      <c r="W401" s="166"/>
      <c r="X401" s="165"/>
      <c r="Y401" s="165"/>
      <c r="Z401" s="165"/>
      <c r="AA401" s="165"/>
      <c r="AB401" s="166"/>
      <c r="AC401" s="166"/>
      <c r="AD401" s="166"/>
      <c r="AE401" s="166"/>
      <c r="AF401" s="166"/>
      <c r="AH401" s="165"/>
      <c r="AI401" s="165"/>
      <c r="AN401" s="165"/>
      <c r="AT401" s="165"/>
      <c r="BA401" s="165"/>
      <c r="BI401" s="165"/>
      <c r="BQ401" s="165"/>
      <c r="BR401" s="165"/>
    </row>
    <row r="402" spans="2:70" ht="15" customHeight="1" x14ac:dyDescent="0.25">
      <c r="B402" s="165"/>
      <c r="C402" s="165"/>
      <c r="D402" s="166"/>
      <c r="E402" s="166"/>
      <c r="F402" s="166"/>
      <c r="G402" s="166"/>
      <c r="H402" s="166"/>
      <c r="I402" s="166"/>
      <c r="J402" s="166"/>
      <c r="K402" s="166"/>
      <c r="L402" s="166"/>
      <c r="M402" s="166"/>
      <c r="N402" s="166"/>
      <c r="O402" s="166"/>
      <c r="P402" s="938"/>
      <c r="Q402" s="938"/>
      <c r="R402" s="938"/>
      <c r="S402" s="165"/>
      <c r="T402" s="165"/>
      <c r="U402" s="166"/>
      <c r="V402" s="166"/>
      <c r="W402" s="166"/>
      <c r="X402" s="165"/>
      <c r="Y402" s="165"/>
      <c r="Z402" s="165"/>
      <c r="AA402" s="165"/>
      <c r="AB402" s="166"/>
      <c r="AC402" s="166"/>
      <c r="AD402" s="166"/>
      <c r="AE402" s="166"/>
      <c r="AF402" s="166"/>
      <c r="AH402" s="165"/>
      <c r="AI402" s="165"/>
      <c r="AN402" s="165"/>
      <c r="AT402" s="165"/>
      <c r="BA402" s="165"/>
      <c r="BI402" s="165"/>
      <c r="BQ402" s="165"/>
      <c r="BR402" s="165"/>
    </row>
    <row r="403" spans="2:70" ht="15" customHeight="1" x14ac:dyDescent="0.25">
      <c r="B403" s="165"/>
      <c r="C403" s="165"/>
      <c r="D403" s="166"/>
      <c r="E403" s="166"/>
      <c r="F403" s="166"/>
      <c r="G403" s="166"/>
      <c r="H403" s="166"/>
      <c r="I403" s="166"/>
      <c r="J403" s="166"/>
      <c r="K403" s="166"/>
      <c r="L403" s="166"/>
      <c r="M403" s="166"/>
      <c r="N403" s="166"/>
      <c r="O403" s="166"/>
      <c r="P403" s="938"/>
      <c r="Q403" s="938"/>
      <c r="R403" s="938"/>
      <c r="S403" s="165"/>
      <c r="T403" s="165"/>
      <c r="U403" s="166"/>
      <c r="V403" s="166"/>
      <c r="W403" s="166"/>
      <c r="X403" s="165"/>
      <c r="Y403" s="165"/>
      <c r="Z403" s="165"/>
      <c r="AA403" s="165"/>
      <c r="AB403" s="166"/>
      <c r="AC403" s="166"/>
      <c r="AD403" s="166"/>
      <c r="AE403" s="166"/>
      <c r="AF403" s="166"/>
      <c r="AH403" s="165"/>
      <c r="AI403" s="165"/>
      <c r="AN403" s="165"/>
      <c r="AT403" s="165"/>
      <c r="BA403" s="165"/>
      <c r="BI403" s="165"/>
      <c r="BQ403" s="165"/>
      <c r="BR403" s="165"/>
    </row>
    <row r="404" spans="2:70" ht="15" customHeight="1" x14ac:dyDescent="0.25">
      <c r="B404" s="165"/>
      <c r="C404" s="165"/>
      <c r="D404" s="166"/>
      <c r="E404" s="166"/>
      <c r="F404" s="166"/>
      <c r="G404" s="166"/>
      <c r="H404" s="166"/>
      <c r="I404" s="166"/>
      <c r="J404" s="166"/>
      <c r="K404" s="166"/>
      <c r="L404" s="166"/>
      <c r="M404" s="166"/>
      <c r="N404" s="166"/>
      <c r="O404" s="166"/>
      <c r="P404" s="938"/>
      <c r="Q404" s="938"/>
      <c r="R404" s="938"/>
      <c r="S404" s="165"/>
      <c r="T404" s="165"/>
      <c r="U404" s="166"/>
      <c r="V404" s="166"/>
      <c r="W404" s="166"/>
      <c r="X404" s="165"/>
      <c r="Y404" s="165"/>
      <c r="Z404" s="165"/>
      <c r="AA404" s="165"/>
      <c r="AB404" s="166"/>
      <c r="AC404" s="166"/>
      <c r="AD404" s="166"/>
      <c r="AE404" s="166"/>
      <c r="AF404" s="166"/>
      <c r="AH404" s="165"/>
      <c r="AI404" s="165"/>
      <c r="AN404" s="165"/>
      <c r="AT404" s="165"/>
      <c r="BA404" s="165"/>
      <c r="BI404" s="165"/>
      <c r="BQ404" s="165"/>
      <c r="BR404" s="165"/>
    </row>
    <row r="405" spans="2:70" ht="15" customHeight="1" x14ac:dyDescent="0.25">
      <c r="B405" s="165"/>
      <c r="C405" s="165"/>
      <c r="D405" s="166"/>
      <c r="E405" s="166"/>
      <c r="F405" s="166"/>
      <c r="G405" s="166"/>
      <c r="H405" s="166"/>
      <c r="I405" s="166"/>
      <c r="J405" s="166"/>
      <c r="K405" s="166"/>
      <c r="L405" s="166"/>
      <c r="M405" s="166"/>
      <c r="N405" s="166"/>
      <c r="O405" s="166"/>
      <c r="P405" s="938"/>
      <c r="Q405" s="938"/>
      <c r="R405" s="938"/>
      <c r="S405" s="165"/>
      <c r="T405" s="165"/>
      <c r="U405" s="166"/>
      <c r="V405" s="166"/>
      <c r="W405" s="166"/>
      <c r="X405" s="165"/>
      <c r="Y405" s="165"/>
      <c r="Z405" s="165"/>
      <c r="AA405" s="165"/>
      <c r="AB405" s="166"/>
      <c r="AC405" s="166"/>
      <c r="AD405" s="166"/>
      <c r="AE405" s="166"/>
      <c r="AF405" s="166"/>
      <c r="AH405" s="165"/>
      <c r="AI405" s="165"/>
      <c r="AN405" s="165"/>
      <c r="AT405" s="165"/>
      <c r="BA405" s="165"/>
      <c r="BI405" s="165"/>
      <c r="BQ405" s="165"/>
      <c r="BR405" s="165"/>
    </row>
    <row r="406" spans="2:70" ht="15" customHeight="1" x14ac:dyDescent="0.25">
      <c r="B406" s="165"/>
      <c r="C406" s="165"/>
      <c r="D406" s="166"/>
      <c r="E406" s="166"/>
      <c r="F406" s="166"/>
      <c r="G406" s="166"/>
      <c r="H406" s="166"/>
      <c r="I406" s="166"/>
      <c r="J406" s="166"/>
      <c r="K406" s="166"/>
      <c r="L406" s="166"/>
      <c r="M406" s="166"/>
      <c r="N406" s="166"/>
      <c r="O406" s="166"/>
      <c r="P406" s="938"/>
      <c r="Q406" s="938"/>
      <c r="R406" s="938"/>
      <c r="S406" s="165"/>
      <c r="T406" s="165"/>
      <c r="U406" s="166"/>
      <c r="V406" s="166"/>
      <c r="W406" s="166"/>
      <c r="X406" s="165"/>
      <c r="Y406" s="165"/>
      <c r="Z406" s="165"/>
      <c r="AA406" s="165"/>
      <c r="AB406" s="166"/>
      <c r="AC406" s="166"/>
      <c r="AD406" s="166"/>
      <c r="AE406" s="166"/>
      <c r="AF406" s="166"/>
      <c r="AH406" s="165"/>
      <c r="AI406" s="165"/>
      <c r="AN406" s="165"/>
      <c r="AT406" s="165"/>
      <c r="BA406" s="165"/>
      <c r="BI406" s="165"/>
      <c r="BQ406" s="165"/>
      <c r="BR406" s="165"/>
    </row>
    <row r="407" spans="2:70" ht="15" customHeight="1" x14ac:dyDescent="0.25">
      <c r="B407" s="165"/>
      <c r="C407" s="165"/>
      <c r="D407" s="166"/>
      <c r="E407" s="166"/>
      <c r="F407" s="166"/>
      <c r="G407" s="166"/>
      <c r="H407" s="166"/>
      <c r="I407" s="166"/>
      <c r="J407" s="166"/>
      <c r="K407" s="166"/>
      <c r="L407" s="166"/>
      <c r="M407" s="166"/>
      <c r="N407" s="166"/>
      <c r="O407" s="166"/>
      <c r="P407" s="938"/>
      <c r="Q407" s="938"/>
      <c r="R407" s="938"/>
      <c r="S407" s="165"/>
      <c r="T407" s="165"/>
      <c r="U407" s="166"/>
      <c r="V407" s="166"/>
      <c r="W407" s="166"/>
      <c r="X407" s="165"/>
      <c r="Y407" s="165"/>
      <c r="Z407" s="165"/>
      <c r="AA407" s="165"/>
      <c r="AB407" s="166"/>
      <c r="AC407" s="166"/>
      <c r="AD407" s="166"/>
      <c r="AE407" s="166"/>
      <c r="AF407" s="166"/>
      <c r="AH407" s="165"/>
      <c r="AI407" s="165"/>
      <c r="AN407" s="165"/>
      <c r="AT407" s="165"/>
      <c r="BA407" s="165"/>
      <c r="BI407" s="165"/>
      <c r="BQ407" s="165"/>
      <c r="BR407" s="165"/>
    </row>
    <row r="408" spans="2:70" ht="15" customHeight="1" x14ac:dyDescent="0.25">
      <c r="B408" s="165"/>
      <c r="C408" s="165"/>
      <c r="D408" s="166"/>
      <c r="E408" s="166"/>
      <c r="F408" s="166"/>
      <c r="G408" s="166"/>
      <c r="H408" s="166"/>
      <c r="I408" s="166"/>
      <c r="J408" s="166"/>
      <c r="K408" s="166"/>
      <c r="L408" s="166"/>
      <c r="M408" s="166"/>
      <c r="N408" s="166"/>
      <c r="O408" s="166"/>
      <c r="P408" s="938"/>
      <c r="Q408" s="938"/>
      <c r="R408" s="938"/>
      <c r="S408" s="165"/>
      <c r="T408" s="165"/>
      <c r="U408" s="166"/>
      <c r="V408" s="166"/>
      <c r="W408" s="166"/>
      <c r="X408" s="165"/>
      <c r="Y408" s="165"/>
      <c r="Z408" s="165"/>
      <c r="AA408" s="165"/>
      <c r="AB408" s="166"/>
      <c r="AC408" s="166"/>
      <c r="AD408" s="166"/>
      <c r="AE408" s="166"/>
      <c r="AF408" s="166"/>
      <c r="AH408" s="165"/>
      <c r="AI408" s="165"/>
      <c r="AN408" s="165"/>
      <c r="AT408" s="165"/>
      <c r="BA408" s="165"/>
      <c r="BI408" s="165"/>
      <c r="BQ408" s="165"/>
      <c r="BR408" s="165"/>
    </row>
    <row r="409" spans="2:70" ht="15" customHeight="1" x14ac:dyDescent="0.25">
      <c r="B409" s="165"/>
      <c r="C409" s="165"/>
      <c r="D409" s="166"/>
      <c r="E409" s="166"/>
      <c r="F409" s="166"/>
      <c r="G409" s="166"/>
      <c r="H409" s="166"/>
      <c r="I409" s="166"/>
      <c r="J409" s="166"/>
      <c r="K409" s="166"/>
      <c r="L409" s="166"/>
      <c r="M409" s="166"/>
      <c r="N409" s="166"/>
      <c r="O409" s="166"/>
      <c r="P409" s="938"/>
      <c r="Q409" s="938"/>
      <c r="R409" s="938"/>
      <c r="S409" s="165"/>
      <c r="T409" s="165"/>
      <c r="U409" s="166"/>
      <c r="V409" s="166"/>
      <c r="W409" s="166"/>
      <c r="X409" s="165"/>
      <c r="Y409" s="165"/>
      <c r="Z409" s="165"/>
      <c r="AA409" s="165"/>
      <c r="AB409" s="166"/>
      <c r="AC409" s="166"/>
      <c r="AD409" s="166"/>
      <c r="AE409" s="166"/>
      <c r="AF409" s="166"/>
      <c r="AH409" s="165"/>
      <c r="AI409" s="165"/>
      <c r="AN409" s="165"/>
      <c r="AT409" s="165"/>
      <c r="BA409" s="165"/>
      <c r="BI409" s="165"/>
      <c r="BQ409" s="165"/>
      <c r="BR409" s="165"/>
    </row>
    <row r="410" spans="2:70" ht="15" customHeight="1" x14ac:dyDescent="0.25">
      <c r="B410" s="165"/>
      <c r="C410" s="165"/>
      <c r="D410" s="166"/>
      <c r="E410" s="166"/>
      <c r="F410" s="166"/>
      <c r="G410" s="166"/>
      <c r="H410" s="166"/>
      <c r="I410" s="166"/>
      <c r="J410" s="166"/>
      <c r="K410" s="166"/>
      <c r="L410" s="166"/>
      <c r="M410" s="166"/>
      <c r="N410" s="166"/>
      <c r="O410" s="166"/>
      <c r="P410" s="938"/>
      <c r="Q410" s="938"/>
      <c r="R410" s="938"/>
      <c r="S410" s="165"/>
      <c r="T410" s="165"/>
      <c r="U410" s="166"/>
      <c r="V410" s="166"/>
      <c r="W410" s="166"/>
      <c r="X410" s="165"/>
      <c r="Y410" s="165"/>
      <c r="Z410" s="165"/>
      <c r="AA410" s="165"/>
      <c r="AB410" s="166"/>
      <c r="AC410" s="166"/>
      <c r="AD410" s="166"/>
      <c r="AE410" s="166"/>
      <c r="AF410" s="166"/>
      <c r="AH410" s="165"/>
      <c r="AI410" s="165"/>
      <c r="AN410" s="165"/>
      <c r="AT410" s="165"/>
      <c r="BA410" s="165"/>
      <c r="BI410" s="165"/>
      <c r="BQ410" s="165"/>
      <c r="BR410" s="165"/>
    </row>
    <row r="411" spans="2:70" ht="15" customHeight="1" x14ac:dyDescent="0.25">
      <c r="B411" s="165"/>
      <c r="C411" s="165"/>
      <c r="D411" s="166"/>
      <c r="E411" s="166"/>
      <c r="F411" s="166"/>
      <c r="G411" s="166"/>
      <c r="H411" s="166"/>
      <c r="I411" s="166"/>
      <c r="J411" s="166"/>
      <c r="K411" s="166"/>
      <c r="L411" s="166"/>
      <c r="M411" s="166"/>
      <c r="N411" s="166"/>
      <c r="O411" s="166"/>
      <c r="P411" s="938"/>
      <c r="Q411" s="938"/>
      <c r="R411" s="938"/>
      <c r="S411" s="165"/>
      <c r="T411" s="165"/>
      <c r="U411" s="166"/>
      <c r="V411" s="166"/>
      <c r="W411" s="166"/>
      <c r="X411" s="165"/>
      <c r="Y411" s="165"/>
      <c r="Z411" s="165"/>
      <c r="AA411" s="165"/>
      <c r="AB411" s="166"/>
      <c r="AC411" s="166"/>
      <c r="AD411" s="166"/>
      <c r="AE411" s="166"/>
      <c r="AF411" s="166"/>
      <c r="AH411" s="165"/>
      <c r="AI411" s="165"/>
      <c r="AN411" s="165"/>
      <c r="AT411" s="165"/>
      <c r="BA411" s="165"/>
      <c r="BI411" s="165"/>
      <c r="BQ411" s="165"/>
      <c r="BR411" s="165"/>
    </row>
    <row r="412" spans="2:70" ht="15" customHeight="1" x14ac:dyDescent="0.25">
      <c r="B412" s="165"/>
      <c r="C412" s="165"/>
      <c r="D412" s="166"/>
      <c r="E412" s="166"/>
      <c r="F412" s="166"/>
      <c r="G412" s="166"/>
      <c r="H412" s="166"/>
      <c r="I412" s="166"/>
      <c r="J412" s="166"/>
      <c r="K412" s="166"/>
      <c r="L412" s="166"/>
      <c r="M412" s="166"/>
      <c r="N412" s="166"/>
      <c r="O412" s="166"/>
      <c r="P412" s="938"/>
      <c r="Q412" s="938"/>
      <c r="R412" s="938"/>
      <c r="S412" s="165"/>
      <c r="T412" s="165"/>
      <c r="U412" s="166"/>
      <c r="V412" s="166"/>
      <c r="W412" s="166"/>
      <c r="X412" s="165"/>
      <c r="Y412" s="165"/>
      <c r="Z412" s="165"/>
      <c r="AA412" s="165"/>
      <c r="AB412" s="166"/>
      <c r="AC412" s="166"/>
      <c r="AD412" s="166"/>
      <c r="AE412" s="166"/>
      <c r="AF412" s="166"/>
      <c r="AH412" s="165"/>
      <c r="AI412" s="165"/>
      <c r="AN412" s="165"/>
      <c r="AT412" s="165"/>
      <c r="BA412" s="165"/>
      <c r="BI412" s="165"/>
      <c r="BQ412" s="165"/>
      <c r="BR412" s="165"/>
    </row>
    <row r="413" spans="2:70" ht="15" customHeight="1" x14ac:dyDescent="0.25">
      <c r="B413" s="165"/>
      <c r="C413" s="165"/>
      <c r="D413" s="166"/>
      <c r="E413" s="166"/>
      <c r="F413" s="166"/>
      <c r="G413" s="166"/>
      <c r="H413" s="166"/>
      <c r="I413" s="166"/>
      <c r="J413" s="166"/>
      <c r="K413" s="166"/>
      <c r="L413" s="166"/>
      <c r="M413" s="166"/>
      <c r="N413" s="166"/>
      <c r="O413" s="166"/>
      <c r="P413" s="938"/>
      <c r="Q413" s="938"/>
      <c r="R413" s="938"/>
      <c r="S413" s="165"/>
      <c r="T413" s="165"/>
      <c r="U413" s="166"/>
      <c r="V413" s="166"/>
      <c r="W413" s="166"/>
      <c r="X413" s="165"/>
      <c r="Y413" s="165"/>
      <c r="Z413" s="165"/>
      <c r="AA413" s="165"/>
      <c r="AB413" s="166"/>
      <c r="AC413" s="166"/>
      <c r="AD413" s="166"/>
      <c r="AE413" s="166"/>
      <c r="AF413" s="166"/>
      <c r="AH413" s="165"/>
      <c r="AI413" s="165"/>
      <c r="AN413" s="165"/>
      <c r="AT413" s="165"/>
      <c r="BA413" s="165"/>
      <c r="BI413" s="165"/>
      <c r="BQ413" s="165"/>
      <c r="BR413" s="165"/>
    </row>
    <row r="414" spans="2:70" ht="15" customHeight="1" x14ac:dyDescent="0.25">
      <c r="B414" s="165"/>
      <c r="C414" s="165"/>
      <c r="D414" s="166"/>
      <c r="E414" s="166"/>
      <c r="F414" s="166"/>
      <c r="G414" s="166"/>
      <c r="H414" s="166"/>
      <c r="I414" s="166"/>
      <c r="J414" s="166"/>
      <c r="K414" s="166"/>
      <c r="L414" s="166"/>
      <c r="M414" s="166"/>
      <c r="N414" s="166"/>
      <c r="O414" s="166"/>
      <c r="P414" s="938"/>
      <c r="Q414" s="938"/>
      <c r="R414" s="938"/>
      <c r="S414" s="165"/>
      <c r="T414" s="165"/>
      <c r="U414" s="166"/>
      <c r="V414" s="166"/>
      <c r="W414" s="166"/>
      <c r="X414" s="165"/>
      <c r="Y414" s="165"/>
      <c r="Z414" s="165"/>
      <c r="AA414" s="165"/>
      <c r="AB414" s="166"/>
      <c r="AC414" s="166"/>
      <c r="AD414" s="166"/>
      <c r="AE414" s="166"/>
      <c r="AF414" s="166"/>
      <c r="AH414" s="165"/>
      <c r="AI414" s="165"/>
      <c r="AN414" s="165"/>
      <c r="AT414" s="165"/>
      <c r="BA414" s="165"/>
      <c r="BI414" s="165"/>
      <c r="BQ414" s="165"/>
      <c r="BR414" s="165"/>
    </row>
    <row r="415" spans="2:70" ht="15" customHeight="1" x14ac:dyDescent="0.25">
      <c r="B415" s="165"/>
      <c r="C415" s="165"/>
      <c r="D415" s="166"/>
      <c r="E415" s="166"/>
      <c r="F415" s="166"/>
      <c r="G415" s="166"/>
      <c r="H415" s="166"/>
      <c r="I415" s="166"/>
      <c r="J415" s="166"/>
      <c r="K415" s="166"/>
      <c r="L415" s="166"/>
      <c r="M415" s="166"/>
      <c r="N415" s="166"/>
      <c r="O415" s="166"/>
      <c r="P415" s="938"/>
      <c r="Q415" s="938"/>
      <c r="R415" s="938"/>
      <c r="S415" s="165"/>
      <c r="T415" s="165"/>
      <c r="U415" s="166"/>
      <c r="V415" s="166"/>
      <c r="W415" s="166"/>
      <c r="X415" s="165"/>
      <c r="Y415" s="165"/>
      <c r="Z415" s="165"/>
      <c r="AA415" s="165"/>
      <c r="AB415" s="166"/>
      <c r="AC415" s="166"/>
      <c r="AD415" s="166"/>
      <c r="AE415" s="166"/>
      <c r="AF415" s="166"/>
      <c r="AH415" s="165"/>
      <c r="AI415" s="165"/>
      <c r="AN415" s="165"/>
      <c r="AT415" s="165"/>
      <c r="BA415" s="165"/>
      <c r="BI415" s="165"/>
      <c r="BQ415" s="165"/>
      <c r="BR415" s="165"/>
    </row>
    <row r="416" spans="2:70" ht="15" customHeight="1" x14ac:dyDescent="0.25">
      <c r="B416" s="165"/>
      <c r="C416" s="165"/>
      <c r="D416" s="166"/>
      <c r="E416" s="166"/>
      <c r="F416" s="166"/>
      <c r="G416" s="166"/>
      <c r="H416" s="166"/>
      <c r="I416" s="166"/>
      <c r="J416" s="166"/>
      <c r="K416" s="166"/>
      <c r="L416" s="166"/>
      <c r="M416" s="166"/>
      <c r="N416" s="166"/>
      <c r="O416" s="166"/>
      <c r="P416" s="938"/>
      <c r="Q416" s="938"/>
      <c r="R416" s="938"/>
      <c r="S416" s="165"/>
      <c r="T416" s="165"/>
      <c r="U416" s="166"/>
      <c r="V416" s="166"/>
      <c r="W416" s="166"/>
      <c r="X416" s="165"/>
      <c r="Y416" s="165"/>
      <c r="Z416" s="165"/>
      <c r="AA416" s="165"/>
      <c r="AB416" s="166"/>
      <c r="AC416" s="166"/>
      <c r="AD416" s="166"/>
      <c r="AE416" s="166"/>
      <c r="AF416" s="166"/>
      <c r="AH416" s="165"/>
      <c r="AI416" s="165"/>
      <c r="AN416" s="165"/>
      <c r="AT416" s="165"/>
      <c r="BA416" s="165"/>
      <c r="BI416" s="165"/>
      <c r="BQ416" s="165"/>
      <c r="BR416" s="165"/>
    </row>
    <row r="417" spans="2:70" ht="15" customHeight="1" x14ac:dyDescent="0.25">
      <c r="B417" s="165"/>
      <c r="C417" s="165"/>
      <c r="D417" s="166"/>
      <c r="E417" s="166"/>
      <c r="F417" s="166"/>
      <c r="G417" s="166"/>
      <c r="H417" s="166"/>
      <c r="I417" s="166"/>
      <c r="J417" s="166"/>
      <c r="K417" s="166"/>
      <c r="L417" s="166"/>
      <c r="M417" s="166"/>
      <c r="N417" s="166"/>
      <c r="O417" s="166"/>
      <c r="P417" s="938"/>
      <c r="Q417" s="938"/>
      <c r="R417" s="938"/>
      <c r="S417" s="165"/>
      <c r="T417" s="165"/>
      <c r="U417" s="166"/>
      <c r="V417" s="166"/>
      <c r="W417" s="166"/>
      <c r="X417" s="165"/>
      <c r="Y417" s="165"/>
      <c r="Z417" s="165"/>
      <c r="AA417" s="165"/>
      <c r="AB417" s="166"/>
      <c r="AC417" s="166"/>
      <c r="AD417" s="166"/>
      <c r="AE417" s="166"/>
      <c r="AF417" s="166"/>
      <c r="AH417" s="165"/>
      <c r="AI417" s="165"/>
      <c r="AN417" s="165"/>
      <c r="AT417" s="165"/>
      <c r="BA417" s="165"/>
      <c r="BI417" s="165"/>
      <c r="BQ417" s="165"/>
      <c r="BR417" s="165"/>
    </row>
    <row r="418" spans="2:70" ht="15" customHeight="1" x14ac:dyDescent="0.25">
      <c r="B418" s="165"/>
      <c r="C418" s="165"/>
      <c r="D418" s="166"/>
      <c r="E418" s="166"/>
      <c r="F418" s="166"/>
      <c r="G418" s="166"/>
      <c r="H418" s="166"/>
      <c r="I418" s="166"/>
      <c r="J418" s="166"/>
      <c r="K418" s="166"/>
      <c r="L418" s="166"/>
      <c r="M418" s="166"/>
      <c r="N418" s="166"/>
      <c r="O418" s="166"/>
      <c r="P418" s="938"/>
      <c r="Q418" s="938"/>
      <c r="R418" s="938"/>
      <c r="S418" s="165"/>
      <c r="T418" s="165"/>
      <c r="U418" s="166"/>
      <c r="V418" s="166"/>
      <c r="W418" s="166"/>
      <c r="X418" s="165"/>
      <c r="Y418" s="165"/>
      <c r="Z418" s="165"/>
      <c r="AA418" s="165"/>
      <c r="AB418" s="166"/>
      <c r="AC418" s="166"/>
      <c r="AD418" s="166"/>
      <c r="AE418" s="166"/>
      <c r="AF418" s="166"/>
      <c r="AH418" s="165"/>
      <c r="AI418" s="165"/>
      <c r="AN418" s="165"/>
      <c r="AT418" s="165"/>
      <c r="BA418" s="165"/>
      <c r="BI418" s="165"/>
      <c r="BQ418" s="165"/>
      <c r="BR418" s="165"/>
    </row>
    <row r="419" spans="2:70" ht="15" customHeight="1" x14ac:dyDescent="0.25">
      <c r="B419" s="165"/>
      <c r="C419" s="165"/>
      <c r="D419" s="166"/>
      <c r="E419" s="166"/>
      <c r="F419" s="166"/>
      <c r="G419" s="166"/>
      <c r="H419" s="166"/>
      <c r="I419" s="166"/>
      <c r="J419" s="166"/>
      <c r="K419" s="166"/>
      <c r="L419" s="166"/>
      <c r="M419" s="166"/>
      <c r="N419" s="166"/>
      <c r="O419" s="166"/>
      <c r="P419" s="938"/>
      <c r="Q419" s="938"/>
      <c r="R419" s="938"/>
      <c r="S419" s="165"/>
      <c r="T419" s="165"/>
      <c r="U419" s="166"/>
      <c r="V419" s="166"/>
      <c r="W419" s="166"/>
      <c r="X419" s="165"/>
      <c r="Y419" s="165"/>
      <c r="Z419" s="165"/>
      <c r="AA419" s="165"/>
      <c r="AB419" s="166"/>
      <c r="AC419" s="166"/>
      <c r="AD419" s="166"/>
      <c r="AE419" s="166"/>
      <c r="AF419" s="166"/>
      <c r="AH419" s="165"/>
      <c r="AI419" s="165"/>
      <c r="AN419" s="165"/>
      <c r="AT419" s="165"/>
      <c r="BA419" s="165"/>
      <c r="BI419" s="165"/>
      <c r="BQ419" s="165"/>
      <c r="BR419" s="165"/>
    </row>
    <row r="420" spans="2:70" ht="15" customHeight="1" x14ac:dyDescent="0.25">
      <c r="B420" s="165"/>
      <c r="C420" s="165"/>
      <c r="D420" s="166"/>
      <c r="E420" s="166"/>
      <c r="F420" s="166"/>
      <c r="G420" s="166"/>
      <c r="H420" s="166"/>
      <c r="I420" s="166"/>
      <c r="J420" s="166"/>
      <c r="K420" s="166"/>
      <c r="L420" s="166"/>
      <c r="M420" s="166"/>
      <c r="N420" s="166"/>
      <c r="O420" s="166"/>
      <c r="P420" s="938"/>
      <c r="Q420" s="938"/>
      <c r="R420" s="938"/>
      <c r="S420" s="165"/>
      <c r="T420" s="165"/>
      <c r="U420" s="166"/>
      <c r="V420" s="166"/>
      <c r="W420" s="166"/>
      <c r="X420" s="165"/>
      <c r="Y420" s="165"/>
      <c r="Z420" s="165"/>
      <c r="AA420" s="165"/>
      <c r="AB420" s="166"/>
      <c r="AC420" s="166"/>
      <c r="AD420" s="166"/>
      <c r="AE420" s="166"/>
      <c r="AF420" s="166"/>
      <c r="AH420" s="165"/>
      <c r="AI420" s="165"/>
      <c r="AN420" s="165"/>
      <c r="AT420" s="165"/>
      <c r="BA420" s="165"/>
      <c r="BI420" s="165"/>
      <c r="BQ420" s="165"/>
      <c r="BR420" s="165"/>
    </row>
    <row r="421" spans="2:70" ht="15" customHeight="1" x14ac:dyDescent="0.25">
      <c r="B421" s="165"/>
      <c r="C421" s="165"/>
      <c r="D421" s="166"/>
      <c r="E421" s="166"/>
      <c r="F421" s="166"/>
      <c r="G421" s="166"/>
      <c r="H421" s="166"/>
      <c r="I421" s="166"/>
      <c r="J421" s="166"/>
      <c r="K421" s="166"/>
      <c r="L421" s="166"/>
      <c r="M421" s="166"/>
      <c r="N421" s="166"/>
      <c r="O421" s="166"/>
      <c r="P421" s="938"/>
      <c r="Q421" s="938"/>
      <c r="R421" s="938"/>
      <c r="S421" s="165"/>
      <c r="T421" s="165"/>
      <c r="U421" s="166"/>
      <c r="V421" s="166"/>
      <c r="W421" s="166"/>
      <c r="X421" s="165"/>
      <c r="Y421" s="165"/>
      <c r="Z421" s="165"/>
      <c r="AA421" s="165"/>
      <c r="AB421" s="166"/>
      <c r="AC421" s="166"/>
      <c r="AD421" s="166"/>
      <c r="AE421" s="166"/>
      <c r="AF421" s="166"/>
      <c r="AH421" s="165"/>
      <c r="AI421" s="165"/>
      <c r="AN421" s="165"/>
      <c r="AT421" s="165"/>
      <c r="BA421" s="165"/>
      <c r="BI421" s="165"/>
      <c r="BQ421" s="165"/>
      <c r="BR421" s="165"/>
    </row>
    <row r="422" spans="2:70" ht="15" customHeight="1" x14ac:dyDescent="0.25">
      <c r="B422" s="165"/>
      <c r="C422" s="165"/>
      <c r="D422" s="166"/>
      <c r="E422" s="166"/>
      <c r="F422" s="166"/>
      <c r="G422" s="166"/>
      <c r="H422" s="166"/>
      <c r="I422" s="166"/>
      <c r="J422" s="166"/>
      <c r="K422" s="166"/>
      <c r="L422" s="166"/>
      <c r="M422" s="166"/>
      <c r="N422" s="166"/>
      <c r="O422" s="166"/>
      <c r="P422" s="938"/>
      <c r="Q422" s="938"/>
      <c r="R422" s="938"/>
      <c r="S422" s="165"/>
      <c r="T422" s="165"/>
      <c r="U422" s="166"/>
      <c r="V422" s="166"/>
      <c r="W422" s="166"/>
      <c r="X422" s="165"/>
      <c r="Y422" s="165"/>
      <c r="Z422" s="165"/>
      <c r="AA422" s="165"/>
      <c r="AB422" s="166"/>
      <c r="AC422" s="166"/>
      <c r="AD422" s="166"/>
      <c r="AE422" s="166"/>
      <c r="AF422" s="166"/>
      <c r="AH422" s="165"/>
      <c r="AI422" s="165"/>
      <c r="AN422" s="165"/>
      <c r="AT422" s="165"/>
      <c r="BA422" s="165"/>
      <c r="BI422" s="165"/>
      <c r="BQ422" s="165"/>
      <c r="BR422" s="165"/>
    </row>
    <row r="423" spans="2:70" ht="15" customHeight="1" x14ac:dyDescent="0.25">
      <c r="B423" s="165"/>
      <c r="C423" s="165"/>
      <c r="D423" s="166"/>
      <c r="E423" s="166"/>
      <c r="F423" s="166"/>
      <c r="G423" s="166"/>
      <c r="H423" s="166"/>
      <c r="I423" s="166"/>
      <c r="J423" s="166"/>
      <c r="K423" s="166"/>
      <c r="L423" s="166"/>
      <c r="M423" s="166"/>
      <c r="N423" s="166"/>
      <c r="O423" s="166"/>
      <c r="P423" s="938"/>
      <c r="Q423" s="938"/>
      <c r="R423" s="938"/>
      <c r="S423" s="165"/>
      <c r="T423" s="165"/>
      <c r="U423" s="166"/>
      <c r="V423" s="166"/>
      <c r="W423" s="166"/>
      <c r="X423" s="165"/>
      <c r="Y423" s="165"/>
      <c r="Z423" s="165"/>
      <c r="AA423" s="165"/>
      <c r="AB423" s="166"/>
      <c r="AC423" s="166"/>
      <c r="AD423" s="166"/>
      <c r="AE423" s="166"/>
      <c r="AF423" s="166"/>
      <c r="AH423" s="165"/>
      <c r="AI423" s="165"/>
      <c r="AN423" s="165"/>
      <c r="AT423" s="165"/>
      <c r="BA423" s="165"/>
      <c r="BI423" s="165"/>
      <c r="BQ423" s="165"/>
      <c r="BR423" s="165"/>
    </row>
    <row r="424" spans="2:70" ht="15" customHeight="1" x14ac:dyDescent="0.25">
      <c r="B424" s="165"/>
      <c r="C424" s="165"/>
      <c r="D424" s="166"/>
      <c r="E424" s="166"/>
      <c r="F424" s="166"/>
      <c r="G424" s="166"/>
      <c r="H424" s="166"/>
      <c r="I424" s="166"/>
      <c r="J424" s="166"/>
      <c r="K424" s="166"/>
      <c r="L424" s="166"/>
      <c r="M424" s="166"/>
      <c r="N424" s="166"/>
      <c r="O424" s="166"/>
      <c r="P424" s="938"/>
      <c r="Q424" s="938"/>
      <c r="R424" s="938"/>
      <c r="S424" s="165"/>
      <c r="T424" s="165"/>
      <c r="U424" s="166"/>
      <c r="V424" s="166"/>
      <c r="W424" s="166"/>
      <c r="X424" s="165"/>
      <c r="Y424" s="165"/>
      <c r="Z424" s="165"/>
      <c r="AA424" s="165"/>
      <c r="AB424" s="166"/>
      <c r="AC424" s="166"/>
      <c r="AD424" s="166"/>
      <c r="AE424" s="166"/>
      <c r="AF424" s="166"/>
      <c r="AH424" s="165"/>
      <c r="AI424" s="165"/>
      <c r="AN424" s="165"/>
      <c r="AT424" s="165"/>
      <c r="BA424" s="165"/>
      <c r="BI424" s="165"/>
      <c r="BQ424" s="165"/>
      <c r="BR424" s="165"/>
    </row>
    <row r="425" spans="2:70" ht="15" customHeight="1" x14ac:dyDescent="0.25">
      <c r="B425" s="165"/>
      <c r="C425" s="165"/>
      <c r="D425" s="166"/>
      <c r="E425" s="166"/>
      <c r="F425" s="166"/>
      <c r="G425" s="166"/>
      <c r="H425" s="166"/>
      <c r="I425" s="166"/>
      <c r="J425" s="166"/>
      <c r="K425" s="166"/>
      <c r="L425" s="166"/>
      <c r="M425" s="166"/>
      <c r="N425" s="166"/>
      <c r="O425" s="166"/>
      <c r="P425" s="938"/>
      <c r="Q425" s="938"/>
      <c r="R425" s="938"/>
      <c r="S425" s="165"/>
      <c r="T425" s="165"/>
      <c r="U425" s="166"/>
      <c r="V425" s="166"/>
      <c r="W425" s="166"/>
      <c r="X425" s="165"/>
      <c r="Y425" s="165"/>
      <c r="Z425" s="165"/>
      <c r="AA425" s="165"/>
      <c r="AB425" s="166"/>
      <c r="AC425" s="166"/>
      <c r="AD425" s="166"/>
      <c r="AE425" s="166"/>
      <c r="AF425" s="166"/>
      <c r="AH425" s="165"/>
      <c r="AI425" s="165"/>
      <c r="AN425" s="165"/>
      <c r="AT425" s="165"/>
      <c r="BA425" s="165"/>
      <c r="BI425" s="165"/>
      <c r="BQ425" s="165"/>
      <c r="BR425" s="165"/>
    </row>
    <row r="426" spans="2:70" ht="15" customHeight="1" x14ac:dyDescent="0.25">
      <c r="B426" s="165"/>
      <c r="C426" s="165"/>
      <c r="D426" s="166"/>
      <c r="E426" s="166"/>
      <c r="F426" s="166"/>
      <c r="G426" s="166"/>
      <c r="H426" s="166"/>
      <c r="I426" s="166"/>
      <c r="J426" s="166"/>
      <c r="K426" s="166"/>
      <c r="L426" s="166"/>
      <c r="M426" s="166"/>
      <c r="N426" s="166"/>
      <c r="O426" s="166"/>
      <c r="P426" s="938"/>
      <c r="Q426" s="938"/>
      <c r="R426" s="938"/>
      <c r="S426" s="165"/>
      <c r="T426" s="165"/>
      <c r="U426" s="166"/>
      <c r="V426" s="166"/>
      <c r="W426" s="166"/>
      <c r="X426" s="165"/>
      <c r="Y426" s="165"/>
      <c r="Z426" s="165"/>
      <c r="AA426" s="165"/>
      <c r="AB426" s="166"/>
      <c r="AC426" s="166"/>
      <c r="AD426" s="166"/>
      <c r="AE426" s="166"/>
      <c r="AF426" s="166"/>
      <c r="AH426" s="165"/>
      <c r="AI426" s="165"/>
      <c r="AN426" s="165"/>
      <c r="AT426" s="165"/>
      <c r="BA426" s="165"/>
      <c r="BI426" s="165"/>
      <c r="BQ426" s="165"/>
      <c r="BR426" s="165"/>
    </row>
    <row r="427" spans="2:70" ht="15" customHeight="1" x14ac:dyDescent="0.25">
      <c r="B427" s="165"/>
      <c r="C427" s="165"/>
      <c r="D427" s="166"/>
      <c r="E427" s="166"/>
      <c r="F427" s="166"/>
      <c r="G427" s="166"/>
      <c r="H427" s="166"/>
      <c r="I427" s="166"/>
      <c r="J427" s="166"/>
      <c r="K427" s="166"/>
      <c r="L427" s="166"/>
      <c r="M427" s="166"/>
      <c r="N427" s="166"/>
      <c r="O427" s="166"/>
      <c r="P427" s="938"/>
      <c r="Q427" s="938"/>
      <c r="R427" s="938"/>
      <c r="S427" s="165"/>
      <c r="T427" s="165"/>
      <c r="U427" s="166"/>
      <c r="V427" s="166"/>
      <c r="W427" s="166"/>
      <c r="X427" s="165"/>
      <c r="Y427" s="165"/>
      <c r="Z427" s="165"/>
      <c r="AA427" s="165"/>
      <c r="AB427" s="166"/>
      <c r="AC427" s="166"/>
      <c r="AD427" s="166"/>
      <c r="AE427" s="166"/>
      <c r="AF427" s="166"/>
      <c r="AH427" s="165"/>
      <c r="AI427" s="165"/>
      <c r="AN427" s="165"/>
      <c r="AT427" s="165"/>
      <c r="BA427" s="165"/>
      <c r="BI427" s="165"/>
      <c r="BQ427" s="165"/>
      <c r="BR427" s="165"/>
    </row>
    <row r="428" spans="2:70" ht="15" customHeight="1" x14ac:dyDescent="0.25">
      <c r="B428" s="165"/>
      <c r="C428" s="165"/>
      <c r="D428" s="166"/>
      <c r="E428" s="166"/>
      <c r="F428" s="166"/>
      <c r="G428" s="166"/>
      <c r="H428" s="166"/>
      <c r="I428" s="166"/>
      <c r="J428" s="166"/>
      <c r="K428" s="166"/>
      <c r="L428" s="166"/>
      <c r="M428" s="166"/>
      <c r="N428" s="166"/>
      <c r="O428" s="166"/>
      <c r="P428" s="938"/>
      <c r="Q428" s="938"/>
      <c r="R428" s="938"/>
      <c r="S428" s="165"/>
      <c r="T428" s="165"/>
      <c r="U428" s="166"/>
      <c r="V428" s="166"/>
      <c r="W428" s="166"/>
      <c r="X428" s="165"/>
      <c r="Y428" s="165"/>
      <c r="Z428" s="165"/>
      <c r="AA428" s="165"/>
      <c r="AB428" s="166"/>
      <c r="AC428" s="166"/>
      <c r="AD428" s="166"/>
      <c r="AE428" s="166"/>
      <c r="AF428" s="166"/>
      <c r="AH428" s="165"/>
      <c r="AI428" s="165"/>
      <c r="AN428" s="165"/>
      <c r="AT428" s="165"/>
      <c r="BA428" s="165"/>
      <c r="BI428" s="165"/>
      <c r="BQ428" s="165"/>
      <c r="BR428" s="165"/>
    </row>
    <row r="429" spans="2:70" ht="15" customHeight="1" x14ac:dyDescent="0.25">
      <c r="B429" s="165"/>
      <c r="C429" s="165"/>
      <c r="D429" s="166"/>
      <c r="E429" s="166"/>
      <c r="F429" s="166"/>
      <c r="G429" s="166"/>
      <c r="H429" s="166"/>
      <c r="I429" s="166"/>
      <c r="J429" s="166"/>
      <c r="K429" s="166"/>
      <c r="L429" s="166"/>
      <c r="M429" s="166"/>
      <c r="N429" s="166"/>
      <c r="O429" s="166"/>
      <c r="P429" s="938"/>
      <c r="Q429" s="938"/>
      <c r="R429" s="938"/>
      <c r="S429" s="165"/>
      <c r="T429" s="165"/>
      <c r="U429" s="166"/>
      <c r="V429" s="166"/>
      <c r="W429" s="166"/>
      <c r="X429" s="165"/>
      <c r="Y429" s="165"/>
      <c r="Z429" s="165"/>
      <c r="AA429" s="165"/>
      <c r="AB429" s="166"/>
      <c r="AC429" s="166"/>
      <c r="AD429" s="166"/>
      <c r="AE429" s="166"/>
      <c r="AF429" s="166"/>
      <c r="AH429" s="165"/>
      <c r="AI429" s="165"/>
      <c r="AN429" s="165"/>
      <c r="AT429" s="165"/>
      <c r="BA429" s="165"/>
      <c r="BI429" s="165"/>
      <c r="BQ429" s="165"/>
      <c r="BR429" s="165"/>
    </row>
    <row r="430" spans="2:70" ht="15" customHeight="1" x14ac:dyDescent="0.25">
      <c r="B430" s="165"/>
      <c r="C430" s="165"/>
      <c r="D430" s="166"/>
      <c r="E430" s="166"/>
      <c r="F430" s="166"/>
      <c r="G430" s="166"/>
      <c r="H430" s="166"/>
      <c r="I430" s="166"/>
      <c r="J430" s="166"/>
      <c r="K430" s="166"/>
      <c r="L430" s="166"/>
      <c r="M430" s="166"/>
      <c r="N430" s="166"/>
      <c r="O430" s="166"/>
      <c r="P430" s="938"/>
      <c r="Q430" s="938"/>
      <c r="R430" s="938"/>
      <c r="S430" s="165"/>
      <c r="T430" s="165"/>
      <c r="U430" s="166"/>
      <c r="V430" s="166"/>
      <c r="W430" s="166"/>
      <c r="X430" s="165"/>
      <c r="Y430" s="165"/>
      <c r="Z430" s="165"/>
      <c r="AA430" s="165"/>
      <c r="AB430" s="166"/>
      <c r="AC430" s="166"/>
      <c r="AD430" s="166"/>
      <c r="AE430" s="166"/>
      <c r="AF430" s="166"/>
      <c r="AH430" s="165"/>
      <c r="AI430" s="165"/>
      <c r="AN430" s="165"/>
      <c r="AT430" s="165"/>
      <c r="BA430" s="165"/>
      <c r="BI430" s="165"/>
      <c r="BQ430" s="165"/>
      <c r="BR430" s="165"/>
    </row>
    <row r="431" spans="2:70" ht="15" customHeight="1" x14ac:dyDescent="0.25">
      <c r="B431" s="165"/>
      <c r="C431" s="165"/>
      <c r="D431" s="166"/>
      <c r="E431" s="166"/>
      <c r="F431" s="166"/>
      <c r="G431" s="166"/>
      <c r="H431" s="166"/>
      <c r="I431" s="166"/>
      <c r="J431" s="166"/>
      <c r="K431" s="166"/>
      <c r="L431" s="166"/>
      <c r="M431" s="166"/>
      <c r="N431" s="166"/>
      <c r="O431" s="166"/>
      <c r="P431" s="938"/>
      <c r="Q431" s="938"/>
      <c r="R431" s="938"/>
      <c r="S431" s="165"/>
      <c r="T431" s="165"/>
      <c r="U431" s="166"/>
      <c r="V431" s="166"/>
      <c r="W431" s="166"/>
      <c r="X431" s="165"/>
      <c r="Y431" s="165"/>
      <c r="Z431" s="165"/>
      <c r="AA431" s="165"/>
      <c r="AB431" s="166"/>
      <c r="AC431" s="166"/>
      <c r="AD431" s="166"/>
      <c r="AE431" s="166"/>
      <c r="AF431" s="166"/>
      <c r="AH431" s="165"/>
      <c r="AI431" s="165"/>
      <c r="AN431" s="165"/>
      <c r="AT431" s="165"/>
      <c r="BA431" s="165"/>
      <c r="BI431" s="165"/>
      <c r="BQ431" s="165"/>
      <c r="BR431" s="165"/>
    </row>
    <row r="432" spans="2:70" ht="15" customHeight="1" x14ac:dyDescent="0.25">
      <c r="B432" s="165"/>
      <c r="C432" s="165"/>
      <c r="D432" s="166"/>
      <c r="E432" s="166"/>
      <c r="F432" s="166"/>
      <c r="G432" s="166"/>
      <c r="H432" s="166"/>
      <c r="I432" s="166"/>
      <c r="J432" s="166"/>
      <c r="K432" s="166"/>
      <c r="L432" s="166"/>
      <c r="M432" s="166"/>
      <c r="N432" s="166"/>
      <c r="O432" s="166"/>
      <c r="P432" s="938"/>
      <c r="Q432" s="938"/>
      <c r="R432" s="938"/>
      <c r="S432" s="165"/>
      <c r="T432" s="165"/>
      <c r="U432" s="166"/>
      <c r="V432" s="166"/>
      <c r="W432" s="166"/>
      <c r="X432" s="165"/>
      <c r="Y432" s="165"/>
      <c r="Z432" s="165"/>
      <c r="AA432" s="165"/>
      <c r="AB432" s="166"/>
      <c r="AC432" s="166"/>
      <c r="AD432" s="166"/>
      <c r="AE432" s="166"/>
      <c r="AF432" s="166"/>
      <c r="AH432" s="165"/>
      <c r="AI432" s="165"/>
      <c r="AN432" s="165"/>
      <c r="AT432" s="165"/>
      <c r="BA432" s="165"/>
      <c r="BI432" s="165"/>
      <c r="BQ432" s="165"/>
      <c r="BR432" s="165"/>
    </row>
    <row r="433" spans="2:70" ht="15" customHeight="1" x14ac:dyDescent="0.25">
      <c r="B433" s="165"/>
      <c r="C433" s="165"/>
      <c r="D433" s="166"/>
      <c r="E433" s="166"/>
      <c r="F433" s="166"/>
      <c r="G433" s="166"/>
      <c r="H433" s="166"/>
      <c r="I433" s="166"/>
      <c r="J433" s="166"/>
      <c r="K433" s="166"/>
      <c r="L433" s="166"/>
      <c r="M433" s="166"/>
      <c r="N433" s="166"/>
      <c r="O433" s="166"/>
      <c r="P433" s="938"/>
      <c r="Q433" s="938"/>
      <c r="R433" s="938"/>
      <c r="S433" s="165"/>
      <c r="T433" s="165"/>
      <c r="U433" s="166"/>
      <c r="V433" s="166"/>
      <c r="W433" s="166"/>
      <c r="X433" s="165"/>
      <c r="Y433" s="165"/>
      <c r="Z433" s="165"/>
      <c r="AA433" s="165"/>
      <c r="AB433" s="166"/>
      <c r="AC433" s="166"/>
      <c r="AD433" s="166"/>
      <c r="AE433" s="166"/>
      <c r="AF433" s="166"/>
      <c r="AH433" s="165"/>
      <c r="AI433" s="165"/>
      <c r="AN433" s="165"/>
      <c r="AT433" s="165"/>
      <c r="BA433" s="165"/>
      <c r="BI433" s="165"/>
      <c r="BQ433" s="165"/>
      <c r="BR433" s="165"/>
    </row>
    <row r="434" spans="2:70" ht="15" customHeight="1" x14ac:dyDescent="0.25">
      <c r="B434" s="165"/>
      <c r="C434" s="165"/>
      <c r="D434" s="166"/>
      <c r="E434" s="166"/>
      <c r="F434" s="166"/>
      <c r="G434" s="166"/>
      <c r="H434" s="166"/>
      <c r="I434" s="166"/>
      <c r="J434" s="166"/>
      <c r="K434" s="166"/>
      <c r="L434" s="166"/>
      <c r="M434" s="166"/>
      <c r="N434" s="166"/>
      <c r="O434" s="166"/>
      <c r="P434" s="938"/>
      <c r="Q434" s="938"/>
      <c r="R434" s="938"/>
      <c r="S434" s="165"/>
      <c r="T434" s="165"/>
      <c r="U434" s="166"/>
      <c r="V434" s="166"/>
      <c r="W434" s="166"/>
      <c r="X434" s="165"/>
      <c r="Y434" s="165"/>
      <c r="Z434" s="165"/>
      <c r="AA434" s="165"/>
      <c r="AB434" s="166"/>
      <c r="AC434" s="166"/>
      <c r="AD434" s="166"/>
      <c r="AE434" s="166"/>
      <c r="AF434" s="166"/>
      <c r="AH434" s="165"/>
      <c r="AI434" s="165"/>
      <c r="AN434" s="165"/>
      <c r="AT434" s="165"/>
      <c r="BA434" s="165"/>
      <c r="BI434" s="165"/>
      <c r="BQ434" s="165"/>
      <c r="BR434" s="165"/>
    </row>
    <row r="435" spans="2:70" ht="15" customHeight="1" x14ac:dyDescent="0.25">
      <c r="B435" s="165"/>
      <c r="C435" s="165"/>
      <c r="D435" s="166"/>
      <c r="E435" s="166"/>
      <c r="F435" s="166"/>
      <c r="G435" s="166"/>
      <c r="H435" s="166"/>
      <c r="I435" s="166"/>
      <c r="J435" s="166"/>
      <c r="K435" s="166"/>
      <c r="L435" s="166"/>
      <c r="M435" s="166"/>
      <c r="N435" s="166"/>
      <c r="O435" s="166"/>
      <c r="P435" s="938"/>
      <c r="Q435" s="938"/>
      <c r="R435" s="938"/>
      <c r="S435" s="165"/>
      <c r="T435" s="165"/>
      <c r="U435" s="166"/>
      <c r="V435" s="166"/>
      <c r="W435" s="166"/>
      <c r="X435" s="165"/>
      <c r="Y435" s="165"/>
      <c r="Z435" s="165"/>
      <c r="AA435" s="165"/>
      <c r="AB435" s="166"/>
      <c r="AC435" s="166"/>
      <c r="AD435" s="166"/>
      <c r="AE435" s="166"/>
      <c r="AF435" s="166"/>
      <c r="AH435" s="165"/>
      <c r="AI435" s="165"/>
      <c r="AN435" s="165"/>
      <c r="AT435" s="165"/>
      <c r="BA435" s="165"/>
      <c r="BI435" s="165"/>
      <c r="BQ435" s="165"/>
      <c r="BR435" s="165"/>
    </row>
    <row r="436" spans="2:70" ht="15" customHeight="1" x14ac:dyDescent="0.25">
      <c r="B436" s="165"/>
      <c r="C436" s="165"/>
      <c r="D436" s="166"/>
      <c r="E436" s="166"/>
      <c r="F436" s="166"/>
      <c r="G436" s="166"/>
      <c r="H436" s="166"/>
      <c r="I436" s="166"/>
      <c r="J436" s="166"/>
      <c r="K436" s="166"/>
      <c r="L436" s="166"/>
      <c r="M436" s="166"/>
      <c r="N436" s="166"/>
      <c r="O436" s="166"/>
      <c r="P436" s="938"/>
      <c r="Q436" s="938"/>
      <c r="R436" s="938"/>
      <c r="S436" s="165"/>
      <c r="T436" s="165"/>
      <c r="U436" s="166"/>
      <c r="V436" s="166"/>
      <c r="W436" s="166"/>
      <c r="X436" s="165"/>
      <c r="Y436" s="165"/>
      <c r="Z436" s="165"/>
      <c r="AA436" s="165"/>
      <c r="AB436" s="166"/>
      <c r="AC436" s="166"/>
      <c r="AD436" s="166"/>
      <c r="AE436" s="166"/>
      <c r="AF436" s="166"/>
      <c r="AH436" s="165"/>
      <c r="AI436" s="165"/>
      <c r="AN436" s="165"/>
      <c r="AT436" s="165"/>
      <c r="BA436" s="165"/>
      <c r="BI436" s="165"/>
      <c r="BQ436" s="165"/>
      <c r="BR436" s="165"/>
    </row>
    <row r="437" spans="2:70" ht="15" customHeight="1" x14ac:dyDescent="0.25">
      <c r="B437" s="165"/>
      <c r="C437" s="165"/>
      <c r="D437" s="166"/>
      <c r="E437" s="166"/>
      <c r="F437" s="166"/>
      <c r="G437" s="166"/>
      <c r="H437" s="166"/>
      <c r="I437" s="166"/>
      <c r="J437" s="166"/>
      <c r="K437" s="166"/>
      <c r="L437" s="166"/>
      <c r="M437" s="166"/>
      <c r="N437" s="166"/>
      <c r="O437" s="166"/>
      <c r="P437" s="938"/>
      <c r="Q437" s="938"/>
      <c r="R437" s="938"/>
      <c r="S437" s="165"/>
      <c r="T437" s="165"/>
      <c r="U437" s="166"/>
      <c r="V437" s="166"/>
      <c r="W437" s="166"/>
      <c r="X437" s="165"/>
      <c r="Y437" s="165"/>
      <c r="Z437" s="165"/>
      <c r="AA437" s="165"/>
      <c r="AB437" s="166"/>
      <c r="AC437" s="166"/>
      <c r="AD437" s="166"/>
      <c r="AE437" s="166"/>
      <c r="AF437" s="166"/>
      <c r="AH437" s="165"/>
      <c r="AI437" s="165"/>
      <c r="AN437" s="165"/>
      <c r="AT437" s="165"/>
      <c r="BA437" s="165"/>
      <c r="BI437" s="165"/>
      <c r="BQ437" s="165"/>
      <c r="BR437" s="165"/>
    </row>
    <row r="438" spans="2:70" ht="15" customHeight="1" x14ac:dyDescent="0.25">
      <c r="B438" s="165"/>
      <c r="C438" s="165"/>
      <c r="D438" s="166"/>
      <c r="E438" s="166"/>
      <c r="F438" s="166"/>
      <c r="G438" s="166"/>
      <c r="H438" s="166"/>
      <c r="I438" s="166"/>
      <c r="J438" s="166"/>
      <c r="K438" s="166"/>
      <c r="L438" s="166"/>
      <c r="M438" s="166"/>
      <c r="N438" s="166"/>
      <c r="O438" s="166"/>
      <c r="P438" s="938"/>
      <c r="Q438" s="938"/>
      <c r="R438" s="938"/>
      <c r="S438" s="165"/>
      <c r="T438" s="165"/>
      <c r="U438" s="166"/>
      <c r="V438" s="166"/>
      <c r="W438" s="166"/>
      <c r="X438" s="165"/>
      <c r="Y438" s="165"/>
      <c r="Z438" s="165"/>
      <c r="AA438" s="165"/>
      <c r="AB438" s="166"/>
      <c r="AC438" s="166"/>
      <c r="AD438" s="166"/>
      <c r="AE438" s="166"/>
      <c r="AF438" s="166"/>
      <c r="AH438" s="165"/>
      <c r="AI438" s="165"/>
      <c r="AN438" s="165"/>
      <c r="AT438" s="165"/>
      <c r="BA438" s="165"/>
      <c r="BI438" s="165"/>
      <c r="BQ438" s="165"/>
      <c r="BR438" s="165"/>
    </row>
    <row r="439" spans="2:70" ht="15" customHeight="1" x14ac:dyDescent="0.25">
      <c r="B439" s="165"/>
      <c r="C439" s="165"/>
      <c r="D439" s="166"/>
      <c r="E439" s="166"/>
      <c r="F439" s="166"/>
      <c r="G439" s="166"/>
      <c r="H439" s="166"/>
      <c r="I439" s="166"/>
      <c r="J439" s="166"/>
      <c r="K439" s="166"/>
      <c r="L439" s="166"/>
      <c r="M439" s="166"/>
      <c r="N439" s="166"/>
      <c r="O439" s="166"/>
      <c r="P439" s="938"/>
      <c r="Q439" s="938"/>
      <c r="R439" s="938"/>
      <c r="S439" s="165"/>
      <c r="T439" s="165"/>
      <c r="U439" s="166"/>
      <c r="V439" s="166"/>
      <c r="W439" s="166"/>
      <c r="X439" s="165"/>
      <c r="Y439" s="165"/>
      <c r="Z439" s="165"/>
      <c r="AA439" s="165"/>
      <c r="AB439" s="166"/>
      <c r="AC439" s="166"/>
      <c r="AD439" s="166"/>
      <c r="AE439" s="166"/>
      <c r="AF439" s="166"/>
      <c r="AH439" s="165"/>
      <c r="AI439" s="165"/>
      <c r="AN439" s="165"/>
      <c r="AT439" s="165"/>
      <c r="BA439" s="165"/>
      <c r="BI439" s="165"/>
      <c r="BQ439" s="165"/>
      <c r="BR439" s="165"/>
    </row>
    <row r="440" spans="2:70" ht="15" customHeight="1" x14ac:dyDescent="0.25">
      <c r="B440" s="165"/>
      <c r="C440" s="165"/>
      <c r="D440" s="166"/>
      <c r="E440" s="166"/>
      <c r="F440" s="166"/>
      <c r="G440" s="166"/>
      <c r="H440" s="166"/>
      <c r="I440" s="166"/>
      <c r="J440" s="166"/>
      <c r="K440" s="166"/>
      <c r="L440" s="166"/>
      <c r="M440" s="166"/>
      <c r="N440" s="166"/>
      <c r="O440" s="166"/>
      <c r="P440" s="938"/>
      <c r="Q440" s="938"/>
      <c r="R440" s="938"/>
      <c r="S440" s="165"/>
      <c r="T440" s="165"/>
      <c r="U440" s="166"/>
      <c r="V440" s="166"/>
      <c r="W440" s="166"/>
      <c r="X440" s="165"/>
      <c r="Y440" s="165"/>
      <c r="Z440" s="165"/>
      <c r="AA440" s="165"/>
      <c r="AB440" s="166"/>
      <c r="AC440" s="166"/>
      <c r="AD440" s="166"/>
      <c r="AE440" s="166"/>
      <c r="AF440" s="166"/>
      <c r="AH440" s="165"/>
      <c r="AI440" s="165"/>
      <c r="AN440" s="165"/>
      <c r="AT440" s="165"/>
      <c r="BA440" s="165"/>
      <c r="BI440" s="165"/>
      <c r="BQ440" s="165"/>
      <c r="BR440" s="165"/>
    </row>
    <row r="441" spans="2:70" ht="15" customHeight="1" x14ac:dyDescent="0.25">
      <c r="B441" s="165"/>
      <c r="C441" s="165"/>
      <c r="D441" s="166"/>
      <c r="E441" s="166"/>
      <c r="F441" s="166"/>
      <c r="G441" s="166"/>
      <c r="H441" s="166"/>
      <c r="I441" s="166"/>
      <c r="J441" s="166"/>
      <c r="K441" s="166"/>
      <c r="L441" s="166"/>
      <c r="M441" s="166"/>
      <c r="N441" s="166"/>
      <c r="O441" s="166"/>
      <c r="P441" s="938"/>
      <c r="Q441" s="938"/>
      <c r="R441" s="938"/>
      <c r="S441" s="165"/>
      <c r="T441" s="165"/>
      <c r="U441" s="166"/>
      <c r="V441" s="166"/>
      <c r="W441" s="166"/>
      <c r="X441" s="165"/>
      <c r="Y441" s="165"/>
      <c r="Z441" s="165"/>
      <c r="AA441" s="165"/>
      <c r="AB441" s="166"/>
      <c r="AC441" s="166"/>
      <c r="AD441" s="166"/>
      <c r="AE441" s="166"/>
      <c r="AF441" s="166"/>
      <c r="AH441" s="165"/>
      <c r="AI441" s="165"/>
      <c r="AN441" s="165"/>
      <c r="AT441" s="165"/>
      <c r="BA441" s="165"/>
      <c r="BI441" s="165"/>
      <c r="BQ441" s="165"/>
      <c r="BR441" s="165"/>
    </row>
    <row r="442" spans="2:70" ht="15" customHeight="1" x14ac:dyDescent="0.25">
      <c r="B442" s="165"/>
      <c r="C442" s="165"/>
      <c r="D442" s="166"/>
      <c r="E442" s="166"/>
      <c r="F442" s="166"/>
      <c r="G442" s="166"/>
      <c r="H442" s="166"/>
      <c r="I442" s="166"/>
      <c r="J442" s="166"/>
      <c r="K442" s="166"/>
      <c r="L442" s="166"/>
      <c r="M442" s="166"/>
      <c r="N442" s="166"/>
      <c r="O442" s="166"/>
      <c r="P442" s="938"/>
      <c r="Q442" s="938"/>
      <c r="R442" s="938"/>
      <c r="S442" s="165"/>
      <c r="T442" s="165"/>
      <c r="U442" s="166"/>
      <c r="V442" s="166"/>
      <c r="W442" s="166"/>
      <c r="X442" s="165"/>
      <c r="Y442" s="165"/>
      <c r="Z442" s="165"/>
      <c r="AA442" s="165"/>
      <c r="AB442" s="166"/>
      <c r="AC442" s="166"/>
      <c r="AD442" s="166"/>
      <c r="AE442" s="166"/>
      <c r="AF442" s="166"/>
      <c r="AH442" s="165"/>
      <c r="AI442" s="165"/>
      <c r="AN442" s="165"/>
      <c r="AT442" s="165"/>
      <c r="BA442" s="165"/>
      <c r="BI442" s="165"/>
      <c r="BQ442" s="165"/>
      <c r="BR442" s="165"/>
    </row>
    <row r="443" spans="2:70" ht="15" customHeight="1" x14ac:dyDescent="0.25">
      <c r="B443" s="165"/>
      <c r="C443" s="165"/>
      <c r="D443" s="166"/>
      <c r="E443" s="166"/>
      <c r="F443" s="166"/>
      <c r="G443" s="166"/>
      <c r="H443" s="166"/>
      <c r="I443" s="166"/>
      <c r="J443" s="166"/>
      <c r="K443" s="166"/>
      <c r="L443" s="166"/>
      <c r="M443" s="166"/>
      <c r="N443" s="166"/>
      <c r="O443" s="166"/>
      <c r="P443" s="938"/>
      <c r="Q443" s="938"/>
      <c r="R443" s="938"/>
      <c r="S443" s="165"/>
      <c r="T443" s="165"/>
      <c r="U443" s="166"/>
      <c r="V443" s="166"/>
      <c r="W443" s="166"/>
      <c r="X443" s="165"/>
      <c r="Y443" s="165"/>
      <c r="Z443" s="165"/>
      <c r="AA443" s="165"/>
      <c r="AB443" s="166"/>
      <c r="AC443" s="166"/>
      <c r="AD443" s="166"/>
      <c r="AE443" s="166"/>
      <c r="AF443" s="166"/>
      <c r="AH443" s="165"/>
      <c r="AI443" s="165"/>
      <c r="AN443" s="165"/>
      <c r="AT443" s="165"/>
      <c r="BA443" s="165"/>
      <c r="BI443" s="165"/>
      <c r="BQ443" s="165"/>
      <c r="BR443" s="165"/>
    </row>
    <row r="444" spans="2:70" ht="15" customHeight="1" x14ac:dyDescent="0.25">
      <c r="B444" s="165"/>
      <c r="C444" s="165"/>
      <c r="D444" s="166"/>
      <c r="E444" s="166"/>
      <c r="F444" s="166"/>
      <c r="G444" s="166"/>
      <c r="H444" s="166"/>
      <c r="I444" s="166"/>
      <c r="J444" s="166"/>
      <c r="K444" s="166"/>
      <c r="L444" s="166"/>
      <c r="M444" s="166"/>
      <c r="N444" s="166"/>
      <c r="O444" s="166"/>
      <c r="P444" s="938"/>
      <c r="Q444" s="938"/>
      <c r="R444" s="938"/>
      <c r="S444" s="165"/>
      <c r="T444" s="165"/>
      <c r="U444" s="166"/>
      <c r="V444" s="166"/>
      <c r="W444" s="166"/>
      <c r="X444" s="165"/>
      <c r="Y444" s="165"/>
      <c r="Z444" s="165"/>
      <c r="AA444" s="165"/>
      <c r="AB444" s="166"/>
      <c r="AC444" s="166"/>
      <c r="AD444" s="166"/>
      <c r="AE444" s="166"/>
      <c r="AF444" s="166"/>
      <c r="AH444" s="165"/>
      <c r="AI444" s="165"/>
      <c r="AN444" s="165"/>
      <c r="AT444" s="165"/>
      <c r="BA444" s="165"/>
      <c r="BI444" s="165"/>
      <c r="BQ444" s="165"/>
      <c r="BR444" s="165"/>
    </row>
    <row r="445" spans="2:70" ht="15" customHeight="1" x14ac:dyDescent="0.25">
      <c r="B445" s="165"/>
      <c r="C445" s="165"/>
      <c r="D445" s="166"/>
      <c r="E445" s="166"/>
      <c r="F445" s="166"/>
      <c r="G445" s="166"/>
      <c r="H445" s="166"/>
      <c r="I445" s="166"/>
      <c r="J445" s="166"/>
      <c r="K445" s="166"/>
      <c r="L445" s="166"/>
      <c r="M445" s="166"/>
      <c r="N445" s="166"/>
      <c r="O445" s="166"/>
      <c r="P445" s="938"/>
      <c r="Q445" s="938"/>
      <c r="R445" s="938"/>
      <c r="S445" s="165"/>
      <c r="T445" s="165"/>
      <c r="U445" s="166"/>
      <c r="V445" s="166"/>
      <c r="W445" s="166"/>
      <c r="X445" s="165"/>
      <c r="Y445" s="165"/>
      <c r="Z445" s="165"/>
      <c r="AA445" s="165"/>
      <c r="AB445" s="166"/>
      <c r="AC445" s="166"/>
      <c r="AD445" s="166"/>
      <c r="AE445" s="166"/>
      <c r="AF445" s="166"/>
      <c r="AH445" s="165"/>
      <c r="AI445" s="165"/>
      <c r="AN445" s="165"/>
      <c r="AT445" s="165"/>
      <c r="BA445" s="165"/>
      <c r="BI445" s="165"/>
      <c r="BQ445" s="165"/>
      <c r="BR445" s="165"/>
    </row>
    <row r="446" spans="2:70" ht="15" customHeight="1" x14ac:dyDescent="0.25">
      <c r="B446" s="165"/>
      <c r="C446" s="165"/>
      <c r="D446" s="166"/>
      <c r="E446" s="166"/>
      <c r="F446" s="166"/>
      <c r="G446" s="166"/>
      <c r="H446" s="166"/>
      <c r="I446" s="166"/>
      <c r="J446" s="166"/>
      <c r="K446" s="166"/>
      <c r="L446" s="166"/>
      <c r="M446" s="166"/>
      <c r="N446" s="166"/>
      <c r="O446" s="166"/>
      <c r="P446" s="938"/>
      <c r="Q446" s="938"/>
      <c r="R446" s="938"/>
      <c r="S446" s="165"/>
      <c r="T446" s="165"/>
      <c r="U446" s="166"/>
      <c r="V446" s="166"/>
      <c r="W446" s="166"/>
      <c r="X446" s="165"/>
      <c r="Y446" s="165"/>
      <c r="Z446" s="165"/>
      <c r="AA446" s="165"/>
      <c r="AB446" s="166"/>
      <c r="AC446" s="166"/>
      <c r="AD446" s="166"/>
      <c r="AE446" s="166"/>
      <c r="AF446" s="166"/>
      <c r="AH446" s="165"/>
      <c r="AI446" s="165"/>
      <c r="AN446" s="165"/>
      <c r="AT446" s="165"/>
      <c r="BA446" s="165"/>
      <c r="BI446" s="165"/>
      <c r="BQ446" s="165"/>
      <c r="BR446" s="165"/>
    </row>
    <row r="447" spans="2:70" ht="15" customHeight="1" x14ac:dyDescent="0.25">
      <c r="B447" s="165"/>
      <c r="C447" s="165"/>
      <c r="D447" s="166"/>
      <c r="E447" s="166"/>
      <c r="F447" s="166"/>
      <c r="G447" s="166"/>
      <c r="H447" s="166"/>
      <c r="I447" s="166"/>
      <c r="J447" s="166"/>
      <c r="K447" s="166"/>
      <c r="L447" s="166"/>
      <c r="M447" s="166"/>
      <c r="N447" s="166"/>
      <c r="O447" s="166"/>
      <c r="P447" s="938"/>
      <c r="Q447" s="938"/>
      <c r="R447" s="938"/>
      <c r="S447" s="165"/>
      <c r="T447" s="165"/>
      <c r="U447" s="166"/>
      <c r="V447" s="166"/>
      <c r="W447" s="166"/>
      <c r="X447" s="165"/>
      <c r="Y447" s="165"/>
      <c r="Z447" s="165"/>
      <c r="AA447" s="165"/>
      <c r="AB447" s="166"/>
      <c r="AC447" s="166"/>
      <c r="AD447" s="166"/>
      <c r="AE447" s="166"/>
      <c r="AF447" s="166"/>
      <c r="AH447" s="165"/>
      <c r="AI447" s="165"/>
      <c r="AN447" s="165"/>
      <c r="AT447" s="165"/>
      <c r="BA447" s="165"/>
      <c r="BI447" s="165"/>
      <c r="BQ447" s="165"/>
      <c r="BR447" s="165"/>
    </row>
    <row r="448" spans="2:70" ht="15" customHeight="1" x14ac:dyDescent="0.25">
      <c r="B448" s="165"/>
      <c r="C448" s="165"/>
      <c r="D448" s="166"/>
      <c r="E448" s="166"/>
      <c r="F448" s="166"/>
      <c r="G448" s="166"/>
      <c r="H448" s="166"/>
      <c r="I448" s="166"/>
      <c r="J448" s="166"/>
      <c r="K448" s="166"/>
      <c r="L448" s="166"/>
      <c r="M448" s="166"/>
      <c r="N448" s="166"/>
      <c r="O448" s="166"/>
      <c r="P448" s="938"/>
      <c r="Q448" s="938"/>
      <c r="R448" s="938"/>
      <c r="S448" s="165"/>
      <c r="T448" s="165"/>
      <c r="U448" s="166"/>
      <c r="V448" s="166"/>
      <c r="W448" s="166"/>
      <c r="X448" s="165"/>
      <c r="Y448" s="165"/>
      <c r="Z448" s="165"/>
      <c r="AA448" s="165"/>
      <c r="AB448" s="166"/>
      <c r="AC448" s="166"/>
      <c r="AD448" s="166"/>
      <c r="AE448" s="166"/>
      <c r="AF448" s="166"/>
      <c r="AH448" s="165"/>
      <c r="AI448" s="165"/>
      <c r="AN448" s="165"/>
      <c r="AT448" s="165"/>
      <c r="BA448" s="165"/>
      <c r="BI448" s="165"/>
      <c r="BQ448" s="165"/>
      <c r="BR448" s="165"/>
    </row>
    <row r="449" spans="2:70" ht="15" customHeight="1" x14ac:dyDescent="0.25">
      <c r="B449" s="165"/>
      <c r="C449" s="165"/>
      <c r="D449" s="166"/>
      <c r="E449" s="166"/>
      <c r="F449" s="166"/>
      <c r="G449" s="166"/>
      <c r="H449" s="166"/>
      <c r="I449" s="166"/>
      <c r="J449" s="166"/>
      <c r="K449" s="166"/>
      <c r="L449" s="166"/>
      <c r="M449" s="166"/>
      <c r="N449" s="166"/>
      <c r="O449" s="166"/>
      <c r="P449" s="938"/>
      <c r="Q449" s="938"/>
      <c r="R449" s="938"/>
      <c r="S449" s="165"/>
      <c r="T449" s="165"/>
      <c r="U449" s="166"/>
      <c r="V449" s="166"/>
      <c r="W449" s="166"/>
      <c r="X449" s="165"/>
      <c r="Y449" s="165"/>
      <c r="Z449" s="165"/>
      <c r="AA449" s="165"/>
      <c r="AB449" s="166"/>
      <c r="AC449" s="166"/>
      <c r="AD449" s="166"/>
      <c r="AE449" s="166"/>
      <c r="AF449" s="166"/>
      <c r="AH449" s="165"/>
      <c r="AI449" s="165"/>
      <c r="AN449" s="165"/>
      <c r="AT449" s="165"/>
      <c r="BA449" s="165"/>
      <c r="BI449" s="165"/>
      <c r="BQ449" s="165"/>
      <c r="BR449" s="165"/>
    </row>
    <row r="450" spans="2:70" ht="15" customHeight="1" x14ac:dyDescent="0.25">
      <c r="B450" s="165"/>
      <c r="C450" s="165"/>
      <c r="D450" s="166"/>
      <c r="E450" s="166"/>
      <c r="F450" s="166"/>
      <c r="G450" s="166"/>
      <c r="H450" s="166"/>
      <c r="I450" s="166"/>
      <c r="J450" s="166"/>
      <c r="K450" s="166"/>
      <c r="L450" s="166"/>
      <c r="M450" s="166"/>
      <c r="N450" s="166"/>
      <c r="O450" s="166"/>
      <c r="P450" s="938"/>
      <c r="Q450" s="938"/>
      <c r="R450" s="938"/>
      <c r="S450" s="165"/>
      <c r="T450" s="165"/>
      <c r="U450" s="166"/>
      <c r="V450" s="166"/>
      <c r="W450" s="166"/>
      <c r="X450" s="165"/>
      <c r="Y450" s="165"/>
      <c r="Z450" s="165"/>
      <c r="AA450" s="165"/>
      <c r="AB450" s="166"/>
      <c r="AC450" s="166"/>
      <c r="AD450" s="166"/>
      <c r="AE450" s="166"/>
      <c r="AF450" s="166"/>
      <c r="AH450" s="165"/>
      <c r="AI450" s="165"/>
      <c r="AN450" s="165"/>
      <c r="AT450" s="165"/>
      <c r="BA450" s="165"/>
      <c r="BI450" s="165"/>
      <c r="BQ450" s="165"/>
      <c r="BR450" s="165"/>
    </row>
    <row r="451" spans="2:70" ht="15" customHeight="1" x14ac:dyDescent="0.25">
      <c r="B451" s="165"/>
      <c r="C451" s="165"/>
      <c r="D451" s="166"/>
      <c r="E451" s="166"/>
      <c r="F451" s="166"/>
      <c r="G451" s="166"/>
      <c r="H451" s="166"/>
      <c r="I451" s="166"/>
      <c r="J451" s="166"/>
      <c r="K451" s="166"/>
      <c r="L451" s="166"/>
      <c r="M451" s="166"/>
      <c r="N451" s="166"/>
      <c r="O451" s="166"/>
      <c r="P451" s="938"/>
      <c r="Q451" s="938"/>
      <c r="R451" s="938"/>
      <c r="S451" s="165"/>
      <c r="T451" s="165"/>
      <c r="U451" s="166"/>
      <c r="V451" s="166"/>
      <c r="W451" s="166"/>
      <c r="X451" s="165"/>
      <c r="Y451" s="165"/>
      <c r="Z451" s="165"/>
      <c r="AA451" s="165"/>
      <c r="AB451" s="166"/>
      <c r="AC451" s="166"/>
      <c r="AD451" s="166"/>
      <c r="AE451" s="166"/>
      <c r="AF451" s="166"/>
      <c r="AH451" s="165"/>
      <c r="AI451" s="165"/>
      <c r="AN451" s="165"/>
      <c r="AT451" s="165"/>
      <c r="BA451" s="165"/>
      <c r="BI451" s="165"/>
      <c r="BQ451" s="165"/>
      <c r="BR451" s="165"/>
    </row>
    <row r="452" spans="2:70" ht="15" customHeight="1" x14ac:dyDescent="0.25">
      <c r="B452" s="165"/>
      <c r="C452" s="165"/>
      <c r="D452" s="166"/>
      <c r="E452" s="166"/>
      <c r="F452" s="166"/>
      <c r="G452" s="166"/>
      <c r="H452" s="166"/>
      <c r="I452" s="166"/>
      <c r="J452" s="166"/>
      <c r="K452" s="166"/>
      <c r="L452" s="166"/>
      <c r="M452" s="166"/>
      <c r="N452" s="166"/>
      <c r="O452" s="166"/>
      <c r="P452" s="938"/>
      <c r="Q452" s="938"/>
      <c r="R452" s="938"/>
      <c r="S452" s="165"/>
      <c r="T452" s="165"/>
      <c r="U452" s="166"/>
      <c r="V452" s="166"/>
      <c r="W452" s="166"/>
      <c r="X452" s="165"/>
      <c r="Y452" s="165"/>
      <c r="Z452" s="165"/>
      <c r="AA452" s="165"/>
      <c r="AB452" s="166"/>
      <c r="AC452" s="166"/>
      <c r="AD452" s="166"/>
      <c r="AE452" s="166"/>
      <c r="AF452" s="166"/>
      <c r="AH452" s="165"/>
      <c r="AI452" s="165"/>
      <c r="AN452" s="165"/>
      <c r="AT452" s="165"/>
      <c r="BA452" s="165"/>
      <c r="BI452" s="165"/>
      <c r="BQ452" s="165"/>
      <c r="BR452" s="165"/>
    </row>
    <row r="453" spans="2:70" ht="15" customHeight="1" x14ac:dyDescent="0.25">
      <c r="B453" s="165"/>
      <c r="C453" s="165"/>
      <c r="D453" s="166"/>
      <c r="E453" s="166"/>
      <c r="F453" s="166"/>
      <c r="G453" s="166"/>
      <c r="H453" s="166"/>
      <c r="I453" s="166"/>
      <c r="J453" s="166"/>
      <c r="K453" s="166"/>
      <c r="L453" s="166"/>
      <c r="M453" s="166"/>
      <c r="N453" s="166"/>
      <c r="O453" s="166"/>
      <c r="P453" s="938"/>
      <c r="Q453" s="938"/>
      <c r="R453" s="938"/>
      <c r="S453" s="165"/>
      <c r="T453" s="165"/>
      <c r="U453" s="166"/>
      <c r="V453" s="166"/>
      <c r="W453" s="166"/>
      <c r="X453" s="165"/>
      <c r="Y453" s="165"/>
      <c r="Z453" s="165"/>
      <c r="AA453" s="165"/>
      <c r="AB453" s="166"/>
      <c r="AC453" s="166"/>
      <c r="AD453" s="166"/>
      <c r="AE453" s="166"/>
      <c r="AF453" s="166"/>
      <c r="AH453" s="165"/>
      <c r="AI453" s="165"/>
      <c r="AN453" s="165"/>
      <c r="AT453" s="165"/>
      <c r="BA453" s="165"/>
      <c r="BI453" s="165"/>
      <c r="BQ453" s="165"/>
      <c r="BR453" s="165"/>
    </row>
    <row r="454" spans="2:70" ht="15" customHeight="1" x14ac:dyDescent="0.25">
      <c r="B454" s="165"/>
      <c r="C454" s="165"/>
      <c r="D454" s="166"/>
      <c r="E454" s="166"/>
      <c r="F454" s="166"/>
      <c r="G454" s="166"/>
      <c r="H454" s="166"/>
      <c r="I454" s="166"/>
      <c r="J454" s="166"/>
      <c r="K454" s="166"/>
      <c r="L454" s="166"/>
      <c r="M454" s="166"/>
      <c r="N454" s="166"/>
      <c r="O454" s="166"/>
      <c r="P454" s="938"/>
      <c r="Q454" s="938"/>
      <c r="R454" s="938"/>
      <c r="S454" s="165"/>
      <c r="T454" s="165"/>
      <c r="U454" s="166"/>
      <c r="V454" s="166"/>
      <c r="W454" s="166"/>
      <c r="X454" s="165"/>
      <c r="Y454" s="165"/>
      <c r="Z454" s="165"/>
      <c r="AA454" s="165"/>
      <c r="AB454" s="166"/>
      <c r="AC454" s="166"/>
      <c r="AD454" s="166"/>
      <c r="AE454" s="166"/>
      <c r="AF454" s="166"/>
      <c r="AH454" s="165"/>
      <c r="AI454" s="165"/>
      <c r="AN454" s="165"/>
      <c r="AT454" s="165"/>
      <c r="BA454" s="165"/>
      <c r="BI454" s="165"/>
      <c r="BQ454" s="165"/>
      <c r="BR454" s="165"/>
    </row>
    <row r="455" spans="2:70" ht="15" customHeight="1" x14ac:dyDescent="0.25">
      <c r="B455" s="165"/>
      <c r="C455" s="165"/>
      <c r="D455" s="166"/>
      <c r="E455" s="166"/>
      <c r="F455" s="166"/>
      <c r="G455" s="166"/>
      <c r="H455" s="166"/>
      <c r="I455" s="166"/>
      <c r="J455" s="166"/>
      <c r="K455" s="166"/>
      <c r="L455" s="166"/>
      <c r="M455" s="166"/>
      <c r="N455" s="166"/>
      <c r="O455" s="166"/>
      <c r="P455" s="938"/>
      <c r="Q455" s="938"/>
      <c r="R455" s="938"/>
      <c r="S455" s="165"/>
      <c r="T455" s="165"/>
      <c r="U455" s="166"/>
      <c r="V455" s="166"/>
      <c r="W455" s="166"/>
      <c r="X455" s="165"/>
      <c r="Y455" s="165"/>
      <c r="Z455" s="165"/>
      <c r="AA455" s="165"/>
      <c r="AB455" s="166"/>
      <c r="AC455" s="166"/>
      <c r="AD455" s="166"/>
      <c r="AE455" s="166"/>
      <c r="AF455" s="166"/>
      <c r="AH455" s="165"/>
      <c r="AI455" s="165"/>
      <c r="AN455" s="165"/>
      <c r="AT455" s="165"/>
      <c r="BA455" s="165"/>
      <c r="BI455" s="165"/>
      <c r="BQ455" s="165"/>
      <c r="BR455" s="165"/>
    </row>
    <row r="456" spans="2:70" ht="15" customHeight="1" x14ac:dyDescent="0.25">
      <c r="B456" s="165"/>
      <c r="C456" s="165"/>
      <c r="D456" s="166"/>
      <c r="E456" s="166"/>
      <c r="F456" s="166"/>
      <c r="G456" s="166"/>
      <c r="H456" s="166"/>
      <c r="I456" s="166"/>
      <c r="J456" s="166"/>
      <c r="K456" s="166"/>
      <c r="L456" s="166"/>
      <c r="M456" s="166"/>
      <c r="N456" s="166"/>
      <c r="O456" s="166"/>
      <c r="P456" s="938"/>
      <c r="Q456" s="938"/>
      <c r="R456" s="938"/>
      <c r="S456" s="165"/>
      <c r="T456" s="165"/>
      <c r="U456" s="166"/>
      <c r="V456" s="166"/>
      <c r="W456" s="166"/>
      <c r="X456" s="165"/>
      <c r="Y456" s="165"/>
      <c r="Z456" s="165"/>
      <c r="AA456" s="165"/>
      <c r="AB456" s="166"/>
      <c r="AC456" s="166"/>
      <c r="AD456" s="166"/>
      <c r="AE456" s="166"/>
      <c r="AF456" s="166"/>
      <c r="AH456" s="165"/>
      <c r="AI456" s="165"/>
      <c r="AN456" s="165"/>
      <c r="AT456" s="165"/>
      <c r="BA456" s="165"/>
      <c r="BI456" s="165"/>
      <c r="BQ456" s="165"/>
      <c r="BR456" s="165"/>
    </row>
    <row r="457" spans="2:70" ht="15" customHeight="1" x14ac:dyDescent="0.25">
      <c r="B457" s="165"/>
      <c r="C457" s="165"/>
      <c r="D457" s="166"/>
      <c r="E457" s="166"/>
      <c r="F457" s="166"/>
      <c r="G457" s="166"/>
      <c r="H457" s="166"/>
      <c r="I457" s="166"/>
      <c r="J457" s="166"/>
      <c r="K457" s="166"/>
      <c r="L457" s="166"/>
      <c r="M457" s="166"/>
      <c r="N457" s="166"/>
      <c r="O457" s="166"/>
      <c r="P457" s="938"/>
      <c r="Q457" s="938"/>
      <c r="R457" s="938"/>
      <c r="S457" s="165"/>
      <c r="T457" s="165"/>
      <c r="U457" s="166"/>
      <c r="V457" s="166"/>
      <c r="W457" s="166"/>
      <c r="X457" s="165"/>
      <c r="Y457" s="165"/>
      <c r="Z457" s="165"/>
      <c r="AA457" s="165"/>
      <c r="AB457" s="166"/>
      <c r="AC457" s="166"/>
      <c r="AD457" s="166"/>
      <c r="AE457" s="166"/>
      <c r="AF457" s="166"/>
      <c r="AH457" s="165"/>
      <c r="AI457" s="165"/>
      <c r="AN457" s="165"/>
      <c r="AT457" s="165"/>
      <c r="BA457" s="165"/>
      <c r="BI457" s="165"/>
      <c r="BQ457" s="165"/>
      <c r="BR457" s="165"/>
    </row>
    <row r="458" spans="2:70" ht="15" customHeight="1" x14ac:dyDescent="0.25">
      <c r="B458" s="165"/>
      <c r="C458" s="165"/>
      <c r="D458" s="166"/>
      <c r="E458" s="166"/>
      <c r="F458" s="166"/>
      <c r="G458" s="166"/>
      <c r="H458" s="166"/>
      <c r="I458" s="166"/>
      <c r="J458" s="166"/>
      <c r="K458" s="166"/>
      <c r="L458" s="166"/>
      <c r="M458" s="166"/>
      <c r="N458" s="166"/>
      <c r="O458" s="166"/>
      <c r="P458" s="938"/>
      <c r="Q458" s="938"/>
      <c r="R458" s="938"/>
      <c r="S458" s="165"/>
      <c r="T458" s="165"/>
      <c r="U458" s="166"/>
      <c r="V458" s="166"/>
      <c r="W458" s="166"/>
      <c r="X458" s="165"/>
      <c r="Y458" s="165"/>
      <c r="Z458" s="165"/>
      <c r="AA458" s="165"/>
      <c r="AB458" s="166"/>
      <c r="AC458" s="166"/>
      <c r="AD458" s="166"/>
      <c r="AE458" s="166"/>
      <c r="AF458" s="166"/>
      <c r="AH458" s="165"/>
      <c r="AI458" s="165"/>
      <c r="AN458" s="165"/>
      <c r="AT458" s="165"/>
      <c r="BA458" s="165"/>
      <c r="BI458" s="165"/>
      <c r="BQ458" s="165"/>
      <c r="BR458" s="165"/>
    </row>
    <row r="459" spans="2:70" ht="15" customHeight="1" x14ac:dyDescent="0.25">
      <c r="B459" s="165"/>
      <c r="C459" s="165"/>
      <c r="D459" s="166"/>
      <c r="E459" s="166"/>
      <c r="F459" s="166"/>
      <c r="G459" s="166"/>
      <c r="H459" s="166"/>
      <c r="I459" s="166"/>
      <c r="J459" s="166"/>
      <c r="K459" s="166"/>
      <c r="L459" s="166"/>
      <c r="M459" s="166"/>
      <c r="N459" s="166"/>
      <c r="O459" s="166"/>
      <c r="P459" s="938"/>
      <c r="Q459" s="938"/>
      <c r="R459" s="938"/>
      <c r="S459" s="165"/>
      <c r="T459" s="165"/>
      <c r="U459" s="166"/>
      <c r="V459" s="166"/>
      <c r="W459" s="166"/>
      <c r="X459" s="165"/>
      <c r="Y459" s="165"/>
      <c r="Z459" s="165"/>
      <c r="AA459" s="165"/>
      <c r="AB459" s="166"/>
      <c r="AC459" s="166"/>
      <c r="AD459" s="166"/>
      <c r="AE459" s="166"/>
      <c r="AF459" s="166"/>
      <c r="AH459" s="165"/>
      <c r="AI459" s="165"/>
      <c r="AN459" s="165"/>
      <c r="AT459" s="165"/>
      <c r="BA459" s="165"/>
      <c r="BI459" s="165"/>
      <c r="BQ459" s="165"/>
      <c r="BR459" s="165"/>
    </row>
    <row r="460" spans="2:70" ht="15" customHeight="1" x14ac:dyDescent="0.25">
      <c r="B460" s="165"/>
      <c r="C460" s="165"/>
      <c r="D460" s="166"/>
      <c r="E460" s="166"/>
      <c r="F460" s="166"/>
      <c r="G460" s="166"/>
      <c r="H460" s="166"/>
      <c r="I460" s="166"/>
      <c r="J460" s="166"/>
      <c r="K460" s="166"/>
      <c r="L460" s="166"/>
      <c r="M460" s="166"/>
      <c r="N460" s="166"/>
      <c r="O460" s="166"/>
      <c r="P460" s="938"/>
      <c r="Q460" s="938"/>
      <c r="R460" s="938"/>
      <c r="S460" s="165"/>
      <c r="T460" s="165"/>
      <c r="U460" s="166"/>
      <c r="V460" s="166"/>
      <c r="W460" s="166"/>
      <c r="X460" s="165"/>
      <c r="Y460" s="165"/>
      <c r="Z460" s="165"/>
      <c r="AA460" s="165"/>
      <c r="AB460" s="166"/>
      <c r="AC460" s="166"/>
      <c r="AD460" s="166"/>
      <c r="AE460" s="166"/>
      <c r="AF460" s="166"/>
      <c r="AH460" s="165"/>
      <c r="AI460" s="165"/>
      <c r="AN460" s="165"/>
      <c r="AT460" s="165"/>
      <c r="BA460" s="165"/>
      <c r="BI460" s="165"/>
      <c r="BQ460" s="165"/>
      <c r="BR460" s="165"/>
    </row>
    <row r="461" spans="2:70" ht="15" customHeight="1" x14ac:dyDescent="0.25">
      <c r="B461" s="165"/>
      <c r="C461" s="165"/>
      <c r="D461" s="166"/>
      <c r="E461" s="166"/>
      <c r="F461" s="166"/>
      <c r="G461" s="166"/>
      <c r="H461" s="166"/>
      <c r="I461" s="166"/>
      <c r="J461" s="166"/>
      <c r="K461" s="166"/>
      <c r="L461" s="166"/>
      <c r="M461" s="166"/>
      <c r="N461" s="166"/>
      <c r="O461" s="166"/>
      <c r="P461" s="938"/>
      <c r="Q461" s="938"/>
      <c r="R461" s="938"/>
      <c r="S461" s="165"/>
      <c r="T461" s="165"/>
      <c r="U461" s="166"/>
      <c r="V461" s="166"/>
      <c r="W461" s="166"/>
      <c r="X461" s="165"/>
      <c r="Y461" s="165"/>
      <c r="Z461" s="165"/>
      <c r="AA461" s="165"/>
      <c r="AB461" s="166"/>
      <c r="AC461" s="166"/>
      <c r="AD461" s="166"/>
      <c r="AE461" s="166"/>
      <c r="AF461" s="166"/>
      <c r="AH461" s="165"/>
      <c r="AI461" s="165"/>
      <c r="AN461" s="165"/>
      <c r="AT461" s="165"/>
      <c r="BA461" s="165"/>
      <c r="BI461" s="165"/>
      <c r="BQ461" s="165"/>
      <c r="BR461" s="165"/>
    </row>
    <row r="462" spans="2:70" ht="15" customHeight="1" x14ac:dyDescent="0.25">
      <c r="B462" s="165"/>
      <c r="C462" s="165"/>
      <c r="D462" s="166"/>
      <c r="E462" s="166"/>
      <c r="F462" s="166"/>
      <c r="G462" s="166"/>
      <c r="H462" s="166"/>
      <c r="I462" s="166"/>
      <c r="J462" s="166"/>
      <c r="K462" s="166"/>
      <c r="L462" s="166"/>
      <c r="M462" s="166"/>
      <c r="N462" s="166"/>
      <c r="O462" s="166"/>
      <c r="P462" s="938"/>
      <c r="Q462" s="938"/>
      <c r="R462" s="938"/>
      <c r="S462" s="165"/>
      <c r="T462" s="165"/>
      <c r="U462" s="166"/>
      <c r="V462" s="166"/>
      <c r="W462" s="166"/>
      <c r="X462" s="165"/>
      <c r="Y462" s="165"/>
      <c r="Z462" s="165"/>
      <c r="AA462" s="165"/>
      <c r="AB462" s="166"/>
      <c r="AC462" s="166"/>
      <c r="AD462" s="166"/>
      <c r="AE462" s="166"/>
      <c r="AF462" s="166"/>
      <c r="AH462" s="165"/>
      <c r="AI462" s="165"/>
      <c r="AN462" s="165"/>
      <c r="AT462" s="165"/>
      <c r="BA462" s="165"/>
      <c r="BI462" s="165"/>
      <c r="BQ462" s="165"/>
      <c r="BR462" s="165"/>
    </row>
    <row r="463" spans="2:70" ht="15" customHeight="1" x14ac:dyDescent="0.25">
      <c r="B463" s="165"/>
      <c r="C463" s="165"/>
      <c r="D463" s="166"/>
      <c r="E463" s="166"/>
      <c r="F463" s="166"/>
      <c r="G463" s="166"/>
      <c r="H463" s="166"/>
      <c r="I463" s="166"/>
      <c r="J463" s="166"/>
      <c r="K463" s="166"/>
      <c r="L463" s="166"/>
      <c r="M463" s="166"/>
      <c r="N463" s="166"/>
      <c r="O463" s="166"/>
      <c r="P463" s="938"/>
      <c r="Q463" s="938"/>
      <c r="R463" s="938"/>
      <c r="S463" s="165"/>
      <c r="T463" s="165"/>
      <c r="U463" s="166"/>
      <c r="V463" s="166"/>
      <c r="W463" s="166"/>
      <c r="X463" s="165"/>
      <c r="Y463" s="165"/>
      <c r="Z463" s="165"/>
      <c r="AA463" s="165"/>
      <c r="AB463" s="166"/>
      <c r="AC463" s="166"/>
      <c r="AD463" s="166"/>
      <c r="AE463" s="166"/>
      <c r="AF463" s="166"/>
      <c r="AH463" s="165"/>
      <c r="AI463" s="165"/>
      <c r="AN463" s="165"/>
      <c r="AT463" s="165"/>
      <c r="BA463" s="165"/>
      <c r="BI463" s="165"/>
      <c r="BQ463" s="165"/>
      <c r="BR463" s="165"/>
    </row>
    <row r="464" spans="2:70" ht="15" customHeight="1" x14ac:dyDescent="0.25">
      <c r="B464" s="165"/>
      <c r="C464" s="165"/>
      <c r="D464" s="166"/>
      <c r="E464" s="166"/>
      <c r="F464" s="166"/>
      <c r="G464" s="166"/>
      <c r="H464" s="166"/>
      <c r="I464" s="166"/>
      <c r="J464" s="166"/>
      <c r="K464" s="166"/>
      <c r="L464" s="166"/>
      <c r="M464" s="166"/>
      <c r="N464" s="166"/>
      <c r="O464" s="166"/>
      <c r="P464" s="938"/>
      <c r="Q464" s="938"/>
      <c r="R464" s="938"/>
      <c r="S464" s="165"/>
      <c r="T464" s="165"/>
      <c r="U464" s="166"/>
      <c r="V464" s="166"/>
      <c r="W464" s="166"/>
      <c r="X464" s="165"/>
      <c r="Y464" s="165"/>
      <c r="Z464" s="165"/>
      <c r="AA464" s="165"/>
      <c r="AB464" s="166"/>
      <c r="AC464" s="166"/>
      <c r="AD464" s="166"/>
      <c r="AE464" s="166"/>
      <c r="AF464" s="166"/>
      <c r="AH464" s="165"/>
      <c r="AI464" s="165"/>
      <c r="AN464" s="165"/>
      <c r="AT464" s="165"/>
      <c r="BA464" s="165"/>
      <c r="BI464" s="165"/>
      <c r="BQ464" s="165"/>
      <c r="BR464" s="165"/>
    </row>
    <row r="465" spans="2:70" ht="15" customHeight="1" x14ac:dyDescent="0.25">
      <c r="B465" s="165"/>
      <c r="C465" s="165"/>
      <c r="D465" s="166"/>
      <c r="E465" s="166"/>
      <c r="F465" s="166"/>
      <c r="G465" s="166"/>
      <c r="H465" s="166"/>
      <c r="I465" s="166"/>
      <c r="J465" s="166"/>
      <c r="K465" s="166"/>
      <c r="L465" s="166"/>
      <c r="M465" s="166"/>
      <c r="N465" s="166"/>
      <c r="O465" s="166"/>
      <c r="P465" s="938"/>
      <c r="Q465" s="938"/>
      <c r="R465" s="938"/>
      <c r="S465" s="165"/>
      <c r="T465" s="165"/>
      <c r="U465" s="166"/>
      <c r="V465" s="166"/>
      <c r="W465" s="166"/>
      <c r="X465" s="165"/>
      <c r="Y465" s="165"/>
      <c r="Z465" s="165"/>
      <c r="AA465" s="165"/>
      <c r="AB465" s="166"/>
      <c r="AC465" s="166"/>
      <c r="AD465" s="166"/>
      <c r="AE465" s="166"/>
      <c r="AF465" s="166"/>
      <c r="AH465" s="165"/>
      <c r="AI465" s="165"/>
      <c r="AN465" s="165"/>
      <c r="AT465" s="165"/>
      <c r="BA465" s="165"/>
      <c r="BI465" s="165"/>
      <c r="BQ465" s="165"/>
      <c r="BR465" s="165"/>
    </row>
    <row r="466" spans="2:70" ht="15" customHeight="1" x14ac:dyDescent="0.25">
      <c r="B466" s="165"/>
      <c r="C466" s="165"/>
      <c r="D466" s="166"/>
      <c r="E466" s="166"/>
      <c r="F466" s="166"/>
      <c r="G466" s="166"/>
      <c r="H466" s="166"/>
      <c r="I466" s="166"/>
      <c r="J466" s="166"/>
      <c r="K466" s="166"/>
      <c r="L466" s="166"/>
      <c r="M466" s="166"/>
      <c r="N466" s="166"/>
      <c r="O466" s="166"/>
      <c r="P466" s="938"/>
      <c r="Q466" s="938"/>
      <c r="R466" s="938"/>
      <c r="S466" s="165"/>
      <c r="T466" s="165"/>
      <c r="U466" s="166"/>
      <c r="V466" s="166"/>
      <c r="W466" s="166"/>
      <c r="X466" s="165"/>
      <c r="Y466" s="165"/>
      <c r="Z466" s="165"/>
      <c r="AA466" s="165"/>
      <c r="AB466" s="166"/>
      <c r="AC466" s="166"/>
      <c r="AD466" s="166"/>
      <c r="AE466" s="166"/>
      <c r="AF466" s="166"/>
      <c r="AH466" s="165"/>
      <c r="AI466" s="165"/>
      <c r="AN466" s="165"/>
      <c r="AT466" s="165"/>
      <c r="BA466" s="165"/>
      <c r="BI466" s="165"/>
      <c r="BQ466" s="165"/>
      <c r="BR466" s="165"/>
    </row>
    <row r="467" spans="2:70" ht="15" customHeight="1" x14ac:dyDescent="0.25">
      <c r="B467" s="165"/>
      <c r="C467" s="165"/>
      <c r="D467" s="166"/>
      <c r="E467" s="166"/>
      <c r="F467" s="166"/>
      <c r="G467" s="166"/>
      <c r="H467" s="166"/>
      <c r="I467" s="166"/>
      <c r="J467" s="166"/>
      <c r="K467" s="166"/>
      <c r="L467" s="166"/>
      <c r="M467" s="166"/>
      <c r="N467" s="166"/>
      <c r="O467" s="166"/>
      <c r="P467" s="938"/>
      <c r="Q467" s="938"/>
      <c r="R467" s="938"/>
      <c r="S467" s="165"/>
      <c r="T467" s="165"/>
      <c r="U467" s="166"/>
      <c r="V467" s="166"/>
      <c r="W467" s="166"/>
      <c r="X467" s="165"/>
      <c r="Y467" s="165"/>
      <c r="Z467" s="165"/>
      <c r="AA467" s="165"/>
      <c r="AB467" s="166"/>
      <c r="AC467" s="166"/>
      <c r="AD467" s="166"/>
      <c r="AE467" s="166"/>
      <c r="AF467" s="166"/>
      <c r="AH467" s="165"/>
      <c r="AI467" s="165"/>
      <c r="AN467" s="165"/>
      <c r="AT467" s="165"/>
      <c r="BA467" s="165"/>
      <c r="BI467" s="165"/>
      <c r="BQ467" s="165"/>
      <c r="BR467" s="165"/>
    </row>
    <row r="468" spans="2:70" ht="15" customHeight="1" x14ac:dyDescent="0.25">
      <c r="B468" s="165"/>
      <c r="C468" s="165"/>
      <c r="D468" s="166"/>
      <c r="E468" s="166"/>
      <c r="F468" s="166"/>
      <c r="G468" s="166"/>
      <c r="H468" s="166"/>
      <c r="I468" s="166"/>
      <c r="J468" s="166"/>
      <c r="K468" s="166"/>
      <c r="L468" s="166"/>
      <c r="M468" s="166"/>
      <c r="N468" s="166"/>
      <c r="O468" s="166"/>
      <c r="P468" s="938"/>
      <c r="Q468" s="938"/>
      <c r="R468" s="938"/>
      <c r="S468" s="165"/>
      <c r="T468" s="165"/>
      <c r="U468" s="166"/>
      <c r="V468" s="166"/>
      <c r="W468" s="166"/>
      <c r="X468" s="165"/>
      <c r="Y468" s="165"/>
      <c r="Z468" s="165"/>
      <c r="AA468" s="165"/>
      <c r="AB468" s="166"/>
      <c r="AC468" s="166"/>
      <c r="AD468" s="166"/>
      <c r="AE468" s="166"/>
      <c r="AF468" s="166"/>
      <c r="AH468" s="165"/>
      <c r="AI468" s="165"/>
      <c r="AN468" s="165"/>
      <c r="AT468" s="165"/>
      <c r="BA468" s="165"/>
      <c r="BI468" s="165"/>
      <c r="BQ468" s="165"/>
      <c r="BR468" s="165"/>
    </row>
    <row r="469" spans="2:70" ht="15" customHeight="1" x14ac:dyDescent="0.25">
      <c r="B469" s="165"/>
      <c r="C469" s="165"/>
      <c r="D469" s="166"/>
      <c r="E469" s="166"/>
      <c r="F469" s="166"/>
      <c r="G469" s="166"/>
      <c r="H469" s="166"/>
      <c r="I469" s="166"/>
      <c r="J469" s="166"/>
      <c r="K469" s="166"/>
      <c r="L469" s="166"/>
      <c r="M469" s="166"/>
      <c r="N469" s="166"/>
      <c r="O469" s="166"/>
      <c r="P469" s="938"/>
      <c r="Q469" s="938"/>
      <c r="R469" s="938"/>
      <c r="S469" s="165"/>
      <c r="T469" s="165"/>
      <c r="U469" s="166"/>
      <c r="V469" s="166"/>
      <c r="W469" s="166"/>
      <c r="X469" s="165"/>
      <c r="Y469" s="165"/>
      <c r="Z469" s="165"/>
      <c r="AA469" s="165"/>
      <c r="AB469" s="166"/>
      <c r="AC469" s="166"/>
      <c r="AD469" s="166"/>
      <c r="AE469" s="166"/>
      <c r="AF469" s="166"/>
      <c r="AH469" s="165"/>
      <c r="AI469" s="165"/>
      <c r="AN469" s="165"/>
      <c r="AT469" s="165"/>
      <c r="BA469" s="165"/>
      <c r="BI469" s="165"/>
      <c r="BQ469" s="165"/>
      <c r="BR469" s="165"/>
    </row>
    <row r="470" spans="2:70" ht="15" customHeight="1" x14ac:dyDescent="0.25">
      <c r="B470" s="165"/>
      <c r="C470" s="165"/>
      <c r="D470" s="166"/>
      <c r="E470" s="166"/>
      <c r="F470" s="166"/>
      <c r="G470" s="166"/>
      <c r="H470" s="166"/>
      <c r="I470" s="166"/>
      <c r="J470" s="166"/>
      <c r="K470" s="166"/>
      <c r="L470" s="166"/>
      <c r="M470" s="166"/>
      <c r="N470" s="166"/>
      <c r="O470" s="166"/>
      <c r="P470" s="938"/>
      <c r="Q470" s="938"/>
      <c r="R470" s="938"/>
      <c r="S470" s="165"/>
      <c r="T470" s="165"/>
      <c r="U470" s="166"/>
      <c r="V470" s="166"/>
      <c r="W470" s="166"/>
      <c r="X470" s="165"/>
      <c r="Y470" s="165"/>
      <c r="Z470" s="165"/>
      <c r="AA470" s="165"/>
      <c r="AB470" s="166"/>
      <c r="AC470" s="166"/>
      <c r="AD470" s="166"/>
      <c r="AE470" s="166"/>
      <c r="AF470" s="166"/>
      <c r="AH470" s="165"/>
      <c r="AI470" s="165"/>
      <c r="AN470" s="165"/>
      <c r="AT470" s="165"/>
      <c r="BA470" s="165"/>
      <c r="BI470" s="165"/>
      <c r="BQ470" s="165"/>
      <c r="BR470" s="165"/>
    </row>
    <row r="471" spans="2:70" ht="15" customHeight="1" x14ac:dyDescent="0.25">
      <c r="B471" s="165"/>
      <c r="C471" s="165"/>
      <c r="D471" s="166"/>
      <c r="E471" s="166"/>
      <c r="F471" s="166"/>
      <c r="G471" s="166"/>
      <c r="H471" s="166"/>
      <c r="I471" s="166"/>
      <c r="J471" s="166"/>
      <c r="K471" s="166"/>
      <c r="L471" s="166"/>
      <c r="M471" s="166"/>
      <c r="N471" s="166"/>
      <c r="O471" s="166"/>
      <c r="P471" s="938"/>
      <c r="Q471" s="938"/>
      <c r="R471" s="938"/>
      <c r="S471" s="165"/>
      <c r="T471" s="165"/>
      <c r="U471" s="166"/>
      <c r="V471" s="166"/>
      <c r="W471" s="166"/>
      <c r="X471" s="165"/>
      <c r="Y471" s="165"/>
      <c r="Z471" s="165"/>
      <c r="AA471" s="165"/>
      <c r="AB471" s="166"/>
      <c r="AC471" s="166"/>
      <c r="AD471" s="166"/>
      <c r="AE471" s="166"/>
      <c r="AF471" s="166"/>
      <c r="AH471" s="165"/>
      <c r="AI471" s="165"/>
      <c r="AN471" s="165"/>
      <c r="AT471" s="165"/>
      <c r="BA471" s="165"/>
      <c r="BI471" s="165"/>
      <c r="BQ471" s="165"/>
      <c r="BR471" s="165"/>
    </row>
    <row r="472" spans="2:70" ht="15" customHeight="1" x14ac:dyDescent="0.25">
      <c r="B472" s="165"/>
      <c r="C472" s="165"/>
      <c r="D472" s="166"/>
      <c r="E472" s="166"/>
      <c r="F472" s="166"/>
      <c r="G472" s="166"/>
      <c r="H472" s="166"/>
      <c r="I472" s="166"/>
      <c r="J472" s="166"/>
      <c r="K472" s="166"/>
      <c r="L472" s="166"/>
      <c r="M472" s="166"/>
      <c r="N472" s="166"/>
      <c r="O472" s="166"/>
      <c r="P472" s="938"/>
      <c r="Q472" s="938"/>
      <c r="R472" s="938"/>
      <c r="S472" s="165"/>
      <c r="T472" s="165"/>
      <c r="U472" s="166"/>
      <c r="V472" s="166"/>
      <c r="W472" s="166"/>
      <c r="X472" s="165"/>
      <c r="Y472" s="165"/>
      <c r="Z472" s="165"/>
      <c r="AA472" s="165"/>
      <c r="AB472" s="166"/>
      <c r="AC472" s="166"/>
      <c r="AD472" s="166"/>
      <c r="AE472" s="166"/>
      <c r="AF472" s="166"/>
      <c r="AH472" s="165"/>
      <c r="AI472" s="165"/>
      <c r="AN472" s="165"/>
      <c r="AT472" s="165"/>
      <c r="BA472" s="165"/>
      <c r="BI472" s="165"/>
      <c r="BQ472" s="165"/>
      <c r="BR472" s="165"/>
    </row>
    <row r="473" spans="2:70" ht="15" customHeight="1" x14ac:dyDescent="0.25">
      <c r="B473" s="165"/>
      <c r="C473" s="165"/>
      <c r="D473" s="166"/>
      <c r="E473" s="166"/>
      <c r="F473" s="166"/>
      <c r="G473" s="166"/>
      <c r="H473" s="166"/>
      <c r="I473" s="166"/>
      <c r="J473" s="166"/>
      <c r="K473" s="166"/>
      <c r="L473" s="166"/>
      <c r="M473" s="166"/>
      <c r="N473" s="166"/>
      <c r="O473" s="166"/>
      <c r="P473" s="938"/>
      <c r="Q473" s="938"/>
      <c r="R473" s="938"/>
      <c r="S473" s="165"/>
      <c r="T473" s="165"/>
      <c r="U473" s="166"/>
      <c r="V473" s="166"/>
      <c r="W473" s="166"/>
      <c r="X473" s="165"/>
      <c r="Y473" s="165"/>
      <c r="Z473" s="165"/>
      <c r="AA473" s="165"/>
      <c r="AB473" s="166"/>
      <c r="AC473" s="166"/>
      <c r="AD473" s="166"/>
      <c r="AE473" s="166"/>
      <c r="AF473" s="166"/>
      <c r="AH473" s="165"/>
      <c r="AI473" s="165"/>
      <c r="AN473" s="165"/>
      <c r="AT473" s="165"/>
      <c r="BA473" s="165"/>
      <c r="BI473" s="165"/>
      <c r="BQ473" s="165"/>
      <c r="BR473" s="165"/>
    </row>
    <row r="474" spans="2:70" ht="15" customHeight="1" x14ac:dyDescent="0.25">
      <c r="B474" s="165"/>
      <c r="C474" s="165"/>
      <c r="D474" s="166"/>
      <c r="E474" s="166"/>
      <c r="F474" s="166"/>
      <c r="G474" s="166"/>
      <c r="H474" s="166"/>
      <c r="I474" s="166"/>
      <c r="J474" s="166"/>
      <c r="K474" s="166"/>
      <c r="L474" s="166"/>
      <c r="M474" s="166"/>
      <c r="N474" s="166"/>
      <c r="O474" s="166"/>
      <c r="P474" s="938"/>
      <c r="Q474" s="938"/>
      <c r="R474" s="938"/>
      <c r="S474" s="165"/>
      <c r="T474" s="165"/>
      <c r="U474" s="166"/>
      <c r="V474" s="166"/>
      <c r="W474" s="166"/>
      <c r="X474" s="165"/>
      <c r="Y474" s="165"/>
      <c r="Z474" s="165"/>
      <c r="AA474" s="165"/>
      <c r="AB474" s="166"/>
      <c r="AC474" s="166"/>
      <c r="AD474" s="166"/>
      <c r="AE474" s="166"/>
      <c r="AF474" s="166"/>
      <c r="AH474" s="165"/>
      <c r="AI474" s="165"/>
      <c r="AN474" s="165"/>
      <c r="AT474" s="165"/>
      <c r="BA474" s="165"/>
      <c r="BI474" s="165"/>
      <c r="BQ474" s="165"/>
      <c r="BR474" s="165"/>
    </row>
    <row r="475" spans="2:70" ht="15" customHeight="1" x14ac:dyDescent="0.25">
      <c r="B475" s="165"/>
      <c r="C475" s="165"/>
      <c r="D475" s="166"/>
      <c r="E475" s="166"/>
      <c r="F475" s="166"/>
      <c r="G475" s="166"/>
      <c r="H475" s="166"/>
      <c r="I475" s="166"/>
      <c r="J475" s="166"/>
      <c r="K475" s="166"/>
      <c r="L475" s="166"/>
      <c r="M475" s="166"/>
      <c r="N475" s="166"/>
      <c r="O475" s="166"/>
      <c r="P475" s="938"/>
      <c r="Q475" s="938"/>
      <c r="R475" s="938"/>
      <c r="S475" s="165"/>
      <c r="T475" s="165"/>
      <c r="U475" s="166"/>
      <c r="V475" s="166"/>
      <c r="W475" s="166"/>
      <c r="X475" s="165"/>
      <c r="Y475" s="165"/>
      <c r="Z475" s="165"/>
      <c r="AA475" s="165"/>
      <c r="AB475" s="166"/>
      <c r="AC475" s="166"/>
      <c r="AD475" s="166"/>
      <c r="AE475" s="166"/>
      <c r="AF475" s="166"/>
      <c r="AH475" s="165"/>
      <c r="AI475" s="165"/>
      <c r="AN475" s="165"/>
      <c r="AT475" s="165"/>
      <c r="BA475" s="165"/>
      <c r="BI475" s="165"/>
      <c r="BQ475" s="165"/>
      <c r="BR475" s="165"/>
    </row>
    <row r="476" spans="2:70" ht="15" customHeight="1" x14ac:dyDescent="0.25">
      <c r="B476" s="165"/>
      <c r="C476" s="165"/>
      <c r="D476" s="166"/>
      <c r="E476" s="166"/>
      <c r="F476" s="166"/>
      <c r="G476" s="166"/>
      <c r="H476" s="166"/>
      <c r="I476" s="166"/>
      <c r="J476" s="166"/>
      <c r="K476" s="166"/>
      <c r="L476" s="166"/>
      <c r="M476" s="166"/>
      <c r="N476" s="166"/>
      <c r="O476" s="166"/>
      <c r="P476" s="938"/>
      <c r="Q476" s="938"/>
      <c r="R476" s="938"/>
      <c r="S476" s="165"/>
      <c r="T476" s="165"/>
      <c r="U476" s="166"/>
      <c r="V476" s="166"/>
      <c r="W476" s="166"/>
      <c r="X476" s="165"/>
      <c r="Y476" s="165"/>
      <c r="Z476" s="165"/>
      <c r="AA476" s="165"/>
      <c r="AB476" s="166"/>
      <c r="AC476" s="166"/>
      <c r="AD476" s="166"/>
      <c r="AE476" s="166"/>
      <c r="AF476" s="166"/>
      <c r="AH476" s="165"/>
      <c r="AI476" s="165"/>
      <c r="AN476" s="165"/>
      <c r="AT476" s="165"/>
      <c r="BA476" s="165"/>
      <c r="BI476" s="165"/>
      <c r="BQ476" s="165"/>
      <c r="BR476" s="165"/>
    </row>
    <row r="477" spans="2:70" ht="15" customHeight="1" x14ac:dyDescent="0.25">
      <c r="B477" s="165"/>
      <c r="C477" s="165"/>
      <c r="D477" s="166"/>
      <c r="E477" s="166"/>
      <c r="F477" s="166"/>
      <c r="G477" s="166"/>
      <c r="H477" s="166"/>
      <c r="I477" s="166"/>
      <c r="J477" s="166"/>
      <c r="K477" s="166"/>
      <c r="L477" s="166"/>
      <c r="M477" s="166"/>
      <c r="N477" s="166"/>
      <c r="O477" s="166"/>
      <c r="P477" s="938"/>
      <c r="Q477" s="938"/>
      <c r="R477" s="938"/>
      <c r="S477" s="165"/>
      <c r="T477" s="165"/>
      <c r="U477" s="166"/>
      <c r="V477" s="166"/>
      <c r="W477" s="166"/>
      <c r="X477" s="165"/>
      <c r="Y477" s="165"/>
      <c r="Z477" s="165"/>
      <c r="AA477" s="165"/>
      <c r="AB477" s="166"/>
      <c r="AC477" s="166"/>
      <c r="AD477" s="166"/>
      <c r="AE477" s="166"/>
      <c r="AF477" s="166"/>
      <c r="AH477" s="165"/>
      <c r="AI477" s="165"/>
      <c r="AN477" s="165"/>
      <c r="AT477" s="165"/>
      <c r="BA477" s="165"/>
      <c r="BI477" s="165"/>
      <c r="BQ477" s="165"/>
      <c r="BR477" s="165"/>
    </row>
    <row r="478" spans="2:70" ht="15" customHeight="1" x14ac:dyDescent="0.25">
      <c r="B478" s="165"/>
      <c r="C478" s="165"/>
      <c r="D478" s="166"/>
      <c r="E478" s="166"/>
      <c r="F478" s="166"/>
      <c r="G478" s="166"/>
      <c r="H478" s="166"/>
      <c r="I478" s="166"/>
      <c r="J478" s="166"/>
      <c r="K478" s="166"/>
      <c r="L478" s="166"/>
      <c r="M478" s="166"/>
      <c r="N478" s="166"/>
      <c r="O478" s="166"/>
      <c r="P478" s="938"/>
      <c r="Q478" s="938"/>
      <c r="R478" s="938"/>
      <c r="S478" s="165"/>
      <c r="T478" s="165"/>
      <c r="U478" s="166"/>
      <c r="V478" s="166"/>
      <c r="W478" s="166"/>
      <c r="X478" s="165"/>
      <c r="Y478" s="165"/>
      <c r="Z478" s="165"/>
      <c r="AA478" s="165"/>
      <c r="AB478" s="166"/>
      <c r="AC478" s="166"/>
      <c r="AD478" s="166"/>
      <c r="AE478" s="166"/>
      <c r="AF478" s="166"/>
      <c r="AH478" s="165"/>
      <c r="AI478" s="165"/>
      <c r="AN478" s="165"/>
      <c r="AT478" s="165"/>
      <c r="BA478" s="165"/>
      <c r="BI478" s="165"/>
      <c r="BQ478" s="165"/>
      <c r="BR478" s="165"/>
    </row>
    <row r="479" spans="2:70" ht="15" customHeight="1" x14ac:dyDescent="0.25">
      <c r="B479" s="165"/>
      <c r="C479" s="165"/>
      <c r="D479" s="166"/>
      <c r="E479" s="166"/>
      <c r="F479" s="166"/>
      <c r="G479" s="166"/>
      <c r="H479" s="166"/>
      <c r="I479" s="166"/>
      <c r="J479" s="166"/>
      <c r="K479" s="166"/>
      <c r="L479" s="166"/>
      <c r="M479" s="166"/>
      <c r="N479" s="166"/>
      <c r="O479" s="166"/>
      <c r="P479" s="938"/>
      <c r="Q479" s="938"/>
      <c r="R479" s="938"/>
      <c r="S479" s="165"/>
      <c r="T479" s="165"/>
      <c r="U479" s="166"/>
      <c r="V479" s="166"/>
      <c r="W479" s="166"/>
      <c r="X479" s="165"/>
      <c r="Y479" s="165"/>
      <c r="Z479" s="165"/>
      <c r="AA479" s="165"/>
      <c r="AB479" s="166"/>
      <c r="AC479" s="166"/>
      <c r="AD479" s="166"/>
      <c r="AE479" s="166"/>
      <c r="AF479" s="166"/>
      <c r="AH479" s="165"/>
      <c r="AI479" s="165"/>
      <c r="AN479" s="165"/>
      <c r="AT479" s="165"/>
      <c r="BA479" s="165"/>
      <c r="BI479" s="165"/>
      <c r="BQ479" s="165"/>
      <c r="BR479" s="165"/>
    </row>
    <row r="480" spans="2:70" ht="15" customHeight="1" x14ac:dyDescent="0.25">
      <c r="B480" s="165"/>
      <c r="C480" s="165"/>
      <c r="D480" s="166"/>
      <c r="E480" s="166"/>
      <c r="F480" s="166"/>
      <c r="G480" s="166"/>
      <c r="H480" s="166"/>
      <c r="I480" s="166"/>
      <c r="J480" s="166"/>
      <c r="K480" s="166"/>
      <c r="L480" s="166"/>
      <c r="M480" s="166"/>
      <c r="N480" s="166"/>
      <c r="O480" s="166"/>
      <c r="P480" s="938"/>
      <c r="Q480" s="938"/>
      <c r="R480" s="938"/>
      <c r="S480" s="165"/>
      <c r="T480" s="165"/>
      <c r="U480" s="166"/>
      <c r="V480" s="166"/>
      <c r="W480" s="166"/>
      <c r="X480" s="165"/>
      <c r="Y480" s="165"/>
      <c r="Z480" s="165"/>
      <c r="AA480" s="165"/>
      <c r="AB480" s="166"/>
      <c r="AC480" s="166"/>
      <c r="AD480" s="166"/>
      <c r="AE480" s="166"/>
      <c r="AF480" s="166"/>
      <c r="AH480" s="165"/>
      <c r="AI480" s="165"/>
      <c r="AN480" s="165"/>
      <c r="AT480" s="165"/>
      <c r="BA480" s="165"/>
      <c r="BI480" s="165"/>
      <c r="BQ480" s="165"/>
      <c r="BR480" s="165"/>
    </row>
    <row r="481" spans="2:70" ht="15" customHeight="1" x14ac:dyDescent="0.25">
      <c r="B481" s="165"/>
      <c r="C481" s="165"/>
      <c r="D481" s="166"/>
      <c r="E481" s="166"/>
      <c r="F481" s="166"/>
      <c r="G481" s="166"/>
      <c r="H481" s="166"/>
      <c r="I481" s="166"/>
      <c r="J481" s="166"/>
      <c r="K481" s="166"/>
      <c r="L481" s="166"/>
      <c r="M481" s="166"/>
      <c r="N481" s="166"/>
      <c r="O481" s="166"/>
      <c r="P481" s="938"/>
      <c r="Q481" s="938"/>
      <c r="R481" s="938"/>
      <c r="S481" s="165"/>
      <c r="T481" s="165"/>
      <c r="U481" s="166"/>
      <c r="V481" s="166"/>
      <c r="W481" s="166"/>
      <c r="X481" s="165"/>
      <c r="Y481" s="165"/>
      <c r="Z481" s="165"/>
      <c r="AA481" s="165"/>
      <c r="AB481" s="166"/>
      <c r="AC481" s="166"/>
      <c r="AD481" s="166"/>
      <c r="AE481" s="166"/>
      <c r="AF481" s="166"/>
      <c r="AH481" s="165"/>
      <c r="AI481" s="165"/>
      <c r="AN481" s="165"/>
      <c r="AT481" s="165"/>
      <c r="BA481" s="165"/>
      <c r="BI481" s="165"/>
      <c r="BQ481" s="165"/>
      <c r="BR481" s="165"/>
    </row>
    <row r="482" spans="2:70" ht="15" customHeight="1" x14ac:dyDescent="0.25">
      <c r="B482" s="165"/>
      <c r="C482" s="165"/>
      <c r="D482" s="166"/>
      <c r="E482" s="166"/>
      <c r="F482" s="166"/>
      <c r="G482" s="166"/>
      <c r="H482" s="166"/>
      <c r="I482" s="166"/>
      <c r="J482" s="166"/>
      <c r="K482" s="166"/>
      <c r="L482" s="166"/>
      <c r="M482" s="166"/>
      <c r="N482" s="166"/>
      <c r="O482" s="166"/>
      <c r="P482" s="938"/>
      <c r="Q482" s="938"/>
      <c r="R482" s="938"/>
      <c r="S482" s="165"/>
      <c r="T482" s="165"/>
      <c r="U482" s="166"/>
      <c r="V482" s="166"/>
      <c r="W482" s="166"/>
      <c r="X482" s="165"/>
      <c r="Y482" s="165"/>
      <c r="Z482" s="165"/>
      <c r="AA482" s="165"/>
      <c r="AB482" s="166"/>
      <c r="AC482" s="166"/>
      <c r="AD482" s="166"/>
      <c r="AE482" s="166"/>
      <c r="AF482" s="166"/>
      <c r="AH482" s="165"/>
      <c r="AI482" s="165"/>
      <c r="AN482" s="165"/>
      <c r="AT482" s="165"/>
      <c r="BA482" s="165"/>
      <c r="BI482" s="165"/>
      <c r="BQ482" s="165"/>
      <c r="BR482" s="165"/>
    </row>
    <row r="483" spans="2:70" ht="15" customHeight="1" x14ac:dyDescent="0.25">
      <c r="B483" s="165"/>
      <c r="C483" s="165"/>
      <c r="D483" s="166"/>
      <c r="E483" s="166"/>
      <c r="F483" s="166"/>
      <c r="G483" s="166"/>
      <c r="H483" s="166"/>
      <c r="I483" s="166"/>
      <c r="J483" s="166"/>
      <c r="K483" s="166"/>
      <c r="L483" s="166"/>
      <c r="M483" s="166"/>
      <c r="N483" s="166"/>
      <c r="O483" s="166"/>
      <c r="P483" s="938"/>
      <c r="Q483" s="938"/>
      <c r="R483" s="938"/>
      <c r="S483" s="165"/>
      <c r="T483" s="165"/>
      <c r="U483" s="166"/>
      <c r="V483" s="166"/>
      <c r="W483" s="166"/>
      <c r="X483" s="165"/>
      <c r="Y483" s="165"/>
      <c r="Z483" s="165"/>
      <c r="AA483" s="165"/>
      <c r="AB483" s="166"/>
      <c r="AC483" s="166"/>
      <c r="AD483" s="166"/>
      <c r="AE483" s="166"/>
      <c r="AF483" s="166"/>
      <c r="AH483" s="165"/>
      <c r="AI483" s="165"/>
      <c r="AN483" s="165"/>
      <c r="AT483" s="165"/>
      <c r="BA483" s="165"/>
      <c r="BI483" s="165"/>
      <c r="BQ483" s="165"/>
      <c r="BR483" s="165"/>
    </row>
    <row r="484" spans="2:70" ht="15" customHeight="1" x14ac:dyDescent="0.25">
      <c r="B484" s="165"/>
      <c r="C484" s="165"/>
      <c r="D484" s="166"/>
      <c r="E484" s="166"/>
      <c r="F484" s="166"/>
      <c r="G484" s="166"/>
      <c r="H484" s="166"/>
      <c r="I484" s="166"/>
      <c r="J484" s="166"/>
      <c r="K484" s="166"/>
      <c r="L484" s="166"/>
      <c r="M484" s="166"/>
      <c r="N484" s="166"/>
      <c r="O484" s="166"/>
      <c r="P484" s="938"/>
      <c r="Q484" s="938"/>
      <c r="R484" s="938"/>
      <c r="S484" s="165"/>
      <c r="T484" s="165"/>
      <c r="U484" s="166"/>
      <c r="V484" s="166"/>
      <c r="W484" s="166"/>
      <c r="X484" s="165"/>
      <c r="Y484" s="165"/>
      <c r="Z484" s="165"/>
      <c r="AA484" s="165"/>
      <c r="AB484" s="166"/>
      <c r="AC484" s="166"/>
      <c r="AD484" s="166"/>
      <c r="AE484" s="166"/>
      <c r="AF484" s="166"/>
      <c r="AH484" s="165"/>
      <c r="AI484" s="165"/>
      <c r="AN484" s="165"/>
      <c r="AT484" s="165"/>
      <c r="BA484" s="165"/>
      <c r="BI484" s="165"/>
      <c r="BQ484" s="165"/>
      <c r="BR484" s="165"/>
    </row>
    <row r="485" spans="2:70" ht="15" customHeight="1" x14ac:dyDescent="0.25">
      <c r="B485" s="165"/>
      <c r="C485" s="165"/>
      <c r="D485" s="166"/>
      <c r="E485" s="166"/>
      <c r="F485" s="166"/>
      <c r="G485" s="166"/>
      <c r="H485" s="166"/>
      <c r="I485" s="166"/>
      <c r="J485" s="166"/>
      <c r="K485" s="166"/>
      <c r="L485" s="166"/>
      <c r="M485" s="166"/>
      <c r="N485" s="166"/>
      <c r="O485" s="166"/>
      <c r="P485" s="938"/>
      <c r="Q485" s="938"/>
      <c r="R485" s="938"/>
      <c r="S485" s="165"/>
      <c r="T485" s="165"/>
      <c r="U485" s="166"/>
      <c r="V485" s="166"/>
      <c r="W485" s="166"/>
      <c r="X485" s="165"/>
      <c r="Y485" s="165"/>
      <c r="Z485" s="165"/>
      <c r="AA485" s="165"/>
      <c r="AB485" s="166"/>
      <c r="AC485" s="166"/>
      <c r="AD485" s="166"/>
      <c r="AE485" s="166"/>
      <c r="AF485" s="166"/>
      <c r="AH485" s="165"/>
      <c r="AI485" s="165"/>
      <c r="AN485" s="165"/>
      <c r="AT485" s="165"/>
      <c r="BA485" s="165"/>
      <c r="BI485" s="165"/>
      <c r="BQ485" s="165"/>
      <c r="BR485" s="165"/>
    </row>
    <row r="486" spans="2:70" ht="15" customHeight="1" x14ac:dyDescent="0.25">
      <c r="B486" s="165"/>
      <c r="C486" s="165"/>
      <c r="D486" s="166"/>
      <c r="E486" s="166"/>
      <c r="F486" s="166"/>
      <c r="G486" s="166"/>
      <c r="H486" s="166"/>
      <c r="I486" s="166"/>
      <c r="J486" s="166"/>
      <c r="K486" s="166"/>
      <c r="L486" s="166"/>
      <c r="M486" s="166"/>
      <c r="N486" s="166"/>
      <c r="O486" s="166"/>
      <c r="P486" s="938"/>
      <c r="Q486" s="938"/>
      <c r="R486" s="938"/>
      <c r="S486" s="165"/>
      <c r="T486" s="165"/>
      <c r="U486" s="166"/>
      <c r="V486" s="166"/>
      <c r="W486" s="166"/>
      <c r="X486" s="165"/>
      <c r="Y486" s="165"/>
      <c r="Z486" s="165"/>
      <c r="AA486" s="165"/>
      <c r="AB486" s="166"/>
      <c r="AC486" s="166"/>
      <c r="AD486" s="166"/>
      <c r="AE486" s="166"/>
      <c r="AF486" s="166"/>
      <c r="AH486" s="165"/>
      <c r="AI486" s="165"/>
      <c r="AN486" s="165"/>
      <c r="AT486" s="165"/>
      <c r="BA486" s="165"/>
      <c r="BI486" s="165"/>
      <c r="BQ486" s="165"/>
      <c r="BR486" s="165"/>
    </row>
    <row r="487" spans="2:70" ht="15" customHeight="1" x14ac:dyDescent="0.25">
      <c r="B487" s="165"/>
      <c r="C487" s="165"/>
      <c r="D487" s="166"/>
      <c r="E487" s="166"/>
      <c r="F487" s="166"/>
      <c r="G487" s="166"/>
      <c r="H487" s="166"/>
      <c r="I487" s="166"/>
      <c r="J487" s="166"/>
      <c r="K487" s="166"/>
      <c r="L487" s="166"/>
      <c r="M487" s="166"/>
      <c r="N487" s="166"/>
      <c r="O487" s="166"/>
      <c r="P487" s="938"/>
      <c r="Q487" s="938"/>
      <c r="R487" s="938"/>
      <c r="S487" s="165"/>
      <c r="T487" s="165"/>
      <c r="U487" s="166"/>
      <c r="V487" s="166"/>
      <c r="W487" s="166"/>
      <c r="X487" s="165"/>
      <c r="Y487" s="165"/>
      <c r="Z487" s="165"/>
      <c r="AA487" s="165"/>
      <c r="AB487" s="166"/>
      <c r="AC487" s="166"/>
      <c r="AD487" s="166"/>
      <c r="AE487" s="166"/>
      <c r="AF487" s="166"/>
      <c r="AH487" s="165"/>
      <c r="AI487" s="165"/>
      <c r="AN487" s="165"/>
      <c r="AT487" s="165"/>
      <c r="BA487" s="165"/>
      <c r="BI487" s="165"/>
      <c r="BQ487" s="165"/>
      <c r="BR487" s="165"/>
    </row>
    <row r="488" spans="2:70" ht="15" customHeight="1" x14ac:dyDescent="0.25">
      <c r="B488" s="165"/>
      <c r="C488" s="165"/>
      <c r="D488" s="166"/>
      <c r="E488" s="166"/>
      <c r="F488" s="166"/>
      <c r="G488" s="166"/>
      <c r="H488" s="166"/>
      <c r="I488" s="166"/>
      <c r="J488" s="166"/>
      <c r="K488" s="166"/>
      <c r="L488" s="166"/>
      <c r="M488" s="166"/>
      <c r="N488" s="166"/>
      <c r="O488" s="166"/>
      <c r="P488" s="938"/>
      <c r="Q488" s="938"/>
      <c r="R488" s="938"/>
      <c r="S488" s="165"/>
      <c r="T488" s="165"/>
      <c r="U488" s="166"/>
      <c r="V488" s="166"/>
      <c r="W488" s="166"/>
      <c r="X488" s="165"/>
      <c r="Y488" s="165"/>
      <c r="Z488" s="165"/>
      <c r="AA488" s="165"/>
      <c r="AB488" s="166"/>
      <c r="AC488" s="166"/>
      <c r="AD488" s="166"/>
      <c r="AE488" s="166"/>
      <c r="AF488" s="166"/>
      <c r="AH488" s="165"/>
      <c r="AI488" s="165"/>
      <c r="AN488" s="165"/>
      <c r="AT488" s="165"/>
      <c r="BA488" s="165"/>
      <c r="BI488" s="165"/>
      <c r="BQ488" s="165"/>
      <c r="BR488" s="165"/>
    </row>
    <row r="489" spans="2:70" ht="15" customHeight="1" x14ac:dyDescent="0.25">
      <c r="B489" s="165"/>
      <c r="C489" s="165"/>
      <c r="D489" s="166"/>
      <c r="E489" s="166"/>
      <c r="F489" s="166"/>
      <c r="G489" s="166"/>
      <c r="H489" s="166"/>
      <c r="I489" s="166"/>
      <c r="J489" s="166"/>
      <c r="K489" s="166"/>
      <c r="L489" s="166"/>
      <c r="M489" s="166"/>
      <c r="N489" s="166"/>
      <c r="O489" s="166"/>
      <c r="P489" s="938"/>
      <c r="Q489" s="938"/>
      <c r="R489" s="938"/>
      <c r="S489" s="165"/>
      <c r="T489" s="165"/>
      <c r="U489" s="166"/>
      <c r="V489" s="166"/>
      <c r="W489" s="166"/>
      <c r="X489" s="165"/>
      <c r="Y489" s="165"/>
      <c r="Z489" s="165"/>
      <c r="AA489" s="165"/>
      <c r="AB489" s="166"/>
      <c r="AC489" s="166"/>
      <c r="AD489" s="166"/>
      <c r="AE489" s="166"/>
      <c r="AF489" s="166"/>
      <c r="AH489" s="165"/>
      <c r="AI489" s="165"/>
      <c r="AN489" s="165"/>
      <c r="AT489" s="165"/>
      <c r="BA489" s="165"/>
      <c r="BI489" s="165"/>
      <c r="BQ489" s="165"/>
      <c r="BR489" s="165"/>
    </row>
    <row r="490" spans="2:70" ht="15" customHeight="1" x14ac:dyDescent="0.25">
      <c r="B490" s="165"/>
      <c r="C490" s="165"/>
      <c r="D490" s="166"/>
      <c r="E490" s="166"/>
      <c r="F490" s="166"/>
      <c r="G490" s="166"/>
      <c r="H490" s="166"/>
      <c r="I490" s="166"/>
      <c r="J490" s="166"/>
      <c r="K490" s="166"/>
      <c r="L490" s="166"/>
      <c r="M490" s="166"/>
      <c r="N490" s="166"/>
      <c r="O490" s="166"/>
      <c r="P490" s="938"/>
      <c r="Q490" s="938"/>
      <c r="R490" s="938"/>
      <c r="S490" s="165"/>
      <c r="T490" s="165"/>
      <c r="U490" s="166"/>
      <c r="V490" s="166"/>
      <c r="W490" s="166"/>
      <c r="X490" s="165"/>
      <c r="Y490" s="165"/>
      <c r="Z490" s="165"/>
      <c r="AA490" s="165"/>
      <c r="AB490" s="166"/>
      <c r="AC490" s="166"/>
      <c r="AD490" s="166"/>
      <c r="AE490" s="166"/>
      <c r="AF490" s="166"/>
      <c r="AH490" s="165"/>
      <c r="AI490" s="165"/>
      <c r="AN490" s="165"/>
      <c r="AT490" s="165"/>
      <c r="BA490" s="165"/>
      <c r="BI490" s="165"/>
      <c r="BQ490" s="165"/>
      <c r="BR490" s="165"/>
    </row>
    <row r="491" spans="2:70" ht="15" customHeight="1" x14ac:dyDescent="0.25">
      <c r="B491" s="165"/>
      <c r="C491" s="165"/>
      <c r="D491" s="166"/>
      <c r="E491" s="166"/>
      <c r="F491" s="166"/>
      <c r="G491" s="166"/>
      <c r="H491" s="166"/>
      <c r="I491" s="166"/>
      <c r="J491" s="166"/>
      <c r="K491" s="166"/>
      <c r="L491" s="166"/>
      <c r="M491" s="166"/>
      <c r="N491" s="166"/>
      <c r="O491" s="166"/>
      <c r="P491" s="938"/>
      <c r="Q491" s="938"/>
      <c r="R491" s="938"/>
      <c r="S491" s="165"/>
      <c r="T491" s="165"/>
      <c r="U491" s="166"/>
      <c r="V491" s="166"/>
      <c r="W491" s="166"/>
      <c r="X491" s="165"/>
      <c r="Y491" s="165"/>
      <c r="Z491" s="165"/>
      <c r="AA491" s="165"/>
      <c r="AB491" s="166"/>
      <c r="AC491" s="166"/>
      <c r="AD491" s="166"/>
      <c r="AE491" s="166"/>
      <c r="AF491" s="166"/>
      <c r="AH491" s="165"/>
      <c r="AI491" s="165"/>
      <c r="AN491" s="165"/>
      <c r="AT491" s="165"/>
      <c r="BA491" s="165"/>
      <c r="BI491" s="165"/>
      <c r="BQ491" s="165"/>
      <c r="BR491" s="165"/>
    </row>
    <row r="492" spans="2:70" ht="15" customHeight="1" x14ac:dyDescent="0.25">
      <c r="B492" s="165"/>
      <c r="C492" s="165"/>
      <c r="D492" s="166"/>
      <c r="E492" s="166"/>
      <c r="F492" s="166"/>
      <c r="G492" s="166"/>
      <c r="H492" s="166"/>
      <c r="I492" s="166"/>
      <c r="J492" s="166"/>
      <c r="K492" s="166"/>
      <c r="L492" s="166"/>
      <c r="M492" s="166"/>
      <c r="N492" s="166"/>
      <c r="O492" s="166"/>
      <c r="P492" s="938"/>
      <c r="Q492" s="938"/>
      <c r="R492" s="938"/>
      <c r="S492" s="165"/>
      <c r="T492" s="165"/>
      <c r="U492" s="166"/>
      <c r="V492" s="166"/>
      <c r="W492" s="166"/>
      <c r="X492" s="165"/>
      <c r="Y492" s="165"/>
      <c r="Z492" s="165"/>
      <c r="AA492" s="165"/>
      <c r="AB492" s="166"/>
      <c r="AC492" s="166"/>
      <c r="AD492" s="166"/>
      <c r="AE492" s="166"/>
      <c r="AF492" s="166"/>
      <c r="AH492" s="165"/>
      <c r="AI492" s="165"/>
      <c r="AN492" s="165"/>
      <c r="AT492" s="165"/>
      <c r="BA492" s="165"/>
      <c r="BI492" s="165"/>
      <c r="BQ492" s="165"/>
      <c r="BR492" s="165"/>
    </row>
    <row r="493" spans="2:70" ht="15" customHeight="1" x14ac:dyDescent="0.25">
      <c r="B493" s="165"/>
      <c r="C493" s="165"/>
      <c r="D493" s="166"/>
      <c r="E493" s="166"/>
      <c r="F493" s="166"/>
      <c r="G493" s="166"/>
      <c r="H493" s="166"/>
      <c r="I493" s="166"/>
      <c r="J493" s="166"/>
      <c r="K493" s="166"/>
      <c r="L493" s="166"/>
      <c r="M493" s="166"/>
      <c r="N493" s="166"/>
      <c r="O493" s="166"/>
      <c r="P493" s="938"/>
      <c r="Q493" s="938"/>
      <c r="R493" s="938"/>
      <c r="S493" s="165"/>
      <c r="T493" s="165"/>
      <c r="U493" s="166"/>
      <c r="V493" s="166"/>
      <c r="W493" s="166"/>
      <c r="X493" s="165"/>
      <c r="Y493" s="165"/>
      <c r="Z493" s="165"/>
      <c r="AA493" s="165"/>
      <c r="AB493" s="166"/>
      <c r="AC493" s="166"/>
      <c r="AD493" s="166"/>
      <c r="AE493" s="166"/>
      <c r="AF493" s="166"/>
      <c r="AH493" s="165"/>
      <c r="AI493" s="165"/>
      <c r="AN493" s="165"/>
      <c r="AT493" s="165"/>
      <c r="BA493" s="165"/>
      <c r="BI493" s="165"/>
      <c r="BQ493" s="165"/>
      <c r="BR493" s="165"/>
    </row>
    <row r="494" spans="2:70" ht="15" customHeight="1" x14ac:dyDescent="0.25">
      <c r="B494" s="165"/>
      <c r="C494" s="165"/>
      <c r="D494" s="166"/>
      <c r="E494" s="166"/>
      <c r="F494" s="166"/>
      <c r="G494" s="166"/>
      <c r="H494" s="166"/>
      <c r="I494" s="166"/>
      <c r="J494" s="166"/>
      <c r="K494" s="166"/>
      <c r="L494" s="166"/>
      <c r="M494" s="166"/>
      <c r="N494" s="166"/>
      <c r="O494" s="166"/>
      <c r="P494" s="938"/>
      <c r="Q494" s="938"/>
      <c r="R494" s="938"/>
      <c r="S494" s="165"/>
      <c r="T494" s="165"/>
      <c r="U494" s="166"/>
      <c r="V494" s="166"/>
      <c r="W494" s="166"/>
      <c r="X494" s="165"/>
      <c r="Y494" s="165"/>
      <c r="Z494" s="165"/>
      <c r="AA494" s="165"/>
      <c r="AB494" s="166"/>
      <c r="AC494" s="166"/>
      <c r="AD494" s="166"/>
      <c r="AE494" s="166"/>
      <c r="AF494" s="166"/>
      <c r="AH494" s="165"/>
      <c r="AI494" s="165"/>
      <c r="AN494" s="165"/>
      <c r="AT494" s="165"/>
      <c r="BA494" s="165"/>
      <c r="BI494" s="165"/>
      <c r="BQ494" s="165"/>
      <c r="BR494" s="165"/>
    </row>
    <row r="495" spans="2:70" ht="15" customHeight="1" x14ac:dyDescent="0.25">
      <c r="B495" s="165"/>
      <c r="C495" s="165"/>
      <c r="D495" s="166"/>
      <c r="E495" s="166"/>
      <c r="F495" s="166"/>
      <c r="G495" s="166"/>
      <c r="H495" s="166"/>
      <c r="I495" s="166"/>
      <c r="J495" s="166"/>
      <c r="K495" s="166"/>
      <c r="L495" s="166"/>
      <c r="M495" s="166"/>
      <c r="N495" s="166"/>
      <c r="O495" s="166"/>
      <c r="P495" s="938"/>
      <c r="Q495" s="938"/>
      <c r="R495" s="938"/>
      <c r="S495" s="165"/>
      <c r="T495" s="165"/>
      <c r="U495" s="166"/>
      <c r="V495" s="166"/>
      <c r="W495" s="166"/>
      <c r="X495" s="165"/>
      <c r="Y495" s="165"/>
      <c r="Z495" s="165"/>
      <c r="AA495" s="165"/>
      <c r="AB495" s="166"/>
      <c r="AC495" s="166"/>
      <c r="AD495" s="166"/>
      <c r="AE495" s="166"/>
      <c r="AF495" s="166"/>
      <c r="AH495" s="165"/>
      <c r="AI495" s="165"/>
      <c r="AN495" s="165"/>
      <c r="AT495" s="165"/>
      <c r="BA495" s="165"/>
      <c r="BI495" s="165"/>
      <c r="BQ495" s="165"/>
      <c r="BR495" s="165"/>
    </row>
    <row r="496" spans="2:70" ht="15" customHeight="1" x14ac:dyDescent="0.25">
      <c r="B496" s="165"/>
      <c r="C496" s="165"/>
      <c r="D496" s="166"/>
      <c r="E496" s="166"/>
      <c r="F496" s="166"/>
      <c r="G496" s="166"/>
      <c r="H496" s="166"/>
      <c r="I496" s="166"/>
      <c r="J496" s="166"/>
      <c r="K496" s="166"/>
      <c r="L496" s="166"/>
      <c r="M496" s="166"/>
      <c r="N496" s="166"/>
      <c r="O496" s="166"/>
      <c r="P496" s="938"/>
      <c r="Q496" s="938"/>
      <c r="R496" s="938"/>
      <c r="S496" s="165"/>
      <c r="T496" s="165"/>
      <c r="U496" s="166"/>
      <c r="V496" s="166"/>
      <c r="W496" s="166"/>
      <c r="X496" s="165"/>
      <c r="Y496" s="165"/>
      <c r="Z496" s="165"/>
      <c r="AA496" s="165"/>
      <c r="AB496" s="166"/>
      <c r="AC496" s="166"/>
      <c r="AD496" s="166"/>
      <c r="AE496" s="166"/>
      <c r="AF496" s="166"/>
      <c r="AH496" s="165"/>
      <c r="AI496" s="165"/>
      <c r="AN496" s="165"/>
      <c r="AT496" s="165"/>
      <c r="BA496" s="165"/>
      <c r="BI496" s="165"/>
      <c r="BQ496" s="165"/>
      <c r="BR496" s="165"/>
    </row>
    <row r="497" spans="2:70" ht="15" customHeight="1" x14ac:dyDescent="0.25">
      <c r="B497" s="165"/>
      <c r="C497" s="165"/>
      <c r="D497" s="166"/>
      <c r="E497" s="166"/>
      <c r="F497" s="166"/>
      <c r="G497" s="166"/>
      <c r="H497" s="166"/>
      <c r="I497" s="166"/>
      <c r="J497" s="166"/>
      <c r="K497" s="166"/>
      <c r="L497" s="166"/>
      <c r="M497" s="166"/>
      <c r="N497" s="166"/>
      <c r="O497" s="166"/>
      <c r="P497" s="938"/>
      <c r="Q497" s="938"/>
      <c r="R497" s="938"/>
      <c r="S497" s="165"/>
      <c r="T497" s="165"/>
      <c r="U497" s="166"/>
      <c r="V497" s="166"/>
      <c r="W497" s="166"/>
      <c r="X497" s="165"/>
      <c r="Y497" s="165"/>
      <c r="Z497" s="165"/>
      <c r="AA497" s="165"/>
      <c r="AB497" s="166"/>
      <c r="AC497" s="166"/>
      <c r="AD497" s="166"/>
      <c r="AE497" s="166"/>
      <c r="AF497" s="166"/>
      <c r="AH497" s="165"/>
      <c r="AI497" s="165"/>
      <c r="AN497" s="165"/>
      <c r="AT497" s="165"/>
      <c r="BA497" s="165"/>
      <c r="BI497" s="165"/>
      <c r="BQ497" s="165"/>
      <c r="BR497" s="165"/>
    </row>
    <row r="498" spans="2:70" ht="15" customHeight="1" x14ac:dyDescent="0.25">
      <c r="B498" s="165"/>
      <c r="C498" s="165"/>
      <c r="D498" s="166"/>
      <c r="E498" s="166"/>
      <c r="F498" s="166"/>
      <c r="G498" s="166"/>
      <c r="H498" s="166"/>
      <c r="I498" s="166"/>
      <c r="J498" s="166"/>
      <c r="K498" s="166"/>
      <c r="L498" s="166"/>
      <c r="M498" s="166"/>
      <c r="N498" s="166"/>
      <c r="O498" s="166"/>
      <c r="P498" s="938"/>
      <c r="Q498" s="938"/>
      <c r="R498" s="938"/>
      <c r="S498" s="165"/>
      <c r="T498" s="165"/>
      <c r="U498" s="166"/>
      <c r="V498" s="166"/>
      <c r="W498" s="166"/>
      <c r="X498" s="165"/>
      <c r="Y498" s="165"/>
      <c r="Z498" s="165"/>
      <c r="AA498" s="165"/>
      <c r="AB498" s="166"/>
      <c r="AC498" s="166"/>
      <c r="AD498" s="166"/>
      <c r="AE498" s="166"/>
      <c r="AF498" s="166"/>
      <c r="AH498" s="165"/>
      <c r="AI498" s="165"/>
      <c r="AN498" s="165"/>
      <c r="AT498" s="165"/>
      <c r="BA498" s="165"/>
      <c r="BI498" s="165"/>
      <c r="BQ498" s="165"/>
      <c r="BR498" s="165"/>
    </row>
    <row r="499" spans="2:70" ht="15" customHeight="1" x14ac:dyDescent="0.25">
      <c r="B499" s="165"/>
      <c r="C499" s="165"/>
      <c r="D499" s="166"/>
      <c r="E499" s="166"/>
      <c r="F499" s="166"/>
      <c r="G499" s="166"/>
      <c r="H499" s="166"/>
      <c r="I499" s="166"/>
      <c r="J499" s="166"/>
      <c r="K499" s="166"/>
      <c r="L499" s="166"/>
      <c r="M499" s="166"/>
      <c r="N499" s="166"/>
      <c r="O499" s="166"/>
      <c r="P499" s="938"/>
      <c r="Q499" s="938"/>
      <c r="R499" s="938"/>
      <c r="S499" s="165"/>
      <c r="T499" s="165"/>
      <c r="U499" s="166"/>
      <c r="V499" s="166"/>
      <c r="W499" s="166"/>
      <c r="X499" s="165"/>
      <c r="Y499" s="165"/>
      <c r="Z499" s="165"/>
      <c r="AA499" s="165"/>
      <c r="AB499" s="166"/>
      <c r="AC499" s="166"/>
      <c r="AD499" s="166"/>
      <c r="AE499" s="166"/>
      <c r="AF499" s="166"/>
      <c r="AH499" s="165"/>
      <c r="AI499" s="165"/>
      <c r="AN499" s="165"/>
      <c r="AT499" s="165"/>
      <c r="BA499" s="165"/>
      <c r="BI499" s="165"/>
      <c r="BQ499" s="165"/>
      <c r="BR499" s="165"/>
    </row>
    <row r="500" spans="2:70" ht="15" customHeight="1" x14ac:dyDescent="0.25">
      <c r="B500" s="165"/>
      <c r="C500" s="165"/>
      <c r="D500" s="166"/>
      <c r="E500" s="166"/>
      <c r="F500" s="166"/>
      <c r="G500" s="166"/>
      <c r="H500" s="166"/>
      <c r="I500" s="166"/>
      <c r="J500" s="166"/>
      <c r="K500" s="166"/>
      <c r="L500" s="166"/>
      <c r="M500" s="166"/>
      <c r="N500" s="166"/>
      <c r="O500" s="166"/>
      <c r="P500" s="938"/>
      <c r="Q500" s="938"/>
      <c r="R500" s="938"/>
      <c r="S500" s="165"/>
      <c r="T500" s="165"/>
      <c r="U500" s="166"/>
      <c r="V500" s="166"/>
      <c r="W500" s="166"/>
      <c r="X500" s="165"/>
      <c r="Y500" s="165"/>
      <c r="Z500" s="165"/>
      <c r="AA500" s="165"/>
      <c r="AB500" s="166"/>
      <c r="AC500" s="166"/>
      <c r="AD500" s="166"/>
      <c r="AE500" s="166"/>
      <c r="AF500" s="166"/>
      <c r="AH500" s="165"/>
      <c r="AI500" s="165"/>
      <c r="AN500" s="165"/>
      <c r="AT500" s="165"/>
      <c r="BA500" s="165"/>
      <c r="BI500" s="165"/>
      <c r="BQ500" s="165"/>
      <c r="BR500" s="165"/>
    </row>
    <row r="501" spans="2:70" ht="15" customHeight="1" x14ac:dyDescent="0.25">
      <c r="B501" s="165"/>
      <c r="C501" s="165"/>
      <c r="D501" s="166"/>
      <c r="E501" s="166"/>
      <c r="F501" s="166"/>
      <c r="G501" s="166"/>
      <c r="H501" s="166"/>
      <c r="I501" s="166"/>
      <c r="J501" s="166"/>
      <c r="K501" s="166"/>
      <c r="L501" s="166"/>
      <c r="M501" s="166"/>
      <c r="N501" s="166"/>
      <c r="O501" s="166"/>
      <c r="P501" s="938"/>
      <c r="Q501" s="938"/>
      <c r="R501" s="938"/>
      <c r="S501" s="165"/>
      <c r="T501" s="165"/>
      <c r="U501" s="166"/>
      <c r="V501" s="166"/>
      <c r="W501" s="166"/>
      <c r="X501" s="165"/>
      <c r="Y501" s="165"/>
      <c r="Z501" s="165"/>
      <c r="AA501" s="165"/>
      <c r="AB501" s="166"/>
      <c r="AC501" s="166"/>
      <c r="AD501" s="166"/>
      <c r="AE501" s="166"/>
      <c r="AF501" s="166"/>
      <c r="AH501" s="165"/>
      <c r="AI501" s="165"/>
      <c r="AN501" s="165"/>
      <c r="AT501" s="165"/>
      <c r="BA501" s="165"/>
      <c r="BI501" s="165"/>
      <c r="BQ501" s="165"/>
      <c r="BR501" s="165"/>
    </row>
    <row r="502" spans="2:70" ht="15" customHeight="1" x14ac:dyDescent="0.25">
      <c r="B502" s="165"/>
      <c r="C502" s="165"/>
      <c r="D502" s="166"/>
      <c r="E502" s="166"/>
      <c r="F502" s="166"/>
      <c r="G502" s="166"/>
      <c r="H502" s="166"/>
      <c r="I502" s="166"/>
      <c r="J502" s="166"/>
      <c r="K502" s="166"/>
      <c r="L502" s="166"/>
      <c r="M502" s="166"/>
      <c r="N502" s="166"/>
      <c r="O502" s="166"/>
      <c r="P502" s="938"/>
      <c r="Q502" s="938"/>
      <c r="R502" s="938"/>
      <c r="S502" s="165"/>
      <c r="T502" s="165"/>
      <c r="U502" s="166"/>
      <c r="V502" s="166"/>
      <c r="W502" s="166"/>
      <c r="X502" s="165"/>
      <c r="Y502" s="165"/>
      <c r="Z502" s="165"/>
      <c r="AA502" s="165"/>
      <c r="AB502" s="166"/>
      <c r="AC502" s="166"/>
      <c r="AD502" s="166"/>
      <c r="AE502" s="166"/>
      <c r="AF502" s="166"/>
      <c r="AH502" s="165"/>
      <c r="AI502" s="165"/>
      <c r="AN502" s="165"/>
      <c r="AT502" s="165"/>
      <c r="BA502" s="165"/>
      <c r="BI502" s="165"/>
      <c r="BQ502" s="165"/>
      <c r="BR502" s="165"/>
    </row>
    <row r="503" spans="2:70" ht="15" customHeight="1" x14ac:dyDescent="0.25">
      <c r="B503" s="165"/>
      <c r="C503" s="165"/>
      <c r="D503" s="166"/>
      <c r="E503" s="166"/>
      <c r="F503" s="166"/>
      <c r="G503" s="166"/>
      <c r="H503" s="166"/>
      <c r="I503" s="166"/>
      <c r="J503" s="166"/>
      <c r="K503" s="166"/>
      <c r="L503" s="166"/>
      <c r="M503" s="166"/>
      <c r="N503" s="166"/>
      <c r="O503" s="166"/>
      <c r="P503" s="938"/>
      <c r="Q503" s="938"/>
      <c r="R503" s="938"/>
      <c r="S503" s="165"/>
      <c r="T503" s="165"/>
      <c r="U503" s="166"/>
      <c r="V503" s="166"/>
      <c r="W503" s="166"/>
      <c r="X503" s="165"/>
      <c r="Y503" s="165"/>
      <c r="Z503" s="165"/>
      <c r="AA503" s="165"/>
      <c r="AB503" s="166"/>
      <c r="AC503" s="166"/>
      <c r="AD503" s="166"/>
      <c r="AE503" s="166"/>
      <c r="AF503" s="166"/>
      <c r="AH503" s="165"/>
      <c r="AI503" s="165"/>
      <c r="AN503" s="165"/>
      <c r="AT503" s="165"/>
      <c r="BA503" s="165"/>
      <c r="BI503" s="165"/>
      <c r="BQ503" s="165"/>
      <c r="BR503" s="165"/>
    </row>
    <row r="504" spans="2:70" ht="15" customHeight="1" x14ac:dyDescent="0.25">
      <c r="B504" s="165"/>
      <c r="C504" s="165"/>
      <c r="D504" s="166"/>
      <c r="E504" s="166"/>
      <c r="F504" s="166"/>
      <c r="G504" s="166"/>
      <c r="H504" s="166"/>
      <c r="I504" s="166"/>
      <c r="J504" s="166"/>
      <c r="K504" s="166"/>
      <c r="L504" s="166"/>
      <c r="M504" s="166"/>
      <c r="N504" s="166"/>
      <c r="O504" s="166"/>
      <c r="P504" s="938"/>
      <c r="Q504" s="938"/>
      <c r="R504" s="938"/>
      <c r="S504" s="165"/>
      <c r="T504" s="165"/>
      <c r="U504" s="166"/>
      <c r="V504" s="166"/>
      <c r="W504" s="166"/>
      <c r="X504" s="165"/>
      <c r="Y504" s="165"/>
      <c r="Z504" s="165"/>
      <c r="AA504" s="165"/>
      <c r="AB504" s="166"/>
      <c r="AC504" s="166"/>
      <c r="AD504" s="166"/>
      <c r="AE504" s="166"/>
      <c r="AF504" s="166"/>
      <c r="AH504" s="165"/>
      <c r="AI504" s="165"/>
      <c r="AN504" s="165"/>
      <c r="AT504" s="165"/>
      <c r="BA504" s="165"/>
      <c r="BI504" s="165"/>
      <c r="BQ504" s="165"/>
      <c r="BR504" s="165"/>
    </row>
    <row r="505" spans="2:70" ht="15" customHeight="1" x14ac:dyDescent="0.25">
      <c r="B505" s="165"/>
      <c r="C505" s="165"/>
      <c r="D505" s="166"/>
      <c r="E505" s="166"/>
      <c r="F505" s="166"/>
      <c r="G505" s="166"/>
      <c r="H505" s="166"/>
      <c r="I505" s="166"/>
      <c r="J505" s="166"/>
      <c r="K505" s="166"/>
      <c r="L505" s="166"/>
      <c r="M505" s="166"/>
      <c r="N505" s="166"/>
      <c r="O505" s="166"/>
      <c r="P505" s="938"/>
      <c r="Q505" s="938"/>
      <c r="R505" s="938"/>
      <c r="S505" s="165"/>
      <c r="T505" s="165"/>
      <c r="U505" s="166"/>
      <c r="V505" s="166"/>
      <c r="W505" s="166"/>
      <c r="X505" s="165"/>
      <c r="Y505" s="165"/>
      <c r="Z505" s="165"/>
      <c r="AA505" s="165"/>
      <c r="AB505" s="166"/>
      <c r="AC505" s="166"/>
      <c r="AD505" s="166"/>
      <c r="AE505" s="166"/>
      <c r="AF505" s="166"/>
      <c r="AH505" s="165"/>
      <c r="AI505" s="165"/>
      <c r="AN505" s="165"/>
      <c r="AT505" s="165"/>
      <c r="BA505" s="165"/>
      <c r="BI505" s="165"/>
      <c r="BQ505" s="165"/>
      <c r="BR505" s="165"/>
    </row>
    <row r="506" spans="2:70" ht="15" customHeight="1" x14ac:dyDescent="0.25">
      <c r="B506" s="165"/>
      <c r="C506" s="165"/>
      <c r="D506" s="166"/>
      <c r="E506" s="166"/>
      <c r="F506" s="166"/>
      <c r="G506" s="166"/>
      <c r="H506" s="166"/>
      <c r="I506" s="166"/>
      <c r="J506" s="166"/>
      <c r="K506" s="166"/>
      <c r="L506" s="166"/>
      <c r="M506" s="166"/>
      <c r="N506" s="166"/>
      <c r="O506" s="166"/>
      <c r="P506" s="938"/>
      <c r="Q506" s="938"/>
      <c r="R506" s="938"/>
      <c r="S506" s="165"/>
      <c r="T506" s="165"/>
      <c r="U506" s="166"/>
      <c r="V506" s="166"/>
      <c r="W506" s="166"/>
      <c r="X506" s="165"/>
      <c r="Y506" s="165"/>
      <c r="Z506" s="165"/>
      <c r="AA506" s="165"/>
      <c r="AB506" s="166"/>
      <c r="AC506" s="166"/>
      <c r="AD506" s="166"/>
      <c r="AE506" s="166"/>
      <c r="AF506" s="166"/>
      <c r="AH506" s="165"/>
      <c r="AI506" s="165"/>
      <c r="AN506" s="165"/>
      <c r="AT506" s="165"/>
      <c r="BA506" s="165"/>
      <c r="BI506" s="165"/>
      <c r="BQ506" s="165"/>
      <c r="BR506" s="165"/>
    </row>
    <row r="507" spans="2:70" ht="15" customHeight="1" x14ac:dyDescent="0.25">
      <c r="B507" s="165"/>
      <c r="C507" s="165"/>
      <c r="D507" s="166"/>
      <c r="E507" s="166"/>
      <c r="F507" s="166"/>
      <c r="G507" s="166"/>
      <c r="H507" s="166"/>
      <c r="I507" s="166"/>
      <c r="J507" s="166"/>
      <c r="K507" s="166"/>
      <c r="L507" s="166"/>
      <c r="M507" s="166"/>
      <c r="N507" s="166"/>
      <c r="O507" s="166"/>
      <c r="P507" s="938"/>
      <c r="Q507" s="938"/>
      <c r="R507" s="938"/>
      <c r="S507" s="165"/>
      <c r="T507" s="165"/>
      <c r="U507" s="166"/>
      <c r="V507" s="166"/>
      <c r="W507" s="166"/>
      <c r="X507" s="165"/>
      <c r="Y507" s="165"/>
      <c r="Z507" s="165"/>
      <c r="AA507" s="165"/>
      <c r="AB507" s="166"/>
      <c r="AC507" s="166"/>
      <c r="AD507" s="166"/>
      <c r="AE507" s="166"/>
      <c r="AF507" s="166"/>
      <c r="AH507" s="165"/>
      <c r="AI507" s="165"/>
      <c r="AN507" s="165"/>
      <c r="AT507" s="165"/>
      <c r="BA507" s="165"/>
      <c r="BI507" s="165"/>
      <c r="BQ507" s="165"/>
      <c r="BR507" s="165"/>
    </row>
    <row r="508" spans="2:70" ht="15" customHeight="1" x14ac:dyDescent="0.25">
      <c r="B508" s="165"/>
      <c r="C508" s="165"/>
      <c r="D508" s="166"/>
      <c r="E508" s="166"/>
      <c r="F508" s="166"/>
      <c r="G508" s="166"/>
      <c r="H508" s="166"/>
      <c r="I508" s="166"/>
      <c r="J508" s="166"/>
      <c r="K508" s="166"/>
      <c r="L508" s="166"/>
      <c r="M508" s="166"/>
      <c r="N508" s="166"/>
      <c r="O508" s="166"/>
      <c r="P508" s="938"/>
      <c r="Q508" s="938"/>
      <c r="R508" s="938"/>
      <c r="S508" s="165"/>
      <c r="T508" s="165"/>
      <c r="U508" s="166"/>
      <c r="V508" s="166"/>
      <c r="W508" s="166"/>
      <c r="X508" s="165"/>
      <c r="Y508" s="165"/>
      <c r="Z508" s="165"/>
      <c r="AA508" s="165"/>
      <c r="AB508" s="166"/>
      <c r="AC508" s="166"/>
      <c r="AD508" s="166"/>
      <c r="AE508" s="166"/>
      <c r="AF508" s="166"/>
      <c r="AH508" s="165"/>
      <c r="AI508" s="165"/>
      <c r="AN508" s="165"/>
      <c r="AT508" s="165"/>
      <c r="BA508" s="165"/>
      <c r="BI508" s="165"/>
      <c r="BQ508" s="165"/>
      <c r="BR508" s="165"/>
    </row>
    <row r="509" spans="2:70" ht="15" customHeight="1" x14ac:dyDescent="0.25">
      <c r="B509" s="165"/>
      <c r="C509" s="165"/>
      <c r="D509" s="166"/>
      <c r="E509" s="166"/>
      <c r="F509" s="166"/>
      <c r="G509" s="166"/>
      <c r="H509" s="166"/>
      <c r="I509" s="166"/>
      <c r="J509" s="166"/>
      <c r="K509" s="166"/>
      <c r="L509" s="166"/>
      <c r="M509" s="166"/>
      <c r="N509" s="166"/>
      <c r="O509" s="166"/>
      <c r="P509" s="938"/>
      <c r="Q509" s="938"/>
      <c r="R509" s="938"/>
      <c r="S509" s="165"/>
      <c r="T509" s="165"/>
      <c r="U509" s="166"/>
      <c r="V509" s="166"/>
      <c r="W509" s="166"/>
      <c r="X509" s="165"/>
      <c r="Y509" s="165"/>
      <c r="Z509" s="165"/>
      <c r="AA509" s="165"/>
      <c r="AB509" s="166"/>
      <c r="AC509" s="166"/>
      <c r="AD509" s="166"/>
      <c r="AE509" s="166"/>
      <c r="AF509" s="166"/>
      <c r="AH509" s="165"/>
      <c r="AI509" s="165"/>
      <c r="AN509" s="165"/>
      <c r="AT509" s="165"/>
      <c r="BA509" s="165"/>
      <c r="BI509" s="165"/>
      <c r="BQ509" s="165"/>
      <c r="BR509" s="165"/>
    </row>
    <row r="510" spans="2:70" ht="15" customHeight="1" x14ac:dyDescent="0.25">
      <c r="B510" s="165"/>
      <c r="C510" s="165"/>
      <c r="D510" s="166"/>
      <c r="E510" s="166"/>
      <c r="F510" s="166"/>
      <c r="G510" s="166"/>
      <c r="H510" s="166"/>
      <c r="I510" s="166"/>
      <c r="J510" s="166"/>
      <c r="K510" s="166"/>
      <c r="L510" s="166"/>
      <c r="M510" s="166"/>
      <c r="N510" s="166"/>
      <c r="O510" s="166"/>
      <c r="P510" s="938"/>
      <c r="Q510" s="938"/>
      <c r="R510" s="938"/>
      <c r="S510" s="165"/>
      <c r="T510" s="165"/>
      <c r="U510" s="166"/>
      <c r="V510" s="166"/>
      <c r="W510" s="166"/>
      <c r="X510" s="165"/>
      <c r="Y510" s="165"/>
      <c r="Z510" s="165"/>
      <c r="AA510" s="165"/>
      <c r="AB510" s="166"/>
      <c r="AC510" s="166"/>
      <c r="AD510" s="166"/>
      <c r="AE510" s="166"/>
      <c r="AF510" s="166"/>
      <c r="AH510" s="165"/>
      <c r="AI510" s="165"/>
      <c r="AN510" s="165"/>
      <c r="AT510" s="165"/>
      <c r="BA510" s="165"/>
      <c r="BI510" s="165"/>
      <c r="BQ510" s="165"/>
      <c r="BR510" s="165"/>
    </row>
    <row r="511" spans="2:70" ht="15" customHeight="1" x14ac:dyDescent="0.25">
      <c r="B511" s="165"/>
      <c r="C511" s="165"/>
      <c r="D511" s="166"/>
      <c r="E511" s="166"/>
      <c r="F511" s="166"/>
      <c r="G511" s="166"/>
      <c r="H511" s="166"/>
      <c r="I511" s="166"/>
      <c r="J511" s="166"/>
      <c r="K511" s="166"/>
      <c r="L511" s="166"/>
      <c r="M511" s="166"/>
      <c r="N511" s="166"/>
      <c r="O511" s="166"/>
      <c r="P511" s="938"/>
      <c r="Q511" s="938"/>
      <c r="R511" s="938"/>
      <c r="S511" s="165"/>
      <c r="T511" s="165"/>
      <c r="U511" s="166"/>
      <c r="V511" s="166"/>
      <c r="W511" s="166"/>
      <c r="X511" s="165"/>
      <c r="Y511" s="165"/>
      <c r="Z511" s="165"/>
      <c r="AA511" s="165"/>
      <c r="AB511" s="166"/>
      <c r="AC511" s="166"/>
      <c r="AD511" s="166"/>
      <c r="AE511" s="166"/>
      <c r="AF511" s="166"/>
      <c r="AH511" s="165"/>
      <c r="AI511" s="165"/>
      <c r="AN511" s="165"/>
      <c r="AT511" s="165"/>
      <c r="BA511" s="165"/>
      <c r="BI511" s="165"/>
      <c r="BQ511" s="165"/>
      <c r="BR511" s="165"/>
    </row>
    <row r="512" spans="2:70" ht="15" customHeight="1" x14ac:dyDescent="0.25">
      <c r="B512" s="165"/>
      <c r="C512" s="165"/>
      <c r="D512" s="166"/>
      <c r="E512" s="166"/>
      <c r="F512" s="166"/>
      <c r="G512" s="166"/>
      <c r="H512" s="166"/>
      <c r="I512" s="166"/>
      <c r="J512" s="166"/>
      <c r="K512" s="166"/>
      <c r="L512" s="166"/>
      <c r="M512" s="166"/>
      <c r="N512" s="166"/>
      <c r="O512" s="166"/>
      <c r="P512" s="938"/>
      <c r="Q512" s="938"/>
      <c r="R512" s="938"/>
      <c r="S512" s="165"/>
      <c r="T512" s="165"/>
      <c r="U512" s="166"/>
      <c r="V512" s="166"/>
      <c r="W512" s="166"/>
      <c r="X512" s="165"/>
      <c r="Y512" s="165"/>
      <c r="Z512" s="165"/>
      <c r="AA512" s="165"/>
      <c r="AB512" s="166"/>
      <c r="AC512" s="166"/>
      <c r="AD512" s="166"/>
      <c r="AE512" s="166"/>
      <c r="AF512" s="166"/>
      <c r="AH512" s="165"/>
      <c r="AI512" s="165"/>
      <c r="AN512" s="165"/>
      <c r="AT512" s="165"/>
      <c r="BA512" s="165"/>
      <c r="BI512" s="165"/>
      <c r="BQ512" s="165"/>
      <c r="BR512" s="165"/>
    </row>
    <row r="513" spans="2:70" ht="15" customHeight="1" x14ac:dyDescent="0.25">
      <c r="B513" s="165"/>
      <c r="C513" s="165"/>
      <c r="D513" s="166"/>
      <c r="E513" s="166"/>
      <c r="F513" s="166"/>
      <c r="G513" s="166"/>
      <c r="H513" s="166"/>
      <c r="I513" s="166"/>
      <c r="J513" s="166"/>
      <c r="K513" s="166"/>
      <c r="L513" s="166"/>
      <c r="M513" s="166"/>
      <c r="N513" s="166"/>
      <c r="O513" s="166"/>
      <c r="P513" s="938"/>
      <c r="Q513" s="938"/>
      <c r="R513" s="938"/>
      <c r="S513" s="165"/>
      <c r="T513" s="165"/>
      <c r="U513" s="166"/>
      <c r="V513" s="166"/>
      <c r="W513" s="166"/>
      <c r="X513" s="165"/>
      <c r="Y513" s="165"/>
      <c r="Z513" s="165"/>
      <c r="AA513" s="165"/>
      <c r="AB513" s="166"/>
      <c r="AC513" s="166"/>
      <c r="AD513" s="166"/>
      <c r="AE513" s="166"/>
      <c r="AF513" s="166"/>
      <c r="AH513" s="165"/>
      <c r="AI513" s="165"/>
      <c r="AN513" s="165"/>
      <c r="AT513" s="165"/>
      <c r="BA513" s="165"/>
      <c r="BI513" s="165"/>
      <c r="BQ513" s="165"/>
      <c r="BR513" s="165"/>
    </row>
    <row r="514" spans="2:70" ht="15" customHeight="1" x14ac:dyDescent="0.25">
      <c r="B514" s="165"/>
      <c r="C514" s="165"/>
      <c r="D514" s="166"/>
      <c r="E514" s="166"/>
      <c r="F514" s="166"/>
      <c r="G514" s="166"/>
      <c r="H514" s="166"/>
      <c r="I514" s="166"/>
      <c r="J514" s="166"/>
      <c r="K514" s="166"/>
      <c r="L514" s="166"/>
      <c r="M514" s="166"/>
      <c r="N514" s="166"/>
      <c r="O514" s="166"/>
      <c r="P514" s="938"/>
      <c r="Q514" s="938"/>
      <c r="R514" s="938"/>
      <c r="S514" s="165"/>
      <c r="T514" s="165"/>
      <c r="U514" s="166"/>
      <c r="V514" s="166"/>
      <c r="W514" s="166"/>
      <c r="X514" s="165"/>
      <c r="Y514" s="165"/>
      <c r="Z514" s="165"/>
      <c r="AA514" s="165"/>
      <c r="AB514" s="166"/>
      <c r="AC514" s="166"/>
      <c r="AD514" s="166"/>
      <c r="AE514" s="166"/>
      <c r="AF514" s="166"/>
      <c r="AH514" s="165"/>
      <c r="AI514" s="165"/>
      <c r="AN514" s="165"/>
      <c r="AT514" s="165"/>
      <c r="BA514" s="165"/>
      <c r="BI514" s="165"/>
      <c r="BQ514" s="165"/>
      <c r="BR514" s="165"/>
    </row>
    <row r="515" spans="2:70" ht="15" customHeight="1" x14ac:dyDescent="0.25">
      <c r="B515" s="165"/>
      <c r="C515" s="165"/>
      <c r="D515" s="166"/>
      <c r="E515" s="166"/>
      <c r="F515" s="166"/>
      <c r="G515" s="166"/>
      <c r="H515" s="166"/>
      <c r="I515" s="166"/>
      <c r="J515" s="166"/>
      <c r="K515" s="166"/>
      <c r="L515" s="166"/>
      <c r="M515" s="166"/>
      <c r="N515" s="166"/>
      <c r="O515" s="166"/>
      <c r="P515" s="938"/>
      <c r="Q515" s="938"/>
      <c r="R515" s="938"/>
      <c r="S515" s="165"/>
      <c r="T515" s="165"/>
      <c r="U515" s="166"/>
      <c r="V515" s="166"/>
      <c r="W515" s="166"/>
      <c r="X515" s="165"/>
      <c r="Y515" s="165"/>
      <c r="Z515" s="165"/>
      <c r="AA515" s="165"/>
      <c r="AB515" s="166"/>
      <c r="AC515" s="166"/>
      <c r="AD515" s="166"/>
      <c r="AE515" s="166"/>
      <c r="AF515" s="166"/>
      <c r="AH515" s="165"/>
      <c r="AI515" s="165"/>
      <c r="AN515" s="165"/>
      <c r="AT515" s="165"/>
      <c r="BA515" s="165"/>
      <c r="BI515" s="165"/>
      <c r="BQ515" s="165"/>
      <c r="BR515" s="165"/>
    </row>
    <row r="516" spans="2:70" ht="15" customHeight="1" x14ac:dyDescent="0.25">
      <c r="B516" s="165"/>
      <c r="C516" s="165"/>
      <c r="D516" s="166"/>
      <c r="E516" s="166"/>
      <c r="F516" s="166"/>
      <c r="G516" s="166"/>
      <c r="H516" s="166"/>
      <c r="I516" s="166"/>
      <c r="J516" s="166"/>
      <c r="K516" s="166"/>
      <c r="L516" s="166"/>
      <c r="M516" s="166"/>
      <c r="N516" s="166"/>
      <c r="O516" s="166"/>
      <c r="P516" s="938"/>
      <c r="Q516" s="938"/>
      <c r="R516" s="938"/>
      <c r="S516" s="165"/>
      <c r="T516" s="165"/>
      <c r="U516" s="166"/>
      <c r="V516" s="166"/>
      <c r="W516" s="166"/>
      <c r="X516" s="165"/>
      <c r="Y516" s="165"/>
      <c r="Z516" s="165"/>
      <c r="AA516" s="165"/>
      <c r="AB516" s="166"/>
      <c r="AC516" s="166"/>
      <c r="AD516" s="166"/>
      <c r="AE516" s="166"/>
      <c r="AF516" s="166"/>
      <c r="AH516" s="165"/>
      <c r="AI516" s="165"/>
      <c r="AN516" s="165"/>
      <c r="AT516" s="165"/>
      <c r="BA516" s="165"/>
      <c r="BI516" s="165"/>
      <c r="BQ516" s="165"/>
      <c r="BR516" s="165"/>
    </row>
    <row r="517" spans="2:70" ht="15" customHeight="1" x14ac:dyDescent="0.25">
      <c r="B517" s="165"/>
      <c r="C517" s="165"/>
      <c r="D517" s="166"/>
      <c r="E517" s="166"/>
      <c r="F517" s="166"/>
      <c r="G517" s="166"/>
      <c r="H517" s="166"/>
      <c r="I517" s="166"/>
      <c r="J517" s="166"/>
      <c r="K517" s="166"/>
      <c r="L517" s="166"/>
      <c r="M517" s="166"/>
      <c r="N517" s="166"/>
      <c r="O517" s="166"/>
      <c r="P517" s="938"/>
      <c r="Q517" s="938"/>
      <c r="R517" s="938"/>
      <c r="S517" s="165"/>
      <c r="T517" s="165"/>
      <c r="U517" s="166"/>
      <c r="V517" s="166"/>
      <c r="W517" s="166"/>
      <c r="X517" s="165"/>
      <c r="Y517" s="165"/>
      <c r="Z517" s="165"/>
      <c r="AA517" s="165"/>
      <c r="AB517" s="166"/>
      <c r="AC517" s="166"/>
      <c r="AD517" s="166"/>
      <c r="AE517" s="166"/>
      <c r="AF517" s="166"/>
      <c r="AH517" s="165"/>
      <c r="AI517" s="165"/>
      <c r="AN517" s="165"/>
      <c r="AT517" s="165"/>
      <c r="BA517" s="165"/>
      <c r="BI517" s="165"/>
      <c r="BQ517" s="165"/>
      <c r="BR517" s="165"/>
    </row>
    <row r="518" spans="2:70" ht="15" customHeight="1" x14ac:dyDescent="0.25">
      <c r="B518" s="165"/>
      <c r="C518" s="165"/>
      <c r="D518" s="166"/>
      <c r="E518" s="166"/>
      <c r="F518" s="166"/>
      <c r="G518" s="166"/>
      <c r="H518" s="166"/>
      <c r="I518" s="166"/>
      <c r="J518" s="166"/>
      <c r="K518" s="166"/>
      <c r="L518" s="166"/>
      <c r="M518" s="166"/>
      <c r="N518" s="166"/>
      <c r="O518" s="166"/>
      <c r="P518" s="938"/>
      <c r="Q518" s="938"/>
      <c r="R518" s="938"/>
      <c r="S518" s="165"/>
      <c r="T518" s="165"/>
      <c r="U518" s="166"/>
      <c r="V518" s="166"/>
      <c r="W518" s="166"/>
      <c r="X518" s="165"/>
      <c r="Y518" s="165"/>
      <c r="Z518" s="165"/>
      <c r="AA518" s="165"/>
      <c r="AB518" s="166"/>
      <c r="AC518" s="166"/>
      <c r="AD518" s="166"/>
      <c r="AE518" s="166"/>
      <c r="AF518" s="166"/>
      <c r="AH518" s="165"/>
      <c r="AI518" s="165"/>
      <c r="AN518" s="165"/>
      <c r="AT518" s="165"/>
      <c r="BA518" s="165"/>
      <c r="BI518" s="165"/>
      <c r="BQ518" s="165"/>
      <c r="BR518" s="165"/>
    </row>
    <row r="519" spans="2:70" ht="15" customHeight="1" x14ac:dyDescent="0.25">
      <c r="B519" s="165"/>
      <c r="C519" s="165"/>
      <c r="D519" s="166"/>
      <c r="E519" s="166"/>
      <c r="F519" s="166"/>
      <c r="G519" s="166"/>
      <c r="H519" s="166"/>
      <c r="I519" s="166"/>
      <c r="J519" s="166"/>
      <c r="K519" s="166"/>
      <c r="L519" s="166"/>
      <c r="M519" s="166"/>
      <c r="N519" s="166"/>
      <c r="O519" s="166"/>
      <c r="P519" s="938"/>
      <c r="Q519" s="938"/>
      <c r="R519" s="938"/>
      <c r="S519" s="165"/>
      <c r="T519" s="165"/>
      <c r="U519" s="166"/>
      <c r="V519" s="166"/>
      <c r="W519" s="166"/>
      <c r="X519" s="165"/>
      <c r="Y519" s="165"/>
      <c r="Z519" s="165"/>
      <c r="AA519" s="165"/>
      <c r="AB519" s="166"/>
      <c r="AC519" s="166"/>
      <c r="AD519" s="166"/>
      <c r="AE519" s="166"/>
      <c r="AF519" s="166"/>
      <c r="AH519" s="165"/>
      <c r="AI519" s="165"/>
      <c r="AN519" s="165"/>
      <c r="AT519" s="165"/>
      <c r="BA519" s="165"/>
      <c r="BI519" s="165"/>
      <c r="BQ519" s="165"/>
      <c r="BR519" s="165"/>
    </row>
    <row r="520" spans="2:70" ht="15" customHeight="1" x14ac:dyDescent="0.25">
      <c r="B520" s="165"/>
      <c r="C520" s="165"/>
      <c r="D520" s="166"/>
      <c r="E520" s="166"/>
      <c r="F520" s="166"/>
      <c r="G520" s="166"/>
      <c r="H520" s="166"/>
      <c r="I520" s="166"/>
      <c r="J520" s="166"/>
      <c r="K520" s="166"/>
      <c r="L520" s="166"/>
      <c r="M520" s="166"/>
      <c r="N520" s="166"/>
      <c r="O520" s="166"/>
      <c r="P520" s="938"/>
      <c r="Q520" s="938"/>
      <c r="R520" s="938"/>
      <c r="S520" s="165"/>
      <c r="T520" s="165"/>
      <c r="U520" s="166"/>
      <c r="V520" s="166"/>
      <c r="W520" s="166"/>
      <c r="X520" s="165"/>
      <c r="Y520" s="165"/>
      <c r="Z520" s="165"/>
      <c r="AA520" s="165"/>
      <c r="AB520" s="166"/>
      <c r="AC520" s="166"/>
      <c r="AD520" s="166"/>
      <c r="AE520" s="166"/>
      <c r="AF520" s="166"/>
      <c r="AH520" s="165"/>
      <c r="AI520" s="165"/>
      <c r="AN520" s="165"/>
      <c r="AT520" s="165"/>
      <c r="BA520" s="165"/>
      <c r="BI520" s="165"/>
      <c r="BQ520" s="165"/>
      <c r="BR520" s="165"/>
    </row>
    <row r="521" spans="2:70" ht="15" customHeight="1" x14ac:dyDescent="0.25">
      <c r="B521" s="165"/>
      <c r="C521" s="165"/>
      <c r="D521" s="166"/>
      <c r="E521" s="166"/>
      <c r="F521" s="166"/>
      <c r="G521" s="166"/>
      <c r="H521" s="166"/>
      <c r="I521" s="166"/>
      <c r="J521" s="166"/>
      <c r="K521" s="166"/>
      <c r="L521" s="166"/>
      <c r="M521" s="166"/>
      <c r="N521" s="166"/>
      <c r="O521" s="166"/>
      <c r="P521" s="938"/>
      <c r="Q521" s="938"/>
      <c r="R521" s="938"/>
      <c r="S521" s="165"/>
      <c r="T521" s="165"/>
      <c r="U521" s="166"/>
      <c r="V521" s="166"/>
      <c r="W521" s="166"/>
      <c r="X521" s="165"/>
      <c r="Y521" s="165"/>
      <c r="Z521" s="165"/>
      <c r="AA521" s="165"/>
      <c r="AB521" s="166"/>
      <c r="AC521" s="166"/>
      <c r="AD521" s="166"/>
      <c r="AE521" s="166"/>
      <c r="AF521" s="166"/>
      <c r="AH521" s="165"/>
      <c r="AI521" s="165"/>
      <c r="AN521" s="165"/>
      <c r="AT521" s="165"/>
      <c r="BA521" s="165"/>
      <c r="BI521" s="165"/>
      <c r="BQ521" s="165"/>
      <c r="BR521" s="165"/>
    </row>
    <row r="522" spans="2:70" ht="15" customHeight="1" x14ac:dyDescent="0.25">
      <c r="B522" s="165"/>
      <c r="C522" s="165"/>
      <c r="D522" s="166"/>
      <c r="E522" s="166"/>
      <c r="F522" s="166"/>
      <c r="G522" s="166"/>
      <c r="H522" s="166"/>
      <c r="I522" s="166"/>
      <c r="J522" s="166"/>
      <c r="K522" s="166"/>
      <c r="L522" s="166"/>
      <c r="M522" s="166"/>
      <c r="N522" s="166"/>
      <c r="O522" s="166"/>
      <c r="P522" s="938"/>
      <c r="Q522" s="938"/>
      <c r="R522" s="938"/>
      <c r="S522" s="165"/>
      <c r="T522" s="165"/>
      <c r="U522" s="166"/>
      <c r="V522" s="166"/>
      <c r="W522" s="166"/>
      <c r="X522" s="165"/>
      <c r="Y522" s="165"/>
      <c r="Z522" s="165"/>
      <c r="AA522" s="165"/>
      <c r="AB522" s="166"/>
      <c r="AC522" s="166"/>
      <c r="AD522" s="166"/>
      <c r="AE522" s="166"/>
      <c r="AF522" s="166"/>
      <c r="AH522" s="165"/>
      <c r="AI522" s="165"/>
      <c r="AN522" s="165"/>
      <c r="AT522" s="165"/>
      <c r="BA522" s="165"/>
      <c r="BI522" s="165"/>
      <c r="BQ522" s="165"/>
      <c r="BR522" s="165"/>
    </row>
    <row r="523" spans="2:70" ht="15" customHeight="1" x14ac:dyDescent="0.25">
      <c r="B523" s="165"/>
      <c r="C523" s="165"/>
      <c r="D523" s="166"/>
      <c r="E523" s="166"/>
      <c r="F523" s="166"/>
      <c r="G523" s="166"/>
      <c r="H523" s="166"/>
      <c r="I523" s="166"/>
      <c r="J523" s="166"/>
      <c r="K523" s="166"/>
      <c r="L523" s="166"/>
      <c r="M523" s="166"/>
      <c r="N523" s="166"/>
      <c r="O523" s="166"/>
      <c r="P523" s="938"/>
      <c r="Q523" s="938"/>
      <c r="R523" s="938"/>
      <c r="S523" s="165"/>
      <c r="T523" s="165"/>
      <c r="U523" s="166"/>
      <c r="V523" s="166"/>
      <c r="W523" s="166"/>
      <c r="X523" s="165"/>
      <c r="Y523" s="165"/>
      <c r="Z523" s="165"/>
      <c r="AA523" s="165"/>
      <c r="AB523" s="166"/>
      <c r="AC523" s="166"/>
      <c r="AD523" s="166"/>
      <c r="AE523" s="166"/>
      <c r="AF523" s="166"/>
      <c r="AH523" s="165"/>
      <c r="AI523" s="165"/>
      <c r="AN523" s="165"/>
      <c r="AT523" s="165"/>
      <c r="BA523" s="165"/>
      <c r="BI523" s="165"/>
      <c r="BQ523" s="165"/>
      <c r="BR523" s="165"/>
    </row>
    <row r="524" spans="2:70" ht="15" customHeight="1" x14ac:dyDescent="0.25">
      <c r="B524" s="165"/>
      <c r="C524" s="165"/>
      <c r="D524" s="166"/>
      <c r="E524" s="166"/>
      <c r="F524" s="166"/>
      <c r="G524" s="166"/>
      <c r="H524" s="166"/>
      <c r="I524" s="166"/>
      <c r="J524" s="166"/>
      <c r="K524" s="166"/>
      <c r="L524" s="166"/>
      <c r="M524" s="166"/>
      <c r="N524" s="166"/>
      <c r="O524" s="166"/>
      <c r="P524" s="938"/>
      <c r="Q524" s="938"/>
      <c r="R524" s="938"/>
      <c r="S524" s="165"/>
      <c r="T524" s="165"/>
      <c r="U524" s="166"/>
      <c r="V524" s="166"/>
      <c r="W524" s="166"/>
      <c r="X524" s="165"/>
      <c r="Y524" s="165"/>
      <c r="Z524" s="165"/>
      <c r="AA524" s="165"/>
      <c r="AB524" s="166"/>
      <c r="AC524" s="166"/>
      <c r="AD524" s="166"/>
      <c r="AE524" s="166"/>
      <c r="AF524" s="166"/>
      <c r="AH524" s="165"/>
      <c r="AI524" s="165"/>
      <c r="AN524" s="165"/>
      <c r="AT524" s="165"/>
      <c r="BA524" s="165"/>
      <c r="BI524" s="165"/>
      <c r="BQ524" s="165"/>
      <c r="BR524" s="165"/>
    </row>
    <row r="525" spans="2:70" ht="15" customHeight="1" x14ac:dyDescent="0.25">
      <c r="B525" s="165"/>
      <c r="C525" s="165"/>
      <c r="D525" s="166"/>
      <c r="E525" s="166"/>
      <c r="F525" s="166"/>
      <c r="G525" s="166"/>
      <c r="H525" s="166"/>
      <c r="I525" s="166"/>
      <c r="J525" s="166"/>
      <c r="K525" s="166"/>
      <c r="L525" s="166"/>
      <c r="M525" s="166"/>
      <c r="N525" s="166"/>
      <c r="O525" s="166"/>
      <c r="P525" s="938"/>
      <c r="Q525" s="938"/>
      <c r="R525" s="938"/>
      <c r="S525" s="165"/>
      <c r="T525" s="165"/>
      <c r="U525" s="166"/>
      <c r="V525" s="166"/>
      <c r="W525" s="166"/>
      <c r="X525" s="165"/>
      <c r="Y525" s="165"/>
      <c r="Z525" s="165"/>
      <c r="AA525" s="165"/>
      <c r="AB525" s="166"/>
      <c r="AC525" s="166"/>
      <c r="AD525" s="166"/>
      <c r="AE525" s="166"/>
      <c r="AF525" s="166"/>
      <c r="AH525" s="165"/>
      <c r="AI525" s="165"/>
      <c r="AN525" s="165"/>
      <c r="AT525" s="165"/>
      <c r="BA525" s="165"/>
      <c r="BI525" s="165"/>
      <c r="BQ525" s="165"/>
      <c r="BR525" s="165"/>
    </row>
    <row r="526" spans="2:70" ht="15" customHeight="1" x14ac:dyDescent="0.25">
      <c r="B526" s="165"/>
      <c r="C526" s="165"/>
      <c r="D526" s="166"/>
      <c r="E526" s="166"/>
      <c r="F526" s="166"/>
      <c r="G526" s="166"/>
      <c r="H526" s="166"/>
      <c r="I526" s="166"/>
      <c r="J526" s="166"/>
      <c r="K526" s="166"/>
      <c r="L526" s="166"/>
      <c r="M526" s="166"/>
      <c r="N526" s="166"/>
      <c r="O526" s="166"/>
      <c r="P526" s="938"/>
      <c r="Q526" s="938"/>
      <c r="R526" s="938"/>
      <c r="S526" s="165"/>
      <c r="T526" s="165"/>
      <c r="U526" s="166"/>
      <c r="V526" s="166"/>
      <c r="W526" s="166"/>
      <c r="X526" s="165"/>
      <c r="Y526" s="165"/>
      <c r="Z526" s="165"/>
      <c r="AA526" s="165"/>
      <c r="AB526" s="166"/>
      <c r="AC526" s="166"/>
      <c r="AD526" s="166"/>
      <c r="AE526" s="166"/>
      <c r="AF526" s="166"/>
      <c r="AH526" s="165"/>
      <c r="AI526" s="165"/>
      <c r="AN526" s="165"/>
      <c r="AT526" s="165"/>
      <c r="BA526" s="165"/>
      <c r="BI526" s="165"/>
      <c r="BQ526" s="165"/>
      <c r="BR526" s="165"/>
    </row>
    <row r="527" spans="2:70" ht="15" customHeight="1" x14ac:dyDescent="0.25">
      <c r="B527" s="165"/>
      <c r="C527" s="165"/>
      <c r="D527" s="166"/>
      <c r="E527" s="166"/>
      <c r="F527" s="166"/>
      <c r="G527" s="166"/>
      <c r="H527" s="166"/>
      <c r="I527" s="166"/>
      <c r="J527" s="166"/>
      <c r="K527" s="166"/>
      <c r="L527" s="166"/>
      <c r="M527" s="166"/>
      <c r="N527" s="166"/>
      <c r="O527" s="166"/>
      <c r="P527" s="938"/>
      <c r="Q527" s="938"/>
      <c r="R527" s="938"/>
      <c r="S527" s="165"/>
      <c r="T527" s="165"/>
      <c r="U527" s="166"/>
      <c r="V527" s="166"/>
      <c r="W527" s="166"/>
      <c r="X527" s="165"/>
      <c r="Y527" s="165"/>
      <c r="Z527" s="165"/>
      <c r="AA527" s="165"/>
      <c r="AB527" s="166"/>
      <c r="AC527" s="166"/>
      <c r="AD527" s="166"/>
      <c r="AE527" s="166"/>
      <c r="AF527" s="166"/>
      <c r="AH527" s="165"/>
      <c r="AI527" s="165"/>
      <c r="AN527" s="165"/>
      <c r="AT527" s="165"/>
      <c r="BA527" s="165"/>
      <c r="BI527" s="165"/>
      <c r="BQ527" s="165"/>
      <c r="BR527" s="165"/>
    </row>
    <row r="528" spans="2:70" ht="15" customHeight="1" x14ac:dyDescent="0.25">
      <c r="B528" s="165"/>
      <c r="C528" s="165"/>
      <c r="D528" s="166"/>
      <c r="E528" s="166"/>
      <c r="F528" s="166"/>
      <c r="G528" s="166"/>
      <c r="H528" s="166"/>
      <c r="I528" s="166"/>
      <c r="J528" s="166"/>
      <c r="K528" s="166"/>
      <c r="L528" s="166"/>
      <c r="M528" s="166"/>
      <c r="N528" s="166"/>
      <c r="O528" s="166"/>
      <c r="P528" s="938"/>
      <c r="Q528" s="938"/>
      <c r="R528" s="938"/>
      <c r="S528" s="165"/>
      <c r="T528" s="165"/>
      <c r="U528" s="166"/>
      <c r="V528" s="166"/>
      <c r="W528" s="166"/>
      <c r="X528" s="165"/>
      <c r="Y528" s="165"/>
      <c r="Z528" s="165"/>
      <c r="AA528" s="165"/>
      <c r="AB528" s="166"/>
      <c r="AC528" s="166"/>
      <c r="AD528" s="166"/>
      <c r="AE528" s="166"/>
      <c r="AF528" s="166"/>
      <c r="AH528" s="165"/>
      <c r="AI528" s="165"/>
      <c r="AN528" s="165"/>
      <c r="AT528" s="165"/>
      <c r="BA528" s="165"/>
      <c r="BI528" s="165"/>
      <c r="BQ528" s="165"/>
      <c r="BR528" s="165"/>
    </row>
    <row r="529" spans="2:70" ht="15" customHeight="1" x14ac:dyDescent="0.25">
      <c r="B529" s="165"/>
      <c r="C529" s="165"/>
      <c r="D529" s="166"/>
      <c r="E529" s="166"/>
      <c r="F529" s="166"/>
      <c r="G529" s="166"/>
      <c r="H529" s="166"/>
      <c r="I529" s="166"/>
      <c r="J529" s="166"/>
      <c r="K529" s="166"/>
      <c r="L529" s="166"/>
      <c r="M529" s="166"/>
      <c r="N529" s="166"/>
      <c r="O529" s="166"/>
      <c r="P529" s="938"/>
      <c r="Q529" s="938"/>
      <c r="R529" s="938"/>
      <c r="S529" s="165"/>
      <c r="T529" s="165"/>
      <c r="U529" s="166"/>
      <c r="V529" s="166"/>
      <c r="W529" s="166"/>
      <c r="X529" s="165"/>
      <c r="Y529" s="165"/>
      <c r="Z529" s="165"/>
      <c r="AA529" s="165"/>
      <c r="AB529" s="166"/>
      <c r="AC529" s="166"/>
      <c r="AD529" s="166"/>
      <c r="AE529" s="166"/>
      <c r="AF529" s="166"/>
      <c r="AH529" s="165"/>
      <c r="AI529" s="165"/>
      <c r="AN529" s="165"/>
      <c r="AT529" s="165"/>
      <c r="BA529" s="165"/>
      <c r="BI529" s="165"/>
      <c r="BQ529" s="165"/>
      <c r="BR529" s="165"/>
    </row>
    <row r="530" spans="2:70" ht="15" customHeight="1" x14ac:dyDescent="0.25">
      <c r="B530" s="165"/>
      <c r="C530" s="165"/>
      <c r="D530" s="166"/>
      <c r="E530" s="166"/>
      <c r="F530" s="166"/>
      <c r="G530" s="166"/>
      <c r="H530" s="166"/>
      <c r="I530" s="166"/>
      <c r="J530" s="166"/>
      <c r="K530" s="166"/>
      <c r="L530" s="166"/>
      <c r="M530" s="166"/>
      <c r="N530" s="166"/>
      <c r="O530" s="166"/>
      <c r="P530" s="938"/>
      <c r="Q530" s="938"/>
      <c r="R530" s="938"/>
      <c r="S530" s="165"/>
      <c r="T530" s="165"/>
      <c r="U530" s="166"/>
      <c r="V530" s="166"/>
      <c r="W530" s="166"/>
      <c r="X530" s="165"/>
      <c r="Y530" s="165"/>
      <c r="Z530" s="165"/>
      <c r="AA530" s="165"/>
      <c r="AB530" s="166"/>
      <c r="AC530" s="166"/>
      <c r="AD530" s="166"/>
      <c r="AE530" s="166"/>
      <c r="AF530" s="166"/>
      <c r="AH530" s="165"/>
      <c r="AI530" s="165"/>
      <c r="AN530" s="165"/>
      <c r="AT530" s="165"/>
      <c r="BA530" s="165"/>
      <c r="BI530" s="165"/>
      <c r="BQ530" s="165"/>
      <c r="BR530" s="165"/>
    </row>
    <row r="531" spans="2:70" ht="15" customHeight="1" x14ac:dyDescent="0.25">
      <c r="B531" s="165"/>
      <c r="C531" s="165"/>
      <c r="D531" s="166"/>
      <c r="E531" s="166"/>
      <c r="F531" s="166"/>
      <c r="G531" s="166"/>
      <c r="H531" s="166"/>
      <c r="I531" s="166"/>
      <c r="J531" s="166"/>
      <c r="K531" s="166"/>
      <c r="L531" s="166"/>
      <c r="M531" s="166"/>
      <c r="N531" s="166"/>
      <c r="O531" s="166"/>
      <c r="P531" s="938"/>
      <c r="Q531" s="938"/>
      <c r="R531" s="938"/>
      <c r="S531" s="165"/>
      <c r="T531" s="165"/>
      <c r="U531" s="166"/>
      <c r="V531" s="166"/>
      <c r="W531" s="166"/>
      <c r="X531" s="165"/>
      <c r="Y531" s="165"/>
      <c r="Z531" s="165"/>
      <c r="AA531" s="165"/>
      <c r="AB531" s="166"/>
      <c r="AC531" s="166"/>
      <c r="AD531" s="166"/>
      <c r="AE531" s="166"/>
      <c r="AF531" s="166"/>
      <c r="AH531" s="165"/>
      <c r="AI531" s="165"/>
      <c r="AN531" s="165"/>
      <c r="AT531" s="165"/>
      <c r="BA531" s="165"/>
      <c r="BI531" s="165"/>
      <c r="BQ531" s="165"/>
      <c r="BR531" s="165"/>
    </row>
    <row r="532" spans="2:70" ht="15" customHeight="1" x14ac:dyDescent="0.25">
      <c r="B532" s="165"/>
      <c r="C532" s="165"/>
      <c r="D532" s="166"/>
      <c r="E532" s="166"/>
      <c r="F532" s="166"/>
      <c r="G532" s="166"/>
      <c r="H532" s="166"/>
      <c r="I532" s="166"/>
      <c r="J532" s="166"/>
      <c r="K532" s="166"/>
      <c r="L532" s="166"/>
      <c r="M532" s="166"/>
      <c r="N532" s="166"/>
      <c r="O532" s="166"/>
      <c r="P532" s="938"/>
      <c r="Q532" s="938"/>
      <c r="R532" s="938"/>
      <c r="S532" s="165"/>
      <c r="T532" s="165"/>
      <c r="U532" s="166"/>
      <c r="V532" s="166"/>
      <c r="W532" s="166"/>
      <c r="X532" s="165"/>
      <c r="Y532" s="165"/>
      <c r="Z532" s="165"/>
      <c r="AA532" s="165"/>
      <c r="AB532" s="166"/>
      <c r="AC532" s="166"/>
      <c r="AD532" s="166"/>
      <c r="AE532" s="166"/>
      <c r="AF532" s="166"/>
      <c r="AH532" s="165"/>
      <c r="AI532" s="165"/>
      <c r="AN532" s="165"/>
      <c r="AT532" s="165"/>
      <c r="BA532" s="165"/>
      <c r="BI532" s="165"/>
      <c r="BQ532" s="165"/>
      <c r="BR532" s="165"/>
    </row>
    <row r="533" spans="2:70" ht="15" customHeight="1" x14ac:dyDescent="0.25">
      <c r="B533" s="165"/>
      <c r="C533" s="165"/>
      <c r="D533" s="166"/>
      <c r="E533" s="166"/>
      <c r="F533" s="166"/>
      <c r="G533" s="166"/>
      <c r="H533" s="166"/>
      <c r="I533" s="166"/>
      <c r="J533" s="166"/>
      <c r="K533" s="166"/>
      <c r="L533" s="166"/>
      <c r="M533" s="166"/>
      <c r="N533" s="166"/>
      <c r="O533" s="166"/>
      <c r="P533" s="938"/>
      <c r="Q533" s="938"/>
      <c r="R533" s="938"/>
      <c r="S533" s="165"/>
      <c r="T533" s="165"/>
      <c r="U533" s="166"/>
      <c r="V533" s="166"/>
      <c r="W533" s="166"/>
      <c r="X533" s="165"/>
      <c r="Y533" s="165"/>
      <c r="Z533" s="165"/>
      <c r="AA533" s="165"/>
      <c r="AB533" s="166"/>
      <c r="AC533" s="166"/>
      <c r="AD533" s="166"/>
      <c r="AE533" s="166"/>
      <c r="AF533" s="166"/>
      <c r="AH533" s="165"/>
      <c r="AI533" s="165"/>
      <c r="AN533" s="165"/>
      <c r="AT533" s="165"/>
      <c r="BA533" s="165"/>
      <c r="BI533" s="165"/>
      <c r="BQ533" s="165"/>
      <c r="BR533" s="165"/>
    </row>
    <row r="534" spans="2:70" ht="15" customHeight="1" x14ac:dyDescent="0.25">
      <c r="B534" s="165"/>
      <c r="C534" s="165"/>
      <c r="D534" s="166"/>
      <c r="E534" s="166"/>
      <c r="F534" s="166"/>
      <c r="G534" s="166"/>
      <c r="H534" s="166"/>
      <c r="I534" s="166"/>
      <c r="J534" s="166"/>
      <c r="K534" s="166"/>
      <c r="L534" s="166"/>
      <c r="M534" s="166"/>
      <c r="N534" s="166"/>
      <c r="O534" s="166"/>
      <c r="P534" s="938"/>
      <c r="Q534" s="938"/>
      <c r="R534" s="938"/>
      <c r="S534" s="165"/>
      <c r="T534" s="165"/>
      <c r="U534" s="166"/>
      <c r="V534" s="166"/>
      <c r="W534" s="166"/>
      <c r="X534" s="165"/>
      <c r="Y534" s="165"/>
      <c r="Z534" s="165"/>
      <c r="AA534" s="165"/>
      <c r="AB534" s="166"/>
      <c r="AC534" s="166"/>
      <c r="AD534" s="166"/>
      <c r="AE534" s="166"/>
      <c r="AF534" s="166"/>
      <c r="AH534" s="165"/>
      <c r="AI534" s="165"/>
      <c r="AN534" s="165"/>
      <c r="AT534" s="165"/>
      <c r="BA534" s="165"/>
      <c r="BI534" s="165"/>
      <c r="BQ534" s="165"/>
      <c r="BR534" s="165"/>
    </row>
    <row r="535" spans="2:70" ht="15" customHeight="1" x14ac:dyDescent="0.25">
      <c r="B535" s="165"/>
      <c r="C535" s="165"/>
      <c r="D535" s="166"/>
      <c r="E535" s="166"/>
      <c r="F535" s="166"/>
      <c r="G535" s="166"/>
      <c r="H535" s="166"/>
      <c r="I535" s="166"/>
      <c r="J535" s="166"/>
      <c r="K535" s="166"/>
      <c r="L535" s="166"/>
      <c r="M535" s="166"/>
      <c r="N535" s="166"/>
      <c r="O535" s="166"/>
      <c r="P535" s="938"/>
      <c r="Q535" s="938"/>
      <c r="R535" s="938"/>
      <c r="S535" s="165"/>
      <c r="T535" s="165"/>
      <c r="U535" s="166"/>
      <c r="V535" s="166"/>
      <c r="W535" s="166"/>
      <c r="X535" s="165"/>
      <c r="Y535" s="165"/>
      <c r="Z535" s="165"/>
      <c r="AA535" s="165"/>
      <c r="AB535" s="166"/>
      <c r="AC535" s="166"/>
      <c r="AD535" s="166"/>
      <c r="AE535" s="166"/>
      <c r="AF535" s="166"/>
      <c r="AH535" s="165"/>
      <c r="AI535" s="165"/>
      <c r="AN535" s="165"/>
      <c r="AT535" s="165"/>
      <c r="BA535" s="165"/>
      <c r="BI535" s="165"/>
      <c r="BQ535" s="165"/>
      <c r="BR535" s="165"/>
    </row>
    <row r="536" spans="2:70" ht="15" customHeight="1" x14ac:dyDescent="0.25">
      <c r="B536" s="165"/>
      <c r="C536" s="165"/>
      <c r="D536" s="166"/>
      <c r="E536" s="166"/>
      <c r="F536" s="166"/>
      <c r="G536" s="166"/>
      <c r="H536" s="166"/>
      <c r="I536" s="166"/>
      <c r="J536" s="166"/>
      <c r="K536" s="166"/>
      <c r="L536" s="166"/>
      <c r="M536" s="166"/>
      <c r="N536" s="166"/>
      <c r="O536" s="166"/>
      <c r="P536" s="938"/>
      <c r="Q536" s="938"/>
      <c r="R536" s="938"/>
      <c r="S536" s="165"/>
      <c r="T536" s="165"/>
      <c r="U536" s="166"/>
      <c r="V536" s="166"/>
      <c r="W536" s="166"/>
      <c r="X536" s="165"/>
      <c r="Y536" s="165"/>
      <c r="Z536" s="165"/>
      <c r="AA536" s="165"/>
      <c r="AB536" s="166"/>
      <c r="AC536" s="166"/>
      <c r="AD536" s="166"/>
      <c r="AE536" s="166"/>
      <c r="AF536" s="166"/>
      <c r="AH536" s="165"/>
      <c r="AI536" s="165"/>
      <c r="AN536" s="165"/>
      <c r="AT536" s="165"/>
      <c r="BA536" s="165"/>
      <c r="BI536" s="165"/>
      <c r="BQ536" s="165"/>
      <c r="BR536" s="165"/>
    </row>
    <row r="537" spans="2:70" ht="15" customHeight="1" x14ac:dyDescent="0.25">
      <c r="B537" s="165"/>
      <c r="C537" s="165"/>
      <c r="D537" s="166"/>
      <c r="E537" s="166"/>
      <c r="F537" s="166"/>
      <c r="G537" s="166"/>
      <c r="H537" s="166"/>
      <c r="I537" s="166"/>
      <c r="J537" s="166"/>
      <c r="K537" s="166"/>
      <c r="L537" s="166"/>
      <c r="M537" s="166"/>
      <c r="N537" s="166"/>
      <c r="O537" s="166"/>
      <c r="P537" s="938"/>
      <c r="Q537" s="938"/>
      <c r="R537" s="938"/>
      <c r="S537" s="165"/>
      <c r="T537" s="165"/>
      <c r="U537" s="166"/>
      <c r="V537" s="166"/>
      <c r="W537" s="166"/>
      <c r="X537" s="165"/>
      <c r="Y537" s="165"/>
      <c r="Z537" s="165"/>
      <c r="AA537" s="165"/>
      <c r="AB537" s="166"/>
      <c r="AC537" s="166"/>
      <c r="AD537" s="166"/>
      <c r="AE537" s="166"/>
      <c r="AF537" s="166"/>
      <c r="AH537" s="165"/>
      <c r="AI537" s="165"/>
      <c r="AN537" s="165"/>
      <c r="AT537" s="165"/>
      <c r="BA537" s="165"/>
      <c r="BI537" s="165"/>
      <c r="BQ537" s="165"/>
      <c r="BR537" s="165"/>
    </row>
    <row r="538" spans="2:70" ht="15" customHeight="1" x14ac:dyDescent="0.25">
      <c r="B538" s="165"/>
      <c r="C538" s="165"/>
      <c r="D538" s="166"/>
      <c r="E538" s="166"/>
      <c r="F538" s="166"/>
      <c r="G538" s="166"/>
      <c r="H538" s="166"/>
      <c r="I538" s="166"/>
      <c r="J538" s="166"/>
      <c r="K538" s="166"/>
      <c r="L538" s="166"/>
      <c r="M538" s="166"/>
      <c r="N538" s="166"/>
      <c r="O538" s="166"/>
      <c r="P538" s="938"/>
      <c r="Q538" s="938"/>
      <c r="R538" s="938"/>
      <c r="S538" s="165"/>
      <c r="T538" s="165"/>
      <c r="U538" s="166"/>
      <c r="V538" s="166"/>
      <c r="W538" s="166"/>
      <c r="X538" s="165"/>
      <c r="Y538" s="165"/>
      <c r="Z538" s="165"/>
      <c r="AA538" s="165"/>
      <c r="AB538" s="166"/>
      <c r="AC538" s="166"/>
      <c r="AD538" s="166"/>
      <c r="AE538" s="166"/>
      <c r="AF538" s="166"/>
      <c r="AH538" s="165"/>
      <c r="AI538" s="165"/>
      <c r="AN538" s="165"/>
      <c r="AT538" s="165"/>
      <c r="BA538" s="165"/>
      <c r="BI538" s="165"/>
      <c r="BQ538" s="165"/>
      <c r="BR538" s="165"/>
    </row>
    <row r="539" spans="2:70" ht="15" customHeight="1" x14ac:dyDescent="0.25">
      <c r="B539" s="165"/>
      <c r="C539" s="165"/>
      <c r="D539" s="166"/>
      <c r="E539" s="166"/>
      <c r="F539" s="166"/>
      <c r="G539" s="166"/>
      <c r="H539" s="166"/>
      <c r="I539" s="166"/>
      <c r="J539" s="166"/>
      <c r="K539" s="166"/>
      <c r="L539" s="166"/>
      <c r="M539" s="166"/>
      <c r="N539" s="166"/>
      <c r="O539" s="166"/>
      <c r="P539" s="938"/>
      <c r="Q539" s="938"/>
      <c r="R539" s="938"/>
      <c r="S539" s="165"/>
      <c r="T539" s="165"/>
      <c r="U539" s="166"/>
      <c r="V539" s="166"/>
      <c r="W539" s="166"/>
      <c r="X539" s="165"/>
      <c r="Y539" s="165"/>
      <c r="Z539" s="165"/>
      <c r="AA539" s="165"/>
      <c r="AB539" s="166"/>
      <c r="AC539" s="166"/>
      <c r="AD539" s="166"/>
      <c r="AE539" s="166"/>
      <c r="AF539" s="166"/>
      <c r="AH539" s="165"/>
      <c r="AI539" s="165"/>
      <c r="AN539" s="165"/>
      <c r="AT539" s="165"/>
      <c r="BA539" s="165"/>
      <c r="BI539" s="165"/>
      <c r="BQ539" s="165"/>
      <c r="BR539" s="165"/>
    </row>
    <row r="540" spans="2:70" ht="15" customHeight="1" x14ac:dyDescent="0.25">
      <c r="B540" s="165"/>
      <c r="C540" s="165"/>
      <c r="D540" s="166"/>
      <c r="E540" s="166"/>
      <c r="F540" s="166"/>
      <c r="G540" s="166"/>
      <c r="H540" s="166"/>
      <c r="I540" s="166"/>
      <c r="J540" s="166"/>
      <c r="K540" s="166"/>
      <c r="L540" s="166"/>
      <c r="M540" s="166"/>
      <c r="N540" s="166"/>
      <c r="O540" s="166"/>
      <c r="P540" s="938"/>
      <c r="Q540" s="938"/>
      <c r="R540" s="938"/>
      <c r="S540" s="165"/>
      <c r="T540" s="165"/>
      <c r="U540" s="166"/>
      <c r="V540" s="166"/>
      <c r="W540" s="166"/>
      <c r="X540" s="165"/>
      <c r="Y540" s="165"/>
      <c r="Z540" s="165"/>
      <c r="AA540" s="165"/>
      <c r="AB540" s="166"/>
      <c r="AC540" s="166"/>
      <c r="AD540" s="166"/>
      <c r="AE540" s="166"/>
      <c r="AF540" s="166"/>
      <c r="AH540" s="165"/>
      <c r="AI540" s="165"/>
      <c r="AN540" s="165"/>
      <c r="AT540" s="165"/>
      <c r="BA540" s="165"/>
      <c r="BI540" s="165"/>
      <c r="BQ540" s="165"/>
      <c r="BR540" s="165"/>
    </row>
    <row r="541" spans="2:70" ht="15" customHeight="1" x14ac:dyDescent="0.25">
      <c r="B541" s="165"/>
      <c r="C541" s="165"/>
      <c r="D541" s="166"/>
      <c r="E541" s="166"/>
      <c r="F541" s="166"/>
      <c r="G541" s="166"/>
      <c r="H541" s="166"/>
      <c r="I541" s="166"/>
      <c r="J541" s="166"/>
      <c r="K541" s="166"/>
      <c r="L541" s="166"/>
      <c r="M541" s="166"/>
      <c r="N541" s="166"/>
      <c r="O541" s="166"/>
      <c r="P541" s="938"/>
      <c r="Q541" s="938"/>
      <c r="R541" s="938"/>
      <c r="S541" s="165"/>
      <c r="T541" s="165"/>
      <c r="U541" s="166"/>
      <c r="V541" s="166"/>
      <c r="W541" s="166"/>
      <c r="X541" s="165"/>
      <c r="Y541" s="165"/>
      <c r="Z541" s="165"/>
      <c r="AA541" s="165"/>
      <c r="AB541" s="166"/>
      <c r="AC541" s="166"/>
      <c r="AD541" s="166"/>
      <c r="AE541" s="166"/>
      <c r="AF541" s="166"/>
      <c r="AH541" s="165"/>
      <c r="AI541" s="165"/>
      <c r="AN541" s="165"/>
      <c r="AT541" s="165"/>
      <c r="BA541" s="165"/>
      <c r="BI541" s="165"/>
      <c r="BQ541" s="165"/>
      <c r="BR541" s="165"/>
    </row>
    <row r="542" spans="2:70" ht="15" customHeight="1" x14ac:dyDescent="0.25">
      <c r="B542" s="165"/>
      <c r="C542" s="165"/>
      <c r="D542" s="166"/>
      <c r="E542" s="166"/>
      <c r="F542" s="166"/>
      <c r="G542" s="166"/>
      <c r="H542" s="166"/>
      <c r="I542" s="166"/>
      <c r="J542" s="166"/>
      <c r="K542" s="166"/>
      <c r="L542" s="166"/>
      <c r="M542" s="166"/>
      <c r="N542" s="166"/>
      <c r="O542" s="166"/>
      <c r="P542" s="938"/>
      <c r="Q542" s="938"/>
      <c r="R542" s="938"/>
      <c r="S542" s="165"/>
      <c r="T542" s="165"/>
      <c r="U542" s="166"/>
      <c r="V542" s="166"/>
      <c r="W542" s="166"/>
      <c r="X542" s="165"/>
      <c r="Y542" s="165"/>
      <c r="Z542" s="165"/>
      <c r="AA542" s="165"/>
      <c r="AB542" s="166"/>
      <c r="AC542" s="166"/>
      <c r="AD542" s="166"/>
      <c r="AE542" s="166"/>
      <c r="AF542" s="166"/>
      <c r="AH542" s="165"/>
      <c r="AI542" s="165"/>
      <c r="AN542" s="165"/>
      <c r="AT542" s="165"/>
      <c r="BA542" s="165"/>
      <c r="BI542" s="165"/>
      <c r="BQ542" s="165"/>
      <c r="BR542" s="165"/>
    </row>
    <row r="543" spans="2:70" ht="15" customHeight="1" x14ac:dyDescent="0.25">
      <c r="B543" s="165"/>
      <c r="C543" s="165"/>
      <c r="D543" s="166"/>
      <c r="E543" s="166"/>
      <c r="F543" s="166"/>
      <c r="G543" s="166"/>
      <c r="H543" s="166"/>
      <c r="I543" s="166"/>
      <c r="J543" s="166"/>
      <c r="K543" s="166"/>
      <c r="L543" s="166"/>
      <c r="M543" s="166"/>
      <c r="N543" s="166"/>
      <c r="O543" s="166"/>
      <c r="P543" s="938"/>
      <c r="Q543" s="938"/>
      <c r="R543" s="938"/>
      <c r="S543" s="165"/>
      <c r="T543" s="165"/>
      <c r="U543" s="166"/>
      <c r="V543" s="166"/>
      <c r="W543" s="166"/>
      <c r="X543" s="165"/>
      <c r="Y543" s="165"/>
      <c r="Z543" s="165"/>
      <c r="AA543" s="165"/>
      <c r="AB543" s="166"/>
      <c r="AC543" s="166"/>
      <c r="AD543" s="166"/>
      <c r="AE543" s="166"/>
      <c r="AF543" s="166"/>
      <c r="AH543" s="165"/>
      <c r="AI543" s="165"/>
      <c r="AN543" s="165"/>
      <c r="AT543" s="165"/>
      <c r="BA543" s="165"/>
      <c r="BI543" s="165"/>
      <c r="BQ543" s="165"/>
      <c r="BR543" s="165"/>
    </row>
    <row r="544" spans="2:70" ht="15" customHeight="1" x14ac:dyDescent="0.25">
      <c r="B544" s="165"/>
      <c r="C544" s="165"/>
      <c r="D544" s="166"/>
      <c r="E544" s="166"/>
      <c r="F544" s="166"/>
      <c r="G544" s="166"/>
      <c r="H544" s="166"/>
      <c r="I544" s="166"/>
      <c r="J544" s="166"/>
      <c r="K544" s="166"/>
      <c r="L544" s="166"/>
      <c r="M544" s="166"/>
      <c r="N544" s="166"/>
      <c r="O544" s="166"/>
      <c r="P544" s="938"/>
      <c r="Q544" s="938"/>
      <c r="R544" s="938"/>
      <c r="S544" s="165"/>
      <c r="T544" s="165"/>
      <c r="U544" s="166"/>
      <c r="V544" s="166"/>
      <c r="W544" s="166"/>
      <c r="X544" s="165"/>
      <c r="Y544" s="165"/>
      <c r="Z544" s="165"/>
      <c r="AA544" s="165"/>
      <c r="AB544" s="166"/>
      <c r="AC544" s="166"/>
      <c r="AD544" s="166"/>
      <c r="AE544" s="166"/>
      <c r="AF544" s="166"/>
      <c r="AH544" s="165"/>
      <c r="AI544" s="165"/>
      <c r="AN544" s="165"/>
      <c r="AT544" s="165"/>
      <c r="BA544" s="165"/>
      <c r="BI544" s="165"/>
      <c r="BQ544" s="165"/>
      <c r="BR544" s="165"/>
    </row>
    <row r="545" spans="2:70" ht="15" customHeight="1" x14ac:dyDescent="0.25">
      <c r="B545" s="165"/>
      <c r="C545" s="165"/>
      <c r="D545" s="166"/>
      <c r="E545" s="166"/>
      <c r="F545" s="166"/>
      <c r="G545" s="166"/>
      <c r="H545" s="166"/>
      <c r="I545" s="166"/>
      <c r="J545" s="166"/>
      <c r="K545" s="166"/>
      <c r="L545" s="166"/>
      <c r="M545" s="166"/>
      <c r="N545" s="166"/>
      <c r="O545" s="166"/>
      <c r="P545" s="938"/>
      <c r="Q545" s="938"/>
      <c r="R545" s="938"/>
      <c r="S545" s="165"/>
      <c r="T545" s="165"/>
      <c r="U545" s="166"/>
      <c r="V545" s="166"/>
      <c r="W545" s="166"/>
      <c r="X545" s="165"/>
      <c r="Y545" s="165"/>
      <c r="Z545" s="165"/>
      <c r="AA545" s="165"/>
      <c r="AB545" s="166"/>
      <c r="AC545" s="166"/>
      <c r="AD545" s="166"/>
      <c r="AE545" s="166"/>
      <c r="AF545" s="166"/>
      <c r="AH545" s="165"/>
      <c r="AI545" s="165"/>
      <c r="AN545" s="165"/>
      <c r="AT545" s="165"/>
      <c r="BA545" s="165"/>
      <c r="BI545" s="165"/>
      <c r="BQ545" s="165"/>
      <c r="BR545" s="165"/>
    </row>
    <row r="546" spans="2:70" ht="15" customHeight="1" x14ac:dyDescent="0.25">
      <c r="B546" s="165"/>
      <c r="C546" s="165"/>
      <c r="D546" s="166"/>
      <c r="E546" s="166"/>
      <c r="F546" s="166"/>
      <c r="G546" s="166"/>
      <c r="H546" s="166"/>
      <c r="I546" s="166"/>
      <c r="J546" s="166"/>
      <c r="K546" s="166"/>
      <c r="L546" s="166"/>
      <c r="M546" s="166"/>
      <c r="N546" s="166"/>
      <c r="O546" s="166"/>
      <c r="P546" s="938"/>
      <c r="Q546" s="938"/>
      <c r="R546" s="938"/>
      <c r="S546" s="165"/>
      <c r="T546" s="165"/>
      <c r="U546" s="166"/>
      <c r="V546" s="166"/>
      <c r="W546" s="166"/>
      <c r="X546" s="165"/>
      <c r="Y546" s="165"/>
      <c r="Z546" s="165"/>
      <c r="AA546" s="165"/>
      <c r="AB546" s="166"/>
      <c r="AC546" s="166"/>
      <c r="AD546" s="166"/>
      <c r="AE546" s="166"/>
      <c r="AF546" s="166"/>
      <c r="AH546" s="165"/>
      <c r="AI546" s="165"/>
      <c r="AN546" s="165"/>
      <c r="AT546" s="165"/>
      <c r="BA546" s="165"/>
      <c r="BI546" s="165"/>
      <c r="BQ546" s="165"/>
      <c r="BR546" s="165"/>
    </row>
    <row r="547" spans="2:70" ht="15" customHeight="1" x14ac:dyDescent="0.25">
      <c r="B547" s="165"/>
      <c r="C547" s="165"/>
      <c r="D547" s="166"/>
      <c r="E547" s="166"/>
      <c r="F547" s="166"/>
      <c r="G547" s="166"/>
      <c r="H547" s="166"/>
      <c r="I547" s="166"/>
      <c r="J547" s="166"/>
      <c r="K547" s="166"/>
      <c r="L547" s="166"/>
      <c r="M547" s="166"/>
      <c r="N547" s="166"/>
      <c r="O547" s="166"/>
      <c r="P547" s="938"/>
      <c r="Q547" s="938"/>
      <c r="R547" s="938"/>
      <c r="S547" s="165"/>
      <c r="T547" s="165"/>
      <c r="U547" s="166"/>
      <c r="V547" s="166"/>
      <c r="W547" s="166"/>
      <c r="X547" s="165"/>
      <c r="Y547" s="165"/>
      <c r="Z547" s="165"/>
      <c r="AA547" s="165"/>
      <c r="AB547" s="166"/>
      <c r="AC547" s="166"/>
      <c r="AD547" s="166"/>
      <c r="AE547" s="166"/>
      <c r="AF547" s="166"/>
      <c r="AH547" s="165"/>
      <c r="AI547" s="165"/>
      <c r="AN547" s="165"/>
      <c r="AT547" s="165"/>
      <c r="BA547" s="165"/>
      <c r="BI547" s="165"/>
      <c r="BQ547" s="165"/>
      <c r="BR547" s="165"/>
    </row>
    <row r="548" spans="2:70" ht="15" customHeight="1" x14ac:dyDescent="0.25">
      <c r="B548" s="165"/>
      <c r="C548" s="165"/>
      <c r="D548" s="166"/>
      <c r="E548" s="166"/>
      <c r="F548" s="166"/>
      <c r="G548" s="166"/>
      <c r="H548" s="166"/>
      <c r="I548" s="166"/>
      <c r="J548" s="166"/>
      <c r="K548" s="166"/>
      <c r="L548" s="166"/>
      <c r="M548" s="166"/>
      <c r="N548" s="166"/>
      <c r="O548" s="166"/>
      <c r="P548" s="938"/>
      <c r="Q548" s="938"/>
      <c r="R548" s="938"/>
      <c r="S548" s="165"/>
      <c r="T548" s="165"/>
      <c r="U548" s="166"/>
      <c r="V548" s="166"/>
      <c r="W548" s="166"/>
      <c r="X548" s="165"/>
      <c r="Y548" s="165"/>
      <c r="Z548" s="165"/>
      <c r="AA548" s="165"/>
      <c r="AB548" s="166"/>
      <c r="AC548" s="166"/>
      <c r="AD548" s="166"/>
      <c r="AE548" s="166"/>
      <c r="AF548" s="166"/>
      <c r="AH548" s="165"/>
      <c r="AI548" s="165"/>
      <c r="AN548" s="165"/>
      <c r="AT548" s="165"/>
      <c r="BA548" s="165"/>
      <c r="BI548" s="165"/>
      <c r="BQ548" s="165"/>
      <c r="BR548" s="165"/>
    </row>
    <row r="549" spans="2:70" ht="15" customHeight="1" x14ac:dyDescent="0.25">
      <c r="B549" s="165"/>
      <c r="C549" s="165"/>
      <c r="D549" s="166"/>
      <c r="E549" s="166"/>
      <c r="F549" s="166"/>
      <c r="G549" s="166"/>
      <c r="H549" s="166"/>
      <c r="I549" s="166"/>
      <c r="J549" s="166"/>
      <c r="K549" s="166"/>
      <c r="L549" s="166"/>
      <c r="M549" s="166"/>
      <c r="N549" s="166"/>
      <c r="O549" s="166"/>
      <c r="P549" s="938"/>
      <c r="Q549" s="938"/>
      <c r="R549" s="938"/>
      <c r="S549" s="165"/>
      <c r="T549" s="165"/>
      <c r="U549" s="166"/>
      <c r="V549" s="166"/>
      <c r="W549" s="166"/>
      <c r="X549" s="165"/>
      <c r="Y549" s="165"/>
      <c r="Z549" s="165"/>
      <c r="AA549" s="165"/>
      <c r="AB549" s="166"/>
      <c r="AC549" s="166"/>
      <c r="AD549" s="166"/>
      <c r="AE549" s="166"/>
      <c r="AF549" s="166"/>
      <c r="AH549" s="165"/>
      <c r="AI549" s="165"/>
      <c r="AN549" s="165"/>
      <c r="AT549" s="165"/>
      <c r="BA549" s="165"/>
      <c r="BI549" s="165"/>
      <c r="BQ549" s="165"/>
      <c r="BR549" s="165"/>
    </row>
    <row r="550" spans="2:70" ht="15" customHeight="1" x14ac:dyDescent="0.25">
      <c r="B550" s="165"/>
      <c r="C550" s="165"/>
      <c r="D550" s="166"/>
      <c r="E550" s="166"/>
      <c r="F550" s="166"/>
      <c r="G550" s="166"/>
      <c r="H550" s="166"/>
      <c r="I550" s="166"/>
      <c r="J550" s="166"/>
      <c r="K550" s="166"/>
      <c r="L550" s="166"/>
      <c r="M550" s="166"/>
      <c r="N550" s="166"/>
      <c r="O550" s="166"/>
      <c r="P550" s="938"/>
      <c r="Q550" s="938"/>
      <c r="R550" s="938"/>
      <c r="S550" s="165"/>
      <c r="T550" s="165"/>
      <c r="U550" s="166"/>
      <c r="V550" s="166"/>
      <c r="W550" s="166"/>
      <c r="X550" s="165"/>
      <c r="Y550" s="165"/>
      <c r="Z550" s="165"/>
      <c r="AA550" s="165"/>
      <c r="AB550" s="166"/>
      <c r="AC550" s="166"/>
      <c r="AD550" s="166"/>
      <c r="AE550" s="166"/>
      <c r="AF550" s="166"/>
      <c r="AH550" s="165"/>
      <c r="AI550" s="165"/>
      <c r="AN550" s="165"/>
      <c r="AT550" s="165"/>
      <c r="BA550" s="165"/>
      <c r="BI550" s="165"/>
      <c r="BQ550" s="165"/>
      <c r="BR550" s="165"/>
    </row>
    <row r="551" spans="2:70" ht="15" customHeight="1" x14ac:dyDescent="0.25">
      <c r="B551" s="165"/>
      <c r="C551" s="165"/>
      <c r="D551" s="166"/>
      <c r="E551" s="166"/>
      <c r="F551" s="166"/>
      <c r="G551" s="166"/>
      <c r="H551" s="166"/>
      <c r="I551" s="166"/>
      <c r="J551" s="166"/>
      <c r="K551" s="166"/>
      <c r="L551" s="166"/>
      <c r="M551" s="166"/>
      <c r="N551" s="166"/>
      <c r="O551" s="166"/>
      <c r="P551" s="938"/>
      <c r="Q551" s="938"/>
      <c r="R551" s="938"/>
      <c r="S551" s="165"/>
      <c r="T551" s="165"/>
      <c r="U551" s="166"/>
      <c r="V551" s="166"/>
      <c r="W551" s="166"/>
      <c r="X551" s="165"/>
      <c r="Y551" s="165"/>
      <c r="Z551" s="165"/>
      <c r="AA551" s="165"/>
      <c r="AB551" s="166"/>
      <c r="AC551" s="166"/>
      <c r="AD551" s="166"/>
      <c r="AE551" s="166"/>
      <c r="AF551" s="166"/>
      <c r="AH551" s="165"/>
      <c r="AI551" s="165"/>
      <c r="AN551" s="165"/>
      <c r="AT551" s="165"/>
      <c r="BA551" s="165"/>
      <c r="BI551" s="165"/>
      <c r="BQ551" s="165"/>
      <c r="BR551" s="165"/>
    </row>
    <row r="552" spans="2:70" ht="15" customHeight="1" x14ac:dyDescent="0.25">
      <c r="B552" s="165"/>
      <c r="C552" s="165"/>
      <c r="D552" s="166"/>
      <c r="E552" s="166"/>
      <c r="F552" s="166"/>
      <c r="G552" s="166"/>
      <c r="H552" s="166"/>
      <c r="I552" s="166"/>
      <c r="J552" s="166"/>
      <c r="K552" s="166"/>
      <c r="L552" s="166"/>
      <c r="M552" s="166"/>
      <c r="N552" s="166"/>
      <c r="O552" s="166"/>
      <c r="P552" s="938"/>
      <c r="Q552" s="938"/>
      <c r="R552" s="938"/>
      <c r="S552" s="165"/>
      <c r="T552" s="165"/>
      <c r="U552" s="166"/>
      <c r="V552" s="166"/>
      <c r="W552" s="166"/>
      <c r="X552" s="165"/>
      <c r="Y552" s="165"/>
      <c r="Z552" s="165"/>
      <c r="AA552" s="165"/>
      <c r="AB552" s="166"/>
      <c r="AC552" s="166"/>
      <c r="AD552" s="166"/>
      <c r="AE552" s="166"/>
      <c r="AF552" s="166"/>
      <c r="AH552" s="165"/>
      <c r="AI552" s="165"/>
      <c r="AN552" s="165"/>
      <c r="AT552" s="165"/>
      <c r="BA552" s="165"/>
      <c r="BI552" s="165"/>
      <c r="BQ552" s="165"/>
      <c r="BR552" s="165"/>
    </row>
    <row r="553" spans="2:70" ht="15" customHeight="1" x14ac:dyDescent="0.25">
      <c r="B553" s="165"/>
      <c r="C553" s="165"/>
      <c r="D553" s="166"/>
      <c r="E553" s="166"/>
      <c r="F553" s="166"/>
      <c r="G553" s="166"/>
      <c r="H553" s="166"/>
      <c r="I553" s="166"/>
      <c r="J553" s="166"/>
      <c r="K553" s="166"/>
      <c r="L553" s="166"/>
      <c r="M553" s="166"/>
      <c r="N553" s="166"/>
      <c r="O553" s="166"/>
      <c r="P553" s="938"/>
      <c r="Q553" s="938"/>
      <c r="R553" s="938"/>
      <c r="S553" s="165"/>
      <c r="T553" s="165"/>
      <c r="U553" s="166"/>
      <c r="V553" s="166"/>
      <c r="W553" s="166"/>
      <c r="X553" s="165"/>
      <c r="Y553" s="165"/>
      <c r="Z553" s="165"/>
      <c r="AA553" s="165"/>
      <c r="AB553" s="166"/>
      <c r="AC553" s="166"/>
      <c r="AD553" s="166"/>
      <c r="AE553" s="166"/>
      <c r="AF553" s="166"/>
      <c r="AH553" s="165"/>
      <c r="AI553" s="165"/>
      <c r="AN553" s="165"/>
      <c r="AT553" s="165"/>
      <c r="BA553" s="165"/>
      <c r="BI553" s="165"/>
      <c r="BQ553" s="165"/>
      <c r="BR553" s="165"/>
    </row>
    <row r="554" spans="2:70" ht="15" customHeight="1" x14ac:dyDescent="0.25">
      <c r="B554" s="165"/>
      <c r="C554" s="165"/>
      <c r="D554" s="166"/>
      <c r="E554" s="166"/>
      <c r="F554" s="166"/>
      <c r="G554" s="166"/>
      <c r="H554" s="166"/>
      <c r="I554" s="166"/>
      <c r="J554" s="166"/>
      <c r="K554" s="166"/>
      <c r="L554" s="166"/>
      <c r="M554" s="166"/>
      <c r="N554" s="166"/>
      <c r="O554" s="166"/>
      <c r="P554" s="938"/>
      <c r="Q554" s="938"/>
      <c r="R554" s="938"/>
      <c r="S554" s="165"/>
      <c r="T554" s="165"/>
      <c r="U554" s="166"/>
      <c r="V554" s="166"/>
      <c r="W554" s="166"/>
      <c r="X554" s="165"/>
      <c r="Y554" s="165"/>
      <c r="Z554" s="165"/>
      <c r="AA554" s="165"/>
      <c r="AB554" s="166"/>
      <c r="AC554" s="166"/>
      <c r="AD554" s="166"/>
      <c r="AE554" s="166"/>
      <c r="AF554" s="166"/>
      <c r="AH554" s="165"/>
      <c r="AI554" s="165"/>
      <c r="AN554" s="165"/>
      <c r="AT554" s="165"/>
      <c r="BA554" s="165"/>
      <c r="BI554" s="165"/>
      <c r="BQ554" s="165"/>
      <c r="BR554" s="165"/>
    </row>
    <row r="555" spans="2:70" ht="15" customHeight="1" x14ac:dyDescent="0.25">
      <c r="B555" s="165"/>
      <c r="C555" s="165"/>
      <c r="D555" s="166"/>
      <c r="E555" s="166"/>
      <c r="F555" s="166"/>
      <c r="G555" s="166"/>
      <c r="H555" s="166"/>
      <c r="I555" s="166"/>
      <c r="J555" s="166"/>
      <c r="K555" s="166"/>
      <c r="L555" s="166"/>
      <c r="M555" s="166"/>
      <c r="N555" s="166"/>
      <c r="O555" s="166"/>
      <c r="P555" s="938"/>
      <c r="Q555" s="938"/>
      <c r="R555" s="938"/>
      <c r="S555" s="165"/>
      <c r="T555" s="165"/>
      <c r="U555" s="166"/>
      <c r="V555" s="166"/>
      <c r="W555" s="166"/>
      <c r="X555" s="165"/>
      <c r="Y555" s="165"/>
      <c r="Z555" s="165"/>
      <c r="AA555" s="165"/>
      <c r="AB555" s="166"/>
      <c r="AC555" s="166"/>
      <c r="AD555" s="166"/>
      <c r="AE555" s="166"/>
      <c r="AF555" s="166"/>
      <c r="AH555" s="165"/>
      <c r="AI555" s="165"/>
      <c r="AN555" s="165"/>
      <c r="AT555" s="165"/>
      <c r="BA555" s="165"/>
      <c r="BI555" s="165"/>
      <c r="BQ555" s="165"/>
      <c r="BR555" s="165"/>
    </row>
    <row r="556" spans="2:70" ht="15" customHeight="1" x14ac:dyDescent="0.25">
      <c r="B556" s="165"/>
      <c r="C556" s="165"/>
      <c r="D556" s="166"/>
      <c r="E556" s="166"/>
      <c r="F556" s="166"/>
      <c r="G556" s="166"/>
      <c r="H556" s="166"/>
      <c r="I556" s="166"/>
      <c r="J556" s="166"/>
      <c r="K556" s="166"/>
      <c r="L556" s="166"/>
      <c r="M556" s="166"/>
      <c r="N556" s="166"/>
      <c r="O556" s="166"/>
      <c r="P556" s="938"/>
      <c r="Q556" s="938"/>
      <c r="R556" s="938"/>
      <c r="S556" s="165"/>
      <c r="T556" s="165"/>
      <c r="U556" s="166"/>
      <c r="V556" s="166"/>
      <c r="W556" s="166"/>
      <c r="X556" s="165"/>
      <c r="Y556" s="165"/>
      <c r="Z556" s="165"/>
      <c r="AA556" s="165"/>
      <c r="AB556" s="166"/>
      <c r="AC556" s="166"/>
      <c r="AD556" s="166"/>
      <c r="AE556" s="166"/>
      <c r="AF556" s="166"/>
      <c r="AH556" s="165"/>
      <c r="AI556" s="165"/>
      <c r="AN556" s="165"/>
      <c r="AT556" s="165"/>
      <c r="BA556" s="165"/>
      <c r="BI556" s="165"/>
      <c r="BQ556" s="165"/>
      <c r="BR556" s="165"/>
    </row>
    <row r="557" spans="2:70" ht="15" customHeight="1" x14ac:dyDescent="0.25">
      <c r="B557" s="165"/>
      <c r="C557" s="165"/>
      <c r="D557" s="166"/>
      <c r="E557" s="166"/>
      <c r="F557" s="166"/>
      <c r="G557" s="166"/>
      <c r="H557" s="166"/>
      <c r="I557" s="166"/>
      <c r="J557" s="166"/>
      <c r="K557" s="166"/>
      <c r="L557" s="166"/>
      <c r="M557" s="166"/>
      <c r="N557" s="166"/>
      <c r="O557" s="166"/>
      <c r="P557" s="938"/>
      <c r="Q557" s="938"/>
      <c r="R557" s="938"/>
      <c r="S557" s="165"/>
      <c r="T557" s="165"/>
      <c r="U557" s="166"/>
      <c r="V557" s="166"/>
      <c r="W557" s="166"/>
      <c r="X557" s="165"/>
      <c r="Y557" s="165"/>
      <c r="Z557" s="165"/>
      <c r="AA557" s="165"/>
      <c r="AB557" s="166"/>
      <c r="AC557" s="166"/>
      <c r="AD557" s="166"/>
      <c r="AE557" s="166"/>
      <c r="AF557" s="166"/>
      <c r="AH557" s="165"/>
      <c r="AI557" s="165"/>
      <c r="AN557" s="165"/>
      <c r="AT557" s="165"/>
      <c r="BA557" s="165"/>
      <c r="BI557" s="165"/>
      <c r="BQ557" s="165"/>
      <c r="BR557" s="165"/>
    </row>
    <row r="558" spans="2:70" ht="15" customHeight="1" x14ac:dyDescent="0.25">
      <c r="B558" s="165"/>
      <c r="C558" s="165"/>
      <c r="D558" s="166"/>
      <c r="E558" s="166"/>
      <c r="F558" s="166"/>
      <c r="G558" s="166"/>
      <c r="H558" s="166"/>
      <c r="I558" s="166"/>
      <c r="J558" s="166"/>
      <c r="K558" s="166"/>
      <c r="L558" s="166"/>
      <c r="M558" s="166"/>
      <c r="N558" s="166"/>
      <c r="O558" s="166"/>
      <c r="P558" s="938"/>
      <c r="Q558" s="938"/>
      <c r="R558" s="938"/>
      <c r="S558" s="165"/>
      <c r="T558" s="165"/>
      <c r="U558" s="166"/>
      <c r="V558" s="166"/>
      <c r="W558" s="166"/>
      <c r="X558" s="165"/>
      <c r="Y558" s="165"/>
      <c r="Z558" s="165"/>
      <c r="AA558" s="165"/>
      <c r="AB558" s="166"/>
      <c r="AC558" s="166"/>
      <c r="AD558" s="166"/>
      <c r="AE558" s="166"/>
      <c r="AF558" s="166"/>
      <c r="AH558" s="165"/>
      <c r="AI558" s="165"/>
      <c r="AN558" s="165"/>
      <c r="AT558" s="165"/>
      <c r="BA558" s="165"/>
      <c r="BI558" s="165"/>
      <c r="BQ558" s="165"/>
      <c r="BR558" s="165"/>
    </row>
    <row r="559" spans="2:70" ht="15" customHeight="1" x14ac:dyDescent="0.25">
      <c r="B559" s="165"/>
      <c r="C559" s="165"/>
      <c r="D559" s="166"/>
      <c r="E559" s="166"/>
      <c r="F559" s="166"/>
      <c r="G559" s="166"/>
      <c r="H559" s="166"/>
      <c r="I559" s="166"/>
      <c r="J559" s="166"/>
      <c r="K559" s="166"/>
      <c r="L559" s="166"/>
      <c r="M559" s="166"/>
      <c r="N559" s="166"/>
      <c r="O559" s="166"/>
      <c r="P559" s="938"/>
      <c r="Q559" s="938"/>
      <c r="R559" s="938"/>
      <c r="S559" s="165"/>
      <c r="T559" s="165"/>
      <c r="U559" s="166"/>
      <c r="V559" s="166"/>
      <c r="W559" s="166"/>
      <c r="X559" s="165"/>
      <c r="Y559" s="165"/>
      <c r="Z559" s="165"/>
      <c r="AA559" s="165"/>
      <c r="AB559" s="166"/>
      <c r="AC559" s="166"/>
      <c r="AD559" s="166"/>
      <c r="AE559" s="166"/>
      <c r="AF559" s="166"/>
      <c r="AH559" s="165"/>
      <c r="AI559" s="165"/>
      <c r="AN559" s="165"/>
      <c r="AT559" s="165"/>
      <c r="BA559" s="165"/>
      <c r="BI559" s="165"/>
      <c r="BQ559" s="165"/>
      <c r="BR559" s="165"/>
    </row>
    <row r="560" spans="2:70" ht="15" customHeight="1" x14ac:dyDescent="0.25">
      <c r="B560" s="165"/>
      <c r="C560" s="165"/>
      <c r="D560" s="166"/>
      <c r="E560" s="166"/>
      <c r="F560" s="166"/>
      <c r="G560" s="166"/>
      <c r="H560" s="166"/>
      <c r="I560" s="166"/>
      <c r="J560" s="166"/>
      <c r="K560" s="166"/>
      <c r="L560" s="166"/>
      <c r="M560" s="166"/>
      <c r="N560" s="166"/>
      <c r="O560" s="166"/>
      <c r="P560" s="938"/>
      <c r="Q560" s="938"/>
      <c r="R560" s="938"/>
      <c r="S560" s="165"/>
      <c r="T560" s="165"/>
      <c r="U560" s="166"/>
      <c r="V560" s="166"/>
      <c r="W560" s="166"/>
      <c r="X560" s="165"/>
      <c r="Y560" s="165"/>
      <c r="Z560" s="165"/>
      <c r="AA560" s="165"/>
      <c r="AB560" s="166"/>
      <c r="AC560" s="166"/>
      <c r="AD560" s="166"/>
      <c r="AE560" s="166"/>
      <c r="AF560" s="166"/>
      <c r="AH560" s="165"/>
      <c r="AI560" s="165"/>
      <c r="AN560" s="165"/>
      <c r="AT560" s="165"/>
      <c r="BA560" s="165"/>
      <c r="BI560" s="165"/>
      <c r="BQ560" s="165"/>
      <c r="BR560" s="165"/>
    </row>
    <row r="561" spans="2:70" ht="15" customHeight="1" x14ac:dyDescent="0.25">
      <c r="B561" s="165"/>
      <c r="C561" s="165"/>
      <c r="D561" s="166"/>
      <c r="E561" s="166"/>
      <c r="F561" s="166"/>
      <c r="G561" s="166"/>
      <c r="H561" s="166"/>
      <c r="I561" s="166"/>
      <c r="J561" s="166"/>
      <c r="K561" s="166"/>
      <c r="L561" s="166"/>
      <c r="M561" s="166"/>
      <c r="N561" s="166"/>
      <c r="O561" s="166"/>
      <c r="P561" s="938"/>
      <c r="Q561" s="938"/>
      <c r="R561" s="938"/>
      <c r="S561" s="165"/>
      <c r="T561" s="165"/>
      <c r="U561" s="166"/>
      <c r="V561" s="166"/>
      <c r="W561" s="166"/>
      <c r="X561" s="165"/>
      <c r="Y561" s="165"/>
      <c r="Z561" s="165"/>
      <c r="AA561" s="165"/>
      <c r="AB561" s="166"/>
      <c r="AC561" s="166"/>
      <c r="AD561" s="166"/>
      <c r="AE561" s="166"/>
      <c r="AF561" s="166"/>
      <c r="AH561" s="165"/>
      <c r="AI561" s="165"/>
      <c r="AN561" s="165"/>
      <c r="AT561" s="165"/>
      <c r="BA561" s="165"/>
      <c r="BI561" s="165"/>
      <c r="BQ561" s="165"/>
      <c r="BR561" s="165"/>
    </row>
    <row r="562" spans="2:70" ht="15" customHeight="1" x14ac:dyDescent="0.25">
      <c r="B562" s="165"/>
      <c r="C562" s="165"/>
      <c r="D562" s="166"/>
      <c r="E562" s="166"/>
      <c r="F562" s="166"/>
      <c r="G562" s="166"/>
      <c r="H562" s="166"/>
      <c r="I562" s="166"/>
      <c r="J562" s="166"/>
      <c r="K562" s="166"/>
      <c r="L562" s="166"/>
      <c r="M562" s="166"/>
      <c r="N562" s="166"/>
      <c r="O562" s="166"/>
      <c r="P562" s="938"/>
      <c r="Q562" s="938"/>
      <c r="R562" s="938"/>
      <c r="S562" s="165"/>
      <c r="T562" s="165"/>
      <c r="U562" s="166"/>
      <c r="V562" s="166"/>
      <c r="W562" s="166"/>
      <c r="X562" s="165"/>
      <c r="Y562" s="165"/>
      <c r="Z562" s="165"/>
      <c r="AA562" s="165"/>
      <c r="AB562" s="166"/>
      <c r="AC562" s="166"/>
      <c r="AD562" s="166"/>
      <c r="AE562" s="166"/>
      <c r="AF562" s="166"/>
      <c r="AH562" s="165"/>
      <c r="AI562" s="165"/>
      <c r="AN562" s="165"/>
      <c r="AT562" s="165"/>
      <c r="BA562" s="165"/>
      <c r="BI562" s="165"/>
      <c r="BQ562" s="165"/>
      <c r="BR562" s="165"/>
    </row>
    <row r="563" spans="2:70" ht="15" customHeight="1" x14ac:dyDescent="0.25">
      <c r="B563" s="165"/>
      <c r="C563" s="165"/>
      <c r="D563" s="166"/>
      <c r="E563" s="166"/>
      <c r="F563" s="166"/>
      <c r="G563" s="166"/>
      <c r="H563" s="166"/>
      <c r="I563" s="166"/>
      <c r="J563" s="166"/>
      <c r="K563" s="166"/>
      <c r="L563" s="166"/>
      <c r="M563" s="166"/>
      <c r="N563" s="166"/>
      <c r="O563" s="166"/>
      <c r="P563" s="938"/>
      <c r="Q563" s="938"/>
      <c r="R563" s="938"/>
      <c r="S563" s="165"/>
      <c r="T563" s="165"/>
      <c r="U563" s="166"/>
      <c r="V563" s="166"/>
      <c r="W563" s="166"/>
      <c r="X563" s="165"/>
      <c r="Y563" s="165"/>
      <c r="Z563" s="165"/>
      <c r="AA563" s="165"/>
      <c r="AB563" s="166"/>
      <c r="AC563" s="166"/>
      <c r="AD563" s="166"/>
      <c r="AE563" s="166"/>
      <c r="AF563" s="166"/>
      <c r="AH563" s="165"/>
      <c r="AI563" s="165"/>
      <c r="AN563" s="165"/>
      <c r="AT563" s="165"/>
      <c r="BA563" s="165"/>
      <c r="BI563" s="165"/>
      <c r="BQ563" s="165"/>
      <c r="BR563" s="165"/>
    </row>
    <row r="564" spans="2:70" ht="15" customHeight="1" x14ac:dyDescent="0.25">
      <c r="B564" s="165"/>
      <c r="C564" s="165"/>
      <c r="D564" s="166"/>
      <c r="E564" s="166"/>
      <c r="F564" s="166"/>
      <c r="G564" s="166"/>
      <c r="H564" s="166"/>
      <c r="I564" s="166"/>
      <c r="J564" s="166"/>
      <c r="K564" s="166"/>
      <c r="L564" s="166"/>
      <c r="M564" s="166"/>
      <c r="N564" s="166"/>
      <c r="O564" s="166"/>
      <c r="P564" s="938"/>
      <c r="Q564" s="938"/>
      <c r="R564" s="938"/>
      <c r="S564" s="165"/>
      <c r="T564" s="165"/>
      <c r="U564" s="166"/>
      <c r="V564" s="166"/>
      <c r="W564" s="166"/>
      <c r="X564" s="165"/>
      <c r="Y564" s="165"/>
      <c r="Z564" s="165"/>
      <c r="AA564" s="165"/>
      <c r="AB564" s="166"/>
      <c r="AC564" s="166"/>
      <c r="AD564" s="166"/>
      <c r="AE564" s="166"/>
      <c r="AF564" s="166"/>
      <c r="AH564" s="165"/>
      <c r="AI564" s="165"/>
      <c r="AN564" s="165"/>
      <c r="AT564" s="165"/>
      <c r="BA564" s="165"/>
      <c r="BI564" s="165"/>
      <c r="BQ564" s="165"/>
      <c r="BR564" s="165"/>
    </row>
    <row r="565" spans="2:70" ht="15" customHeight="1" x14ac:dyDescent="0.25">
      <c r="B565" s="165"/>
      <c r="C565" s="165"/>
      <c r="D565" s="166"/>
      <c r="E565" s="166"/>
      <c r="F565" s="166"/>
      <c r="G565" s="166"/>
      <c r="H565" s="166"/>
      <c r="I565" s="166"/>
      <c r="J565" s="166"/>
      <c r="K565" s="166"/>
      <c r="L565" s="166"/>
      <c r="M565" s="166"/>
      <c r="N565" s="166"/>
      <c r="O565" s="166"/>
      <c r="P565" s="938"/>
      <c r="Q565" s="938"/>
      <c r="R565" s="938"/>
      <c r="S565" s="165"/>
      <c r="T565" s="165"/>
      <c r="U565" s="166"/>
      <c r="V565" s="166"/>
      <c r="W565" s="166"/>
      <c r="X565" s="165"/>
      <c r="Y565" s="165"/>
      <c r="Z565" s="165"/>
      <c r="AA565" s="165"/>
      <c r="AB565" s="166"/>
      <c r="AC565" s="166"/>
      <c r="AD565" s="166"/>
      <c r="AE565" s="166"/>
      <c r="AF565" s="166"/>
      <c r="AH565" s="165"/>
      <c r="AI565" s="165"/>
      <c r="AN565" s="165"/>
      <c r="AT565" s="165"/>
      <c r="BA565" s="165"/>
      <c r="BI565" s="165"/>
      <c r="BQ565" s="165"/>
      <c r="BR565" s="165"/>
    </row>
    <row r="566" spans="2:70" ht="15" customHeight="1" x14ac:dyDescent="0.25">
      <c r="B566" s="165"/>
      <c r="C566" s="165"/>
      <c r="D566" s="166"/>
      <c r="E566" s="166"/>
      <c r="F566" s="166"/>
      <c r="G566" s="166"/>
      <c r="H566" s="166"/>
      <c r="I566" s="166"/>
      <c r="J566" s="166"/>
      <c r="K566" s="166"/>
      <c r="L566" s="166"/>
      <c r="M566" s="166"/>
      <c r="N566" s="166"/>
      <c r="O566" s="166"/>
      <c r="P566" s="938"/>
      <c r="Q566" s="938"/>
      <c r="R566" s="938"/>
      <c r="S566" s="165"/>
      <c r="T566" s="165"/>
      <c r="U566" s="166"/>
      <c r="V566" s="166"/>
      <c r="W566" s="166"/>
      <c r="X566" s="165"/>
      <c r="Y566" s="165"/>
      <c r="Z566" s="165"/>
      <c r="AA566" s="165"/>
      <c r="AB566" s="166"/>
      <c r="AC566" s="166"/>
      <c r="AD566" s="166"/>
      <c r="AE566" s="166"/>
      <c r="AF566" s="166"/>
      <c r="AH566" s="165"/>
      <c r="AI566" s="165"/>
      <c r="AN566" s="165"/>
      <c r="AT566" s="165"/>
      <c r="BA566" s="165"/>
      <c r="BI566" s="165"/>
      <c r="BQ566" s="165"/>
      <c r="BR566" s="165"/>
    </row>
    <row r="567" spans="2:70" ht="15" customHeight="1" x14ac:dyDescent="0.25">
      <c r="B567" s="165"/>
      <c r="C567" s="165"/>
      <c r="D567" s="166"/>
      <c r="E567" s="166"/>
      <c r="F567" s="166"/>
      <c r="G567" s="166"/>
      <c r="H567" s="166"/>
      <c r="I567" s="166"/>
      <c r="J567" s="166"/>
      <c r="K567" s="166"/>
      <c r="L567" s="166"/>
      <c r="M567" s="166"/>
      <c r="N567" s="166"/>
      <c r="O567" s="166"/>
      <c r="P567" s="938"/>
      <c r="Q567" s="938"/>
      <c r="R567" s="938"/>
      <c r="S567" s="165"/>
      <c r="T567" s="165"/>
      <c r="U567" s="166"/>
      <c r="V567" s="166"/>
      <c r="W567" s="166"/>
      <c r="X567" s="165"/>
      <c r="Y567" s="165"/>
      <c r="Z567" s="165"/>
      <c r="AA567" s="165"/>
      <c r="AB567" s="166"/>
      <c r="AC567" s="166"/>
      <c r="AD567" s="166"/>
      <c r="AE567" s="166"/>
      <c r="AF567" s="166"/>
      <c r="AH567" s="165"/>
      <c r="AI567" s="165"/>
      <c r="AN567" s="165"/>
      <c r="AT567" s="165"/>
      <c r="BA567" s="165"/>
      <c r="BI567" s="165"/>
      <c r="BQ567" s="165"/>
      <c r="BR567" s="165"/>
    </row>
    <row r="568" spans="2:70" ht="15" customHeight="1" x14ac:dyDescent="0.25">
      <c r="B568" s="165"/>
      <c r="C568" s="165"/>
      <c r="D568" s="166"/>
      <c r="E568" s="166"/>
      <c r="F568" s="166"/>
      <c r="G568" s="166"/>
      <c r="H568" s="166"/>
      <c r="I568" s="166"/>
      <c r="J568" s="166"/>
      <c r="K568" s="166"/>
      <c r="L568" s="166"/>
      <c r="M568" s="166"/>
      <c r="N568" s="166"/>
      <c r="O568" s="166"/>
      <c r="P568" s="938"/>
      <c r="Q568" s="938"/>
      <c r="R568" s="938"/>
      <c r="S568" s="165"/>
      <c r="T568" s="165"/>
      <c r="U568" s="166"/>
      <c r="V568" s="166"/>
      <c r="W568" s="166"/>
      <c r="X568" s="165"/>
      <c r="Y568" s="165"/>
      <c r="Z568" s="165"/>
      <c r="AA568" s="165"/>
      <c r="AB568" s="166"/>
      <c r="AC568" s="166"/>
      <c r="AD568" s="166"/>
      <c r="AE568" s="166"/>
      <c r="AF568" s="166"/>
      <c r="AH568" s="165"/>
      <c r="AI568" s="165"/>
      <c r="AN568" s="165"/>
      <c r="AT568" s="165"/>
      <c r="BA568" s="165"/>
      <c r="BI568" s="165"/>
      <c r="BQ568" s="165"/>
      <c r="BR568" s="165"/>
    </row>
    <row r="569" spans="2:70" ht="15" customHeight="1" x14ac:dyDescent="0.25">
      <c r="B569" s="165"/>
      <c r="C569" s="165"/>
      <c r="D569" s="166"/>
      <c r="E569" s="166"/>
      <c r="F569" s="166"/>
      <c r="G569" s="166"/>
      <c r="H569" s="166"/>
      <c r="I569" s="166"/>
      <c r="J569" s="166"/>
      <c r="K569" s="166"/>
      <c r="L569" s="166"/>
      <c r="M569" s="166"/>
      <c r="N569" s="166"/>
      <c r="O569" s="166"/>
      <c r="P569" s="938"/>
      <c r="Q569" s="938"/>
      <c r="R569" s="938"/>
      <c r="S569" s="165"/>
      <c r="T569" s="165"/>
      <c r="U569" s="166"/>
      <c r="V569" s="166"/>
      <c r="W569" s="166"/>
      <c r="X569" s="165"/>
      <c r="Y569" s="165"/>
      <c r="Z569" s="165"/>
      <c r="AA569" s="165"/>
      <c r="AB569" s="166"/>
      <c r="AC569" s="166"/>
      <c r="AD569" s="166"/>
      <c r="AE569" s="166"/>
      <c r="AF569" s="166"/>
      <c r="AH569" s="165"/>
      <c r="AI569" s="165"/>
      <c r="AN569" s="165"/>
      <c r="AT569" s="165"/>
      <c r="BA569" s="165"/>
      <c r="BI569" s="165"/>
      <c r="BQ569" s="165"/>
      <c r="BR569" s="165"/>
    </row>
    <row r="570" spans="2:70" ht="15" customHeight="1" x14ac:dyDescent="0.25">
      <c r="B570" s="165"/>
      <c r="C570" s="165"/>
      <c r="D570" s="166"/>
      <c r="E570" s="166"/>
      <c r="F570" s="166"/>
      <c r="G570" s="166"/>
      <c r="H570" s="166"/>
      <c r="I570" s="166"/>
      <c r="J570" s="166"/>
      <c r="K570" s="166"/>
      <c r="L570" s="166"/>
      <c r="M570" s="166"/>
      <c r="N570" s="166"/>
      <c r="O570" s="166"/>
      <c r="P570" s="938"/>
      <c r="Q570" s="938"/>
      <c r="R570" s="938"/>
      <c r="S570" s="165"/>
      <c r="T570" s="165"/>
      <c r="U570" s="166"/>
      <c r="V570" s="166"/>
      <c r="W570" s="166"/>
      <c r="X570" s="165"/>
      <c r="Y570" s="165"/>
      <c r="Z570" s="165"/>
      <c r="AA570" s="165"/>
      <c r="AB570" s="166"/>
      <c r="AC570" s="166"/>
      <c r="AD570" s="166"/>
      <c r="AE570" s="166"/>
      <c r="AF570" s="166"/>
      <c r="AH570" s="165"/>
      <c r="AI570" s="165"/>
      <c r="AN570" s="165"/>
      <c r="AT570" s="165"/>
      <c r="BA570" s="165"/>
      <c r="BI570" s="165"/>
      <c r="BQ570" s="165"/>
      <c r="BR570" s="165"/>
    </row>
    <row r="571" spans="2:70" ht="15" customHeight="1" x14ac:dyDescent="0.25">
      <c r="B571" s="165"/>
      <c r="C571" s="165"/>
      <c r="D571" s="166"/>
      <c r="E571" s="166"/>
      <c r="F571" s="166"/>
      <c r="G571" s="166"/>
      <c r="H571" s="166"/>
      <c r="I571" s="166"/>
      <c r="J571" s="166"/>
      <c r="K571" s="166"/>
      <c r="L571" s="166"/>
      <c r="M571" s="166"/>
      <c r="N571" s="166"/>
      <c r="O571" s="166"/>
      <c r="P571" s="938"/>
      <c r="Q571" s="938"/>
      <c r="R571" s="938"/>
      <c r="S571" s="165"/>
      <c r="T571" s="165"/>
      <c r="U571" s="166"/>
      <c r="V571" s="166"/>
      <c r="W571" s="166"/>
      <c r="X571" s="165"/>
      <c r="Y571" s="165"/>
      <c r="Z571" s="165"/>
      <c r="AA571" s="165"/>
      <c r="AB571" s="166"/>
      <c r="AC571" s="166"/>
      <c r="AD571" s="166"/>
      <c r="AE571" s="166"/>
      <c r="AF571" s="166"/>
      <c r="AH571" s="165"/>
      <c r="AI571" s="165"/>
      <c r="AN571" s="165"/>
      <c r="AT571" s="165"/>
      <c r="BA571" s="165"/>
      <c r="BI571" s="165"/>
      <c r="BQ571" s="165"/>
      <c r="BR571" s="165"/>
    </row>
    <row r="572" spans="2:70" ht="15" customHeight="1" x14ac:dyDescent="0.25">
      <c r="B572" s="165"/>
      <c r="C572" s="165"/>
      <c r="D572" s="166"/>
      <c r="E572" s="166"/>
      <c r="F572" s="166"/>
      <c r="G572" s="166"/>
      <c r="H572" s="166"/>
      <c r="I572" s="166"/>
      <c r="J572" s="166"/>
      <c r="K572" s="166"/>
      <c r="L572" s="166"/>
      <c r="M572" s="166"/>
      <c r="N572" s="166"/>
      <c r="O572" s="166"/>
      <c r="P572" s="938"/>
      <c r="Q572" s="938"/>
      <c r="R572" s="938"/>
      <c r="S572" s="165"/>
      <c r="T572" s="165"/>
      <c r="U572" s="166"/>
      <c r="V572" s="166"/>
      <c r="W572" s="166"/>
      <c r="X572" s="165"/>
      <c r="Y572" s="165"/>
      <c r="Z572" s="165"/>
      <c r="AA572" s="165"/>
      <c r="AB572" s="166"/>
      <c r="AC572" s="166"/>
      <c r="AD572" s="166"/>
      <c r="AE572" s="166"/>
      <c r="AF572" s="166"/>
      <c r="AH572" s="165"/>
      <c r="AI572" s="165"/>
      <c r="AN572" s="165"/>
      <c r="AT572" s="165"/>
      <c r="BA572" s="165"/>
      <c r="BI572" s="165"/>
      <c r="BQ572" s="165"/>
      <c r="BR572" s="165"/>
    </row>
    <row r="573" spans="2:70" ht="15" customHeight="1" x14ac:dyDescent="0.25">
      <c r="B573" s="165"/>
      <c r="C573" s="165"/>
      <c r="D573" s="166"/>
      <c r="E573" s="166"/>
      <c r="F573" s="166"/>
      <c r="G573" s="166"/>
      <c r="H573" s="166"/>
      <c r="I573" s="166"/>
      <c r="J573" s="166"/>
      <c r="K573" s="166"/>
      <c r="L573" s="166"/>
      <c r="M573" s="166"/>
      <c r="N573" s="166"/>
      <c r="O573" s="166"/>
      <c r="P573" s="938"/>
      <c r="Q573" s="938"/>
      <c r="R573" s="938"/>
      <c r="S573" s="165"/>
      <c r="T573" s="165"/>
      <c r="U573" s="166"/>
      <c r="V573" s="166"/>
      <c r="W573" s="166"/>
      <c r="X573" s="165"/>
      <c r="Y573" s="165"/>
      <c r="Z573" s="165"/>
      <c r="AA573" s="165"/>
      <c r="AB573" s="166"/>
      <c r="AC573" s="166"/>
      <c r="AD573" s="166"/>
      <c r="AE573" s="166"/>
      <c r="AF573" s="166"/>
      <c r="AH573" s="165"/>
      <c r="AI573" s="165"/>
      <c r="AN573" s="165"/>
      <c r="AT573" s="165"/>
      <c r="BA573" s="165"/>
      <c r="BI573" s="165"/>
      <c r="BQ573" s="165"/>
      <c r="BR573" s="165"/>
    </row>
    <row r="574" spans="2:70" ht="15" customHeight="1" x14ac:dyDescent="0.25">
      <c r="B574" s="165"/>
      <c r="C574" s="165"/>
      <c r="D574" s="166"/>
      <c r="E574" s="166"/>
      <c r="F574" s="166"/>
      <c r="G574" s="166"/>
      <c r="H574" s="166"/>
      <c r="I574" s="166"/>
      <c r="J574" s="166"/>
      <c r="K574" s="166"/>
      <c r="L574" s="166"/>
      <c r="M574" s="166"/>
      <c r="N574" s="166"/>
      <c r="O574" s="166"/>
      <c r="P574" s="938"/>
      <c r="Q574" s="938"/>
      <c r="R574" s="938"/>
      <c r="S574" s="165"/>
      <c r="T574" s="165"/>
      <c r="U574" s="166"/>
      <c r="V574" s="166"/>
      <c r="W574" s="166"/>
      <c r="X574" s="165"/>
      <c r="Y574" s="165"/>
      <c r="Z574" s="165"/>
      <c r="AA574" s="165"/>
      <c r="AB574" s="166"/>
      <c r="AC574" s="166"/>
      <c r="AD574" s="166"/>
      <c r="AE574" s="166"/>
      <c r="AF574" s="166"/>
      <c r="AH574" s="165"/>
      <c r="AI574" s="165"/>
      <c r="AN574" s="165"/>
      <c r="AT574" s="165"/>
      <c r="BA574" s="165"/>
      <c r="BI574" s="165"/>
      <c r="BQ574" s="165"/>
      <c r="BR574" s="165"/>
    </row>
    <row r="575" spans="2:70" ht="15" customHeight="1" x14ac:dyDescent="0.25">
      <c r="B575" s="165"/>
      <c r="C575" s="165"/>
      <c r="D575" s="166"/>
      <c r="E575" s="166"/>
      <c r="F575" s="166"/>
      <c r="G575" s="166"/>
      <c r="H575" s="166"/>
      <c r="I575" s="166"/>
      <c r="J575" s="166"/>
      <c r="K575" s="166"/>
      <c r="L575" s="166"/>
      <c r="M575" s="166"/>
      <c r="N575" s="166"/>
      <c r="O575" s="166"/>
      <c r="P575" s="938"/>
      <c r="Q575" s="938"/>
      <c r="R575" s="938"/>
      <c r="S575" s="165"/>
      <c r="T575" s="165"/>
      <c r="U575" s="166"/>
      <c r="V575" s="166"/>
      <c r="W575" s="166"/>
      <c r="X575" s="165"/>
      <c r="Y575" s="165"/>
      <c r="Z575" s="165"/>
      <c r="AA575" s="165"/>
      <c r="AB575" s="166"/>
      <c r="AC575" s="166"/>
      <c r="AD575" s="166"/>
      <c r="AE575" s="166"/>
      <c r="AF575" s="166"/>
      <c r="AH575" s="165"/>
      <c r="AI575" s="165"/>
      <c r="AN575" s="165"/>
      <c r="AT575" s="165"/>
      <c r="BA575" s="165"/>
      <c r="BI575" s="165"/>
      <c r="BQ575" s="165"/>
      <c r="BR575" s="165"/>
    </row>
    <row r="576" spans="2:70" ht="15" customHeight="1" x14ac:dyDescent="0.25">
      <c r="B576" s="165"/>
      <c r="C576" s="165"/>
      <c r="D576" s="166"/>
      <c r="E576" s="166"/>
      <c r="F576" s="166"/>
      <c r="G576" s="166"/>
      <c r="H576" s="166"/>
      <c r="I576" s="166"/>
      <c r="J576" s="166"/>
      <c r="K576" s="166"/>
      <c r="L576" s="166"/>
      <c r="M576" s="166"/>
      <c r="N576" s="166"/>
      <c r="O576" s="166"/>
      <c r="P576" s="938"/>
      <c r="Q576" s="938"/>
      <c r="R576" s="938"/>
      <c r="S576" s="165"/>
      <c r="T576" s="165"/>
      <c r="U576" s="166"/>
      <c r="V576" s="166"/>
      <c r="W576" s="166"/>
      <c r="X576" s="165"/>
      <c r="Y576" s="165"/>
      <c r="Z576" s="165"/>
      <c r="AA576" s="165"/>
      <c r="AB576" s="166"/>
      <c r="AC576" s="166"/>
      <c r="AD576" s="166"/>
      <c r="AE576" s="166"/>
      <c r="AF576" s="166"/>
      <c r="AH576" s="165"/>
      <c r="AI576" s="165"/>
      <c r="AN576" s="165"/>
      <c r="AT576" s="165"/>
      <c r="BA576" s="165"/>
      <c r="BI576" s="165"/>
      <c r="BQ576" s="165"/>
      <c r="BR576" s="165"/>
    </row>
    <row r="577" spans="2:70" ht="15" customHeight="1" x14ac:dyDescent="0.25">
      <c r="B577" s="165"/>
      <c r="C577" s="165"/>
      <c r="D577" s="166"/>
      <c r="E577" s="166"/>
      <c r="F577" s="166"/>
      <c r="G577" s="166"/>
      <c r="H577" s="166"/>
      <c r="I577" s="166"/>
      <c r="J577" s="166"/>
      <c r="K577" s="166"/>
      <c r="L577" s="166"/>
      <c r="M577" s="166"/>
      <c r="N577" s="166"/>
      <c r="O577" s="166"/>
      <c r="P577" s="938"/>
      <c r="Q577" s="938"/>
      <c r="R577" s="938"/>
      <c r="S577" s="165"/>
      <c r="T577" s="165"/>
      <c r="U577" s="166"/>
      <c r="V577" s="166"/>
      <c r="W577" s="166"/>
      <c r="X577" s="165"/>
      <c r="Y577" s="165"/>
      <c r="Z577" s="165"/>
      <c r="AA577" s="165"/>
      <c r="AB577" s="166"/>
      <c r="AC577" s="166"/>
      <c r="AD577" s="166"/>
      <c r="AE577" s="166"/>
      <c r="AF577" s="166"/>
      <c r="AH577" s="165"/>
      <c r="AI577" s="165"/>
      <c r="AN577" s="165"/>
      <c r="AT577" s="165"/>
      <c r="BA577" s="165"/>
      <c r="BI577" s="165"/>
      <c r="BQ577" s="165"/>
      <c r="BR577" s="165"/>
    </row>
    <row r="578" spans="2:70" ht="15" customHeight="1" x14ac:dyDescent="0.25">
      <c r="B578" s="165"/>
      <c r="C578" s="165"/>
      <c r="D578" s="166"/>
      <c r="E578" s="166"/>
      <c r="F578" s="166"/>
      <c r="G578" s="166"/>
      <c r="H578" s="166"/>
      <c r="I578" s="166"/>
      <c r="J578" s="166"/>
      <c r="K578" s="166"/>
      <c r="L578" s="166"/>
      <c r="M578" s="166"/>
      <c r="N578" s="166"/>
      <c r="O578" s="166"/>
      <c r="P578" s="938"/>
      <c r="Q578" s="938"/>
      <c r="R578" s="938"/>
      <c r="S578" s="165"/>
      <c r="T578" s="165"/>
      <c r="U578" s="166"/>
      <c r="V578" s="166"/>
      <c r="W578" s="166"/>
      <c r="X578" s="165"/>
      <c r="Y578" s="165"/>
      <c r="Z578" s="165"/>
      <c r="AA578" s="165"/>
      <c r="AB578" s="166"/>
      <c r="AC578" s="166"/>
      <c r="AD578" s="166"/>
      <c r="AE578" s="166"/>
      <c r="AF578" s="166"/>
      <c r="AH578" s="165"/>
      <c r="AI578" s="165"/>
      <c r="AN578" s="165"/>
      <c r="AT578" s="165"/>
      <c r="BA578" s="165"/>
      <c r="BI578" s="165"/>
      <c r="BQ578" s="165"/>
      <c r="BR578" s="165"/>
    </row>
    <row r="579" spans="2:70" ht="15" customHeight="1" x14ac:dyDescent="0.25">
      <c r="B579" s="165"/>
      <c r="C579" s="165"/>
      <c r="D579" s="166"/>
      <c r="E579" s="166"/>
      <c r="F579" s="166"/>
      <c r="G579" s="166"/>
      <c r="H579" s="166"/>
      <c r="I579" s="166"/>
      <c r="J579" s="166"/>
      <c r="K579" s="166"/>
      <c r="L579" s="166"/>
      <c r="M579" s="166"/>
      <c r="N579" s="166"/>
      <c r="O579" s="166"/>
      <c r="P579" s="938"/>
      <c r="Q579" s="938"/>
      <c r="R579" s="938"/>
      <c r="S579" s="165"/>
      <c r="T579" s="165"/>
      <c r="U579" s="166"/>
      <c r="V579" s="166"/>
      <c r="W579" s="166"/>
      <c r="X579" s="165"/>
      <c r="Y579" s="165"/>
      <c r="Z579" s="165"/>
      <c r="AA579" s="165"/>
      <c r="AB579" s="166"/>
      <c r="AC579" s="166"/>
      <c r="AD579" s="166"/>
      <c r="AE579" s="166"/>
      <c r="AF579" s="166"/>
      <c r="AH579" s="165"/>
      <c r="AI579" s="165"/>
      <c r="AN579" s="165"/>
      <c r="AT579" s="165"/>
      <c r="BA579" s="165"/>
      <c r="BI579" s="165"/>
      <c r="BQ579" s="165"/>
      <c r="BR579" s="165"/>
    </row>
    <row r="580" spans="2:70" ht="15" customHeight="1" x14ac:dyDescent="0.25">
      <c r="B580" s="165"/>
      <c r="C580" s="165"/>
      <c r="D580" s="166"/>
      <c r="E580" s="166"/>
      <c r="F580" s="166"/>
      <c r="G580" s="166"/>
      <c r="H580" s="166"/>
      <c r="I580" s="166"/>
      <c r="J580" s="166"/>
      <c r="K580" s="166"/>
      <c r="L580" s="166"/>
      <c r="M580" s="166"/>
      <c r="N580" s="166"/>
      <c r="O580" s="166"/>
      <c r="P580" s="938"/>
      <c r="Q580" s="938"/>
      <c r="R580" s="938"/>
      <c r="S580" s="165"/>
      <c r="T580" s="165"/>
      <c r="U580" s="166"/>
      <c r="V580" s="166"/>
      <c r="W580" s="166"/>
      <c r="X580" s="165"/>
      <c r="Y580" s="165"/>
      <c r="Z580" s="165"/>
      <c r="AA580" s="165"/>
      <c r="AB580" s="166"/>
      <c r="AC580" s="166"/>
      <c r="AD580" s="166"/>
      <c r="AE580" s="166"/>
      <c r="AF580" s="166"/>
      <c r="AH580" s="165"/>
      <c r="AI580" s="165"/>
      <c r="AN580" s="165"/>
      <c r="AT580" s="165"/>
      <c r="BA580" s="165"/>
      <c r="BI580" s="165"/>
      <c r="BQ580" s="165"/>
      <c r="BR580" s="165"/>
    </row>
    <row r="581" spans="2:70" ht="15" customHeight="1" x14ac:dyDescent="0.25">
      <c r="B581" s="165"/>
      <c r="C581" s="165"/>
      <c r="D581" s="166"/>
      <c r="E581" s="166"/>
      <c r="F581" s="166"/>
      <c r="G581" s="166"/>
      <c r="H581" s="166"/>
      <c r="I581" s="166"/>
      <c r="J581" s="166"/>
      <c r="K581" s="166"/>
      <c r="L581" s="166"/>
      <c r="M581" s="166"/>
      <c r="N581" s="166"/>
      <c r="O581" s="166"/>
      <c r="P581" s="938"/>
      <c r="Q581" s="938"/>
      <c r="R581" s="938"/>
      <c r="S581" s="165"/>
      <c r="T581" s="165"/>
      <c r="U581" s="166"/>
      <c r="V581" s="166"/>
      <c r="W581" s="166"/>
      <c r="X581" s="165"/>
      <c r="Y581" s="165"/>
      <c r="Z581" s="165"/>
      <c r="AA581" s="165"/>
      <c r="AB581" s="166"/>
      <c r="AC581" s="166"/>
      <c r="AD581" s="166"/>
      <c r="AE581" s="166"/>
      <c r="AF581" s="166"/>
      <c r="AH581" s="165"/>
      <c r="AI581" s="165"/>
      <c r="AN581" s="165"/>
      <c r="AT581" s="165"/>
      <c r="BA581" s="165"/>
      <c r="BI581" s="165"/>
      <c r="BQ581" s="165"/>
      <c r="BR581" s="165"/>
    </row>
    <row r="582" spans="2:70" ht="15" customHeight="1" x14ac:dyDescent="0.25">
      <c r="B582" s="165"/>
      <c r="C582" s="165"/>
      <c r="D582" s="166"/>
      <c r="E582" s="166"/>
      <c r="F582" s="166"/>
      <c r="G582" s="166"/>
      <c r="H582" s="166"/>
      <c r="I582" s="166"/>
      <c r="J582" s="166"/>
      <c r="K582" s="166"/>
      <c r="L582" s="166"/>
      <c r="M582" s="166"/>
      <c r="N582" s="166"/>
      <c r="O582" s="166"/>
      <c r="P582" s="938"/>
      <c r="Q582" s="938"/>
      <c r="R582" s="938"/>
      <c r="S582" s="165"/>
      <c r="T582" s="165"/>
      <c r="U582" s="166"/>
      <c r="V582" s="166"/>
      <c r="W582" s="166"/>
      <c r="X582" s="165"/>
      <c r="Y582" s="165"/>
      <c r="Z582" s="165"/>
      <c r="AA582" s="165"/>
      <c r="AB582" s="166"/>
      <c r="AC582" s="166"/>
      <c r="AD582" s="166"/>
      <c r="AE582" s="166"/>
      <c r="AF582" s="166"/>
      <c r="AH582" s="165"/>
      <c r="AI582" s="165"/>
      <c r="AN582" s="165"/>
      <c r="AT582" s="165"/>
      <c r="BA582" s="165"/>
      <c r="BI582" s="165"/>
      <c r="BQ582" s="165"/>
      <c r="BR582" s="165"/>
    </row>
    <row r="583" spans="2:70" ht="15" customHeight="1" x14ac:dyDescent="0.25">
      <c r="B583" s="165"/>
      <c r="C583" s="165"/>
      <c r="D583" s="166"/>
      <c r="E583" s="166"/>
      <c r="F583" s="166"/>
      <c r="G583" s="166"/>
      <c r="H583" s="166"/>
      <c r="I583" s="166"/>
      <c r="J583" s="166"/>
      <c r="K583" s="166"/>
      <c r="L583" s="166"/>
      <c r="M583" s="166"/>
      <c r="N583" s="166"/>
      <c r="O583" s="166"/>
      <c r="P583" s="938"/>
      <c r="Q583" s="938"/>
      <c r="R583" s="938"/>
      <c r="S583" s="165"/>
      <c r="T583" s="165"/>
      <c r="U583" s="166"/>
      <c r="V583" s="166"/>
      <c r="W583" s="166"/>
      <c r="X583" s="165"/>
      <c r="Y583" s="165"/>
      <c r="Z583" s="165"/>
      <c r="AA583" s="165"/>
      <c r="AB583" s="166"/>
      <c r="AC583" s="166"/>
      <c r="AD583" s="166"/>
      <c r="AE583" s="166"/>
      <c r="AF583" s="166"/>
      <c r="AH583" s="165"/>
      <c r="AI583" s="165"/>
      <c r="AN583" s="165"/>
      <c r="AT583" s="165"/>
      <c r="BA583" s="165"/>
      <c r="BI583" s="165"/>
      <c r="BQ583" s="165"/>
      <c r="BR583" s="165"/>
    </row>
    <row r="584" spans="2:70" ht="15" customHeight="1" x14ac:dyDescent="0.25">
      <c r="B584" s="165"/>
      <c r="C584" s="165"/>
      <c r="D584" s="166"/>
      <c r="E584" s="166"/>
      <c r="F584" s="166"/>
      <c r="G584" s="166"/>
      <c r="H584" s="166"/>
      <c r="I584" s="166"/>
      <c r="J584" s="166"/>
      <c r="K584" s="166"/>
      <c r="L584" s="166"/>
      <c r="M584" s="166"/>
      <c r="N584" s="166"/>
      <c r="O584" s="166"/>
      <c r="P584" s="938"/>
      <c r="Q584" s="938"/>
      <c r="R584" s="938"/>
      <c r="S584" s="165"/>
      <c r="T584" s="165"/>
      <c r="U584" s="166"/>
      <c r="V584" s="166"/>
      <c r="W584" s="166"/>
      <c r="X584" s="165"/>
      <c r="Y584" s="165"/>
      <c r="Z584" s="165"/>
      <c r="AA584" s="165"/>
      <c r="AB584" s="166"/>
      <c r="AC584" s="166"/>
      <c r="AD584" s="166"/>
      <c r="AE584" s="166"/>
      <c r="AF584" s="166"/>
      <c r="AH584" s="165"/>
      <c r="AI584" s="165"/>
      <c r="AN584" s="165"/>
      <c r="AT584" s="165"/>
      <c r="BA584" s="165"/>
      <c r="BI584" s="165"/>
      <c r="BQ584" s="165"/>
      <c r="BR584" s="165"/>
    </row>
    <row r="585" spans="2:70" ht="15" customHeight="1" x14ac:dyDescent="0.25">
      <c r="B585" s="165"/>
      <c r="C585" s="165"/>
      <c r="D585" s="166"/>
      <c r="E585" s="166"/>
      <c r="F585" s="166"/>
      <c r="G585" s="166"/>
      <c r="H585" s="166"/>
      <c r="I585" s="166"/>
      <c r="J585" s="166"/>
      <c r="K585" s="166"/>
      <c r="L585" s="166"/>
      <c r="M585" s="166"/>
      <c r="N585" s="166"/>
      <c r="O585" s="166"/>
      <c r="P585" s="938"/>
      <c r="Q585" s="938"/>
      <c r="R585" s="938"/>
      <c r="S585" s="165"/>
      <c r="T585" s="165"/>
      <c r="U585" s="166"/>
      <c r="V585" s="166"/>
      <c r="W585" s="166"/>
      <c r="X585" s="165"/>
      <c r="Y585" s="165"/>
      <c r="Z585" s="165"/>
      <c r="AA585" s="165"/>
      <c r="AB585" s="166"/>
      <c r="AC585" s="166"/>
      <c r="AD585" s="166"/>
      <c r="AE585" s="166"/>
      <c r="AF585" s="166"/>
      <c r="AH585" s="165"/>
      <c r="AI585" s="165"/>
      <c r="AN585" s="165"/>
      <c r="AT585" s="165"/>
      <c r="BA585" s="165"/>
      <c r="BI585" s="165"/>
      <c r="BQ585" s="165"/>
      <c r="BR585" s="165"/>
    </row>
    <row r="586" spans="2:70" ht="15" customHeight="1" x14ac:dyDescent="0.25">
      <c r="B586" s="165"/>
      <c r="C586" s="165"/>
      <c r="D586" s="166"/>
      <c r="E586" s="166"/>
      <c r="F586" s="166"/>
      <c r="G586" s="166"/>
      <c r="H586" s="166"/>
      <c r="I586" s="166"/>
      <c r="J586" s="166"/>
      <c r="K586" s="166"/>
      <c r="L586" s="166"/>
      <c r="M586" s="166"/>
      <c r="N586" s="166"/>
      <c r="O586" s="166"/>
      <c r="P586" s="938"/>
      <c r="Q586" s="938"/>
      <c r="R586" s="938"/>
      <c r="S586" s="165"/>
      <c r="T586" s="165"/>
      <c r="U586" s="166"/>
      <c r="V586" s="166"/>
      <c r="W586" s="166"/>
      <c r="X586" s="165"/>
      <c r="Y586" s="165"/>
      <c r="Z586" s="165"/>
      <c r="AA586" s="165"/>
      <c r="AB586" s="166"/>
      <c r="AC586" s="166"/>
      <c r="AD586" s="166"/>
      <c r="AE586" s="166"/>
      <c r="AF586" s="166"/>
      <c r="AH586" s="165"/>
      <c r="AI586" s="165"/>
      <c r="AN586" s="165"/>
      <c r="AT586" s="165"/>
      <c r="BA586" s="165"/>
      <c r="BI586" s="165"/>
      <c r="BQ586" s="165"/>
      <c r="BR586" s="165"/>
    </row>
    <row r="587" spans="2:70" ht="15" customHeight="1" x14ac:dyDescent="0.25">
      <c r="B587" s="165"/>
      <c r="C587" s="165"/>
      <c r="D587" s="166"/>
      <c r="E587" s="166"/>
      <c r="F587" s="166"/>
      <c r="G587" s="166"/>
      <c r="H587" s="166"/>
      <c r="I587" s="166"/>
      <c r="J587" s="166"/>
      <c r="K587" s="166"/>
      <c r="L587" s="166"/>
      <c r="M587" s="166"/>
      <c r="N587" s="166"/>
      <c r="O587" s="166"/>
      <c r="P587" s="938"/>
      <c r="Q587" s="938"/>
      <c r="R587" s="938"/>
      <c r="S587" s="165"/>
      <c r="T587" s="165"/>
      <c r="U587" s="166"/>
      <c r="V587" s="166"/>
      <c r="W587" s="166"/>
      <c r="X587" s="165"/>
      <c r="Y587" s="165"/>
      <c r="Z587" s="165"/>
      <c r="AA587" s="165"/>
      <c r="AB587" s="166"/>
      <c r="AC587" s="166"/>
      <c r="AD587" s="166"/>
      <c r="AE587" s="166"/>
      <c r="AF587" s="166"/>
      <c r="AH587" s="165"/>
      <c r="AI587" s="165"/>
      <c r="AN587" s="165"/>
      <c r="AT587" s="165"/>
      <c r="BA587" s="165"/>
      <c r="BI587" s="165"/>
      <c r="BQ587" s="165"/>
      <c r="BR587" s="165"/>
    </row>
    <row r="588" spans="2:70" ht="15" customHeight="1" x14ac:dyDescent="0.25">
      <c r="B588" s="165"/>
      <c r="C588" s="165"/>
      <c r="D588" s="166"/>
      <c r="E588" s="166"/>
      <c r="F588" s="166"/>
      <c r="G588" s="166"/>
      <c r="H588" s="166"/>
      <c r="I588" s="166"/>
      <c r="J588" s="166"/>
      <c r="K588" s="166"/>
      <c r="L588" s="166"/>
      <c r="M588" s="166"/>
      <c r="N588" s="166"/>
      <c r="O588" s="166"/>
      <c r="P588" s="938"/>
      <c r="Q588" s="938"/>
      <c r="R588" s="938"/>
      <c r="S588" s="165"/>
      <c r="T588" s="165"/>
      <c r="U588" s="166"/>
      <c r="V588" s="166"/>
      <c r="W588" s="166"/>
      <c r="X588" s="165"/>
      <c r="Y588" s="165"/>
      <c r="Z588" s="165"/>
      <c r="AA588" s="165"/>
      <c r="AB588" s="166"/>
      <c r="AC588" s="166"/>
      <c r="AD588" s="166"/>
      <c r="AE588" s="166"/>
      <c r="AF588" s="166"/>
      <c r="AH588" s="165"/>
      <c r="AI588" s="165"/>
      <c r="AN588" s="165"/>
      <c r="AT588" s="165"/>
      <c r="BA588" s="165"/>
      <c r="BI588" s="165"/>
      <c r="BQ588" s="165"/>
      <c r="BR588" s="165"/>
    </row>
    <row r="589" spans="2:70" ht="15" customHeight="1" x14ac:dyDescent="0.25">
      <c r="B589" s="165"/>
      <c r="C589" s="165"/>
      <c r="D589" s="166"/>
      <c r="E589" s="166"/>
      <c r="F589" s="166"/>
      <c r="G589" s="166"/>
      <c r="H589" s="166"/>
      <c r="I589" s="166"/>
      <c r="J589" s="166"/>
      <c r="K589" s="166"/>
      <c r="L589" s="166"/>
      <c r="M589" s="166"/>
      <c r="N589" s="166"/>
      <c r="O589" s="166"/>
      <c r="P589" s="938"/>
      <c r="Q589" s="938"/>
      <c r="R589" s="938"/>
      <c r="S589" s="165"/>
      <c r="T589" s="165"/>
      <c r="U589" s="166"/>
      <c r="V589" s="166"/>
      <c r="W589" s="166"/>
      <c r="X589" s="165"/>
      <c r="Y589" s="165"/>
      <c r="Z589" s="165"/>
      <c r="AA589" s="165"/>
      <c r="AB589" s="166"/>
      <c r="AC589" s="166"/>
      <c r="AD589" s="166"/>
      <c r="AE589" s="166"/>
      <c r="AF589" s="166"/>
      <c r="AH589" s="165"/>
      <c r="AI589" s="165"/>
      <c r="AN589" s="165"/>
      <c r="AT589" s="165"/>
      <c r="BA589" s="165"/>
      <c r="BI589" s="165"/>
      <c r="BQ589" s="165"/>
      <c r="BR589" s="165"/>
    </row>
    <row r="590" spans="2:70" ht="15" customHeight="1" x14ac:dyDescent="0.25">
      <c r="B590" s="165"/>
      <c r="C590" s="165"/>
      <c r="D590" s="166"/>
      <c r="E590" s="166"/>
      <c r="F590" s="166"/>
      <c r="G590" s="166"/>
      <c r="H590" s="166"/>
      <c r="I590" s="166"/>
      <c r="J590" s="166"/>
      <c r="K590" s="166"/>
      <c r="L590" s="166"/>
      <c r="M590" s="166"/>
      <c r="N590" s="166"/>
      <c r="O590" s="166"/>
      <c r="P590" s="938"/>
      <c r="Q590" s="938"/>
      <c r="R590" s="938"/>
      <c r="S590" s="165"/>
      <c r="T590" s="165"/>
      <c r="U590" s="166"/>
      <c r="V590" s="166"/>
      <c r="W590" s="166"/>
      <c r="X590" s="165"/>
      <c r="Y590" s="165"/>
      <c r="Z590" s="165"/>
      <c r="AA590" s="165"/>
      <c r="AB590" s="166"/>
      <c r="AC590" s="166"/>
      <c r="AD590" s="166"/>
      <c r="AE590" s="166"/>
      <c r="AF590" s="166"/>
      <c r="AH590" s="165"/>
      <c r="AI590" s="165"/>
      <c r="AN590" s="165"/>
      <c r="AT590" s="165"/>
      <c r="BA590" s="165"/>
      <c r="BI590" s="165"/>
      <c r="BQ590" s="165"/>
      <c r="BR590" s="165"/>
    </row>
    <row r="591" spans="2:70" ht="15" customHeight="1" x14ac:dyDescent="0.25">
      <c r="B591" s="165"/>
      <c r="C591" s="165"/>
      <c r="D591" s="166"/>
      <c r="E591" s="166"/>
      <c r="F591" s="166"/>
      <c r="G591" s="166"/>
      <c r="H591" s="166"/>
      <c r="I591" s="166"/>
      <c r="J591" s="166"/>
      <c r="K591" s="166"/>
      <c r="L591" s="166"/>
      <c r="M591" s="166"/>
      <c r="N591" s="166"/>
      <c r="O591" s="166"/>
      <c r="P591" s="938"/>
      <c r="Q591" s="938"/>
      <c r="R591" s="938"/>
      <c r="S591" s="165"/>
      <c r="T591" s="165"/>
      <c r="U591" s="166"/>
      <c r="V591" s="166"/>
      <c r="W591" s="166"/>
      <c r="X591" s="165"/>
      <c r="Y591" s="165"/>
      <c r="Z591" s="165"/>
      <c r="AA591" s="165"/>
      <c r="AB591" s="166"/>
      <c r="AC591" s="166"/>
      <c r="AD591" s="166"/>
      <c r="AE591" s="166"/>
      <c r="AF591" s="166"/>
      <c r="AH591" s="165"/>
      <c r="AI591" s="165"/>
      <c r="AN591" s="165"/>
      <c r="AT591" s="165"/>
      <c r="BA591" s="165"/>
      <c r="BI591" s="165"/>
      <c r="BQ591" s="165"/>
      <c r="BR591" s="165"/>
    </row>
    <row r="592" spans="2:70" ht="15" customHeight="1" x14ac:dyDescent="0.25">
      <c r="B592" s="165"/>
      <c r="C592" s="165"/>
      <c r="D592" s="166"/>
      <c r="E592" s="166"/>
      <c r="F592" s="166"/>
      <c r="G592" s="166"/>
      <c r="H592" s="166"/>
      <c r="I592" s="166"/>
      <c r="J592" s="166"/>
      <c r="K592" s="166"/>
      <c r="L592" s="166"/>
      <c r="M592" s="166"/>
      <c r="N592" s="166"/>
      <c r="O592" s="166"/>
      <c r="P592" s="938"/>
      <c r="Q592" s="938"/>
      <c r="R592" s="938"/>
      <c r="S592" s="165"/>
      <c r="T592" s="165"/>
      <c r="U592" s="166"/>
      <c r="V592" s="166"/>
      <c r="W592" s="166"/>
      <c r="X592" s="165"/>
      <c r="Y592" s="165"/>
      <c r="Z592" s="165"/>
      <c r="AA592" s="165"/>
      <c r="AB592" s="166"/>
      <c r="AC592" s="166"/>
      <c r="AD592" s="166"/>
      <c r="AE592" s="166"/>
      <c r="AF592" s="166"/>
      <c r="AH592" s="165"/>
      <c r="AI592" s="165"/>
      <c r="AN592" s="165"/>
      <c r="AT592" s="165"/>
      <c r="BA592" s="165"/>
      <c r="BI592" s="165"/>
      <c r="BQ592" s="165"/>
      <c r="BR592" s="165"/>
    </row>
    <row r="593" spans="2:70" ht="15" customHeight="1" x14ac:dyDescent="0.25">
      <c r="B593" s="165"/>
      <c r="C593" s="165"/>
      <c r="D593" s="166"/>
      <c r="E593" s="166"/>
      <c r="F593" s="166"/>
      <c r="G593" s="166"/>
      <c r="H593" s="166"/>
      <c r="I593" s="166"/>
      <c r="J593" s="166"/>
      <c r="K593" s="166"/>
      <c r="L593" s="166"/>
      <c r="M593" s="166"/>
      <c r="N593" s="166"/>
      <c r="O593" s="166"/>
      <c r="P593" s="938"/>
      <c r="Q593" s="938"/>
      <c r="R593" s="938"/>
      <c r="S593" s="165"/>
      <c r="T593" s="165"/>
      <c r="U593" s="166"/>
      <c r="V593" s="166"/>
      <c r="W593" s="166"/>
      <c r="X593" s="165"/>
      <c r="Y593" s="165"/>
      <c r="Z593" s="165"/>
      <c r="AA593" s="165"/>
      <c r="AB593" s="166"/>
      <c r="AC593" s="166"/>
      <c r="AD593" s="166"/>
      <c r="AE593" s="166"/>
      <c r="AF593" s="166"/>
      <c r="AH593" s="165"/>
      <c r="AI593" s="165"/>
      <c r="AN593" s="165"/>
      <c r="AT593" s="165"/>
      <c r="BA593" s="165"/>
      <c r="BI593" s="165"/>
      <c r="BQ593" s="165"/>
      <c r="BR593" s="165"/>
    </row>
    <row r="594" spans="2:70" ht="15" customHeight="1" x14ac:dyDescent="0.25">
      <c r="B594" s="165"/>
      <c r="C594" s="165"/>
      <c r="D594" s="166"/>
      <c r="E594" s="166"/>
      <c r="F594" s="166"/>
      <c r="G594" s="166"/>
      <c r="H594" s="166"/>
      <c r="I594" s="166"/>
      <c r="J594" s="166"/>
      <c r="K594" s="166"/>
      <c r="L594" s="166"/>
      <c r="M594" s="166"/>
      <c r="N594" s="166"/>
      <c r="O594" s="166"/>
      <c r="P594" s="938"/>
      <c r="Q594" s="938"/>
      <c r="R594" s="938"/>
      <c r="S594" s="165"/>
      <c r="T594" s="165"/>
      <c r="U594" s="166"/>
      <c r="V594" s="166"/>
      <c r="W594" s="166"/>
      <c r="X594" s="165"/>
      <c r="Y594" s="165"/>
      <c r="Z594" s="165"/>
      <c r="AA594" s="165"/>
      <c r="AB594" s="166"/>
      <c r="AC594" s="166"/>
      <c r="AD594" s="166"/>
      <c r="AE594" s="166"/>
      <c r="AF594" s="166"/>
      <c r="AH594" s="165"/>
      <c r="AI594" s="165"/>
      <c r="AN594" s="165"/>
      <c r="AT594" s="165"/>
      <c r="BA594" s="165"/>
      <c r="BI594" s="165"/>
      <c r="BQ594" s="165"/>
      <c r="BR594" s="165"/>
    </row>
    <row r="595" spans="2:70" ht="15" customHeight="1" x14ac:dyDescent="0.25">
      <c r="B595" s="165"/>
      <c r="C595" s="165"/>
      <c r="D595" s="166"/>
      <c r="E595" s="166"/>
      <c r="F595" s="166"/>
      <c r="G595" s="166"/>
      <c r="H595" s="166"/>
      <c r="I595" s="166"/>
      <c r="J595" s="166"/>
      <c r="K595" s="166"/>
      <c r="L595" s="166"/>
      <c r="M595" s="166"/>
      <c r="N595" s="166"/>
      <c r="O595" s="166"/>
      <c r="P595" s="938"/>
      <c r="Q595" s="938"/>
      <c r="R595" s="938"/>
      <c r="S595" s="165"/>
      <c r="T595" s="165"/>
      <c r="U595" s="166"/>
      <c r="V595" s="166"/>
      <c r="W595" s="166"/>
      <c r="X595" s="165"/>
      <c r="Y595" s="165"/>
      <c r="Z595" s="165"/>
      <c r="AA595" s="165"/>
      <c r="AB595" s="166"/>
      <c r="AC595" s="166"/>
      <c r="AD595" s="166"/>
      <c r="AE595" s="166"/>
      <c r="AF595" s="166"/>
      <c r="AH595" s="165"/>
      <c r="AI595" s="165"/>
      <c r="AN595" s="165"/>
      <c r="AT595" s="165"/>
      <c r="BA595" s="165"/>
      <c r="BI595" s="165"/>
      <c r="BQ595" s="165"/>
      <c r="BR595" s="165"/>
    </row>
    <row r="596" spans="2:70" ht="15" customHeight="1" x14ac:dyDescent="0.25">
      <c r="B596" s="165"/>
      <c r="C596" s="165"/>
      <c r="D596" s="166"/>
      <c r="E596" s="166"/>
      <c r="F596" s="166"/>
      <c r="G596" s="166"/>
      <c r="H596" s="166"/>
      <c r="I596" s="166"/>
      <c r="J596" s="166"/>
      <c r="K596" s="166"/>
      <c r="L596" s="166"/>
      <c r="M596" s="166"/>
      <c r="N596" s="166"/>
      <c r="O596" s="166"/>
      <c r="P596" s="938"/>
      <c r="Q596" s="938"/>
      <c r="R596" s="938"/>
      <c r="S596" s="165"/>
      <c r="T596" s="165"/>
      <c r="U596" s="166"/>
      <c r="V596" s="166"/>
      <c r="W596" s="166"/>
      <c r="X596" s="165"/>
      <c r="Y596" s="165"/>
      <c r="Z596" s="165"/>
      <c r="AA596" s="165"/>
      <c r="AB596" s="166"/>
      <c r="AC596" s="166"/>
      <c r="AD596" s="166"/>
      <c r="AE596" s="166"/>
      <c r="AF596" s="166"/>
      <c r="AH596" s="165"/>
      <c r="AI596" s="165"/>
      <c r="AN596" s="165"/>
      <c r="AT596" s="165"/>
      <c r="BA596" s="165"/>
      <c r="BI596" s="165"/>
      <c r="BQ596" s="165"/>
      <c r="BR596" s="165"/>
    </row>
    <row r="597" spans="2:70" ht="15" customHeight="1" x14ac:dyDescent="0.25">
      <c r="B597" s="165"/>
      <c r="C597" s="165"/>
      <c r="D597" s="166"/>
      <c r="E597" s="166"/>
      <c r="F597" s="166"/>
      <c r="G597" s="166"/>
      <c r="H597" s="166"/>
      <c r="I597" s="166"/>
      <c r="J597" s="166"/>
      <c r="K597" s="166"/>
      <c r="L597" s="166"/>
      <c r="M597" s="166"/>
      <c r="N597" s="166"/>
      <c r="O597" s="166"/>
      <c r="P597" s="938"/>
      <c r="Q597" s="938"/>
      <c r="R597" s="938"/>
      <c r="S597" s="165"/>
      <c r="T597" s="165"/>
      <c r="U597" s="166"/>
      <c r="V597" s="166"/>
      <c r="W597" s="166"/>
      <c r="X597" s="165"/>
      <c r="Y597" s="165"/>
      <c r="Z597" s="165"/>
      <c r="AA597" s="165"/>
      <c r="AB597" s="166"/>
      <c r="AC597" s="166"/>
      <c r="AD597" s="166"/>
      <c r="AE597" s="166"/>
      <c r="AF597" s="166"/>
      <c r="AH597" s="165"/>
      <c r="AI597" s="165"/>
      <c r="AN597" s="165"/>
      <c r="AT597" s="165"/>
      <c r="BA597" s="165"/>
      <c r="BI597" s="165"/>
      <c r="BQ597" s="165"/>
      <c r="BR597" s="165"/>
    </row>
    <row r="598" spans="2:70" ht="15" customHeight="1" x14ac:dyDescent="0.25">
      <c r="B598" s="165"/>
      <c r="C598" s="165"/>
      <c r="D598" s="166"/>
      <c r="E598" s="166"/>
      <c r="F598" s="166"/>
      <c r="G598" s="166"/>
      <c r="H598" s="166"/>
      <c r="I598" s="166"/>
      <c r="J598" s="166"/>
      <c r="K598" s="166"/>
      <c r="L598" s="166"/>
      <c r="M598" s="166"/>
      <c r="N598" s="166"/>
      <c r="O598" s="166"/>
      <c r="P598" s="938"/>
      <c r="Q598" s="938"/>
      <c r="R598" s="938"/>
      <c r="S598" s="165"/>
      <c r="T598" s="165"/>
      <c r="U598" s="166"/>
      <c r="V598" s="166"/>
      <c r="W598" s="166"/>
      <c r="X598" s="165"/>
      <c r="Y598" s="165"/>
      <c r="Z598" s="165"/>
      <c r="AA598" s="165"/>
      <c r="AB598" s="166"/>
      <c r="AC598" s="166"/>
      <c r="AD598" s="166"/>
      <c r="AE598" s="166"/>
      <c r="AF598" s="166"/>
      <c r="AH598" s="165"/>
      <c r="AI598" s="165"/>
      <c r="AN598" s="165"/>
      <c r="AT598" s="165"/>
      <c r="BA598" s="165"/>
      <c r="BI598" s="165"/>
      <c r="BQ598" s="165"/>
      <c r="BR598" s="165"/>
    </row>
    <row r="599" spans="2:70" ht="15" customHeight="1" x14ac:dyDescent="0.25">
      <c r="B599" s="165"/>
      <c r="C599" s="165"/>
      <c r="D599" s="166"/>
      <c r="E599" s="166"/>
      <c r="F599" s="166"/>
      <c r="G599" s="166"/>
      <c r="H599" s="166"/>
      <c r="I599" s="166"/>
      <c r="J599" s="166"/>
      <c r="K599" s="166"/>
      <c r="L599" s="166"/>
      <c r="M599" s="166"/>
      <c r="N599" s="166"/>
      <c r="O599" s="166"/>
      <c r="P599" s="938"/>
      <c r="Q599" s="938"/>
      <c r="R599" s="938"/>
      <c r="S599" s="165"/>
      <c r="T599" s="165"/>
      <c r="U599" s="166"/>
      <c r="V599" s="166"/>
      <c r="W599" s="166"/>
      <c r="X599" s="165"/>
      <c r="Y599" s="165"/>
      <c r="Z599" s="165"/>
      <c r="AA599" s="165"/>
      <c r="AB599" s="166"/>
      <c r="AC599" s="166"/>
      <c r="AD599" s="166"/>
      <c r="AE599" s="166"/>
      <c r="AF599" s="166"/>
      <c r="AH599" s="165"/>
      <c r="AI599" s="165"/>
      <c r="AN599" s="165"/>
      <c r="AT599" s="165"/>
      <c r="BA599" s="165"/>
      <c r="BI599" s="165"/>
      <c r="BQ599" s="165"/>
      <c r="BR599" s="165"/>
    </row>
    <row r="600" spans="2:70" ht="15" customHeight="1" x14ac:dyDescent="0.25">
      <c r="B600" s="165"/>
      <c r="C600" s="165"/>
      <c r="D600" s="166"/>
      <c r="E600" s="166"/>
      <c r="F600" s="166"/>
      <c r="G600" s="166"/>
      <c r="H600" s="166"/>
      <c r="I600" s="166"/>
      <c r="J600" s="166"/>
      <c r="K600" s="166"/>
      <c r="L600" s="166"/>
      <c r="M600" s="166"/>
      <c r="N600" s="166"/>
      <c r="O600" s="166"/>
      <c r="P600" s="938"/>
      <c r="Q600" s="938"/>
      <c r="R600" s="938"/>
      <c r="S600" s="165"/>
      <c r="T600" s="165"/>
      <c r="U600" s="166"/>
      <c r="V600" s="166"/>
      <c r="W600" s="166"/>
      <c r="X600" s="165"/>
      <c r="Y600" s="165"/>
      <c r="Z600" s="165"/>
      <c r="AA600" s="165"/>
      <c r="AB600" s="166"/>
      <c r="AC600" s="166"/>
      <c r="AD600" s="166"/>
      <c r="AE600" s="166"/>
      <c r="AF600" s="166"/>
      <c r="AH600" s="165"/>
      <c r="AI600" s="165"/>
      <c r="AN600" s="165"/>
      <c r="AT600" s="165"/>
      <c r="BA600" s="165"/>
      <c r="BI600" s="165"/>
      <c r="BQ600" s="165"/>
      <c r="BR600" s="165"/>
    </row>
    <row r="601" spans="2:70" ht="15" customHeight="1" x14ac:dyDescent="0.25">
      <c r="B601" s="165"/>
      <c r="C601" s="165"/>
      <c r="D601" s="166"/>
      <c r="E601" s="166"/>
      <c r="F601" s="166"/>
      <c r="G601" s="166"/>
      <c r="H601" s="166"/>
      <c r="I601" s="166"/>
      <c r="J601" s="166"/>
      <c r="K601" s="166"/>
      <c r="L601" s="166"/>
      <c r="M601" s="166"/>
      <c r="N601" s="166"/>
      <c r="O601" s="166"/>
      <c r="P601" s="938"/>
      <c r="Q601" s="938"/>
      <c r="R601" s="938"/>
      <c r="S601" s="165"/>
      <c r="T601" s="165"/>
      <c r="U601" s="166"/>
      <c r="V601" s="166"/>
      <c r="W601" s="166"/>
      <c r="X601" s="165"/>
      <c r="Y601" s="165"/>
      <c r="Z601" s="165"/>
      <c r="AA601" s="165"/>
      <c r="AB601" s="166"/>
      <c r="AC601" s="166"/>
      <c r="AD601" s="166"/>
      <c r="AE601" s="166"/>
      <c r="AF601" s="166"/>
      <c r="AH601" s="165"/>
      <c r="AI601" s="165"/>
      <c r="AN601" s="165"/>
      <c r="AT601" s="165"/>
      <c r="BA601" s="165"/>
      <c r="BI601" s="165"/>
      <c r="BQ601" s="165"/>
      <c r="BR601" s="165"/>
    </row>
    <row r="602" spans="2:70" ht="15" customHeight="1" x14ac:dyDescent="0.25">
      <c r="B602" s="165"/>
      <c r="C602" s="165"/>
      <c r="D602" s="166"/>
      <c r="E602" s="166"/>
      <c r="F602" s="166"/>
      <c r="G602" s="166"/>
      <c r="H602" s="166"/>
      <c r="I602" s="166"/>
      <c r="J602" s="166"/>
      <c r="K602" s="166"/>
      <c r="L602" s="166"/>
      <c r="M602" s="166"/>
      <c r="N602" s="166"/>
      <c r="O602" s="166"/>
      <c r="P602" s="938"/>
      <c r="Q602" s="938"/>
      <c r="R602" s="938"/>
      <c r="S602" s="165"/>
      <c r="T602" s="165"/>
      <c r="U602" s="166"/>
      <c r="V602" s="166"/>
      <c r="W602" s="166"/>
      <c r="X602" s="165"/>
      <c r="Y602" s="165"/>
      <c r="Z602" s="165"/>
      <c r="AA602" s="165"/>
      <c r="AB602" s="166"/>
      <c r="AC602" s="166"/>
      <c r="AD602" s="166"/>
      <c r="AE602" s="166"/>
      <c r="AF602" s="166"/>
      <c r="AH602" s="165"/>
      <c r="AI602" s="165"/>
      <c r="AN602" s="165"/>
      <c r="AT602" s="165"/>
      <c r="BA602" s="165"/>
      <c r="BI602" s="165"/>
      <c r="BQ602" s="165"/>
      <c r="BR602" s="165"/>
    </row>
    <row r="603" spans="2:70" ht="15" customHeight="1" x14ac:dyDescent="0.25">
      <c r="B603" s="165"/>
      <c r="C603" s="165"/>
      <c r="D603" s="166"/>
      <c r="E603" s="166"/>
      <c r="F603" s="166"/>
      <c r="G603" s="166"/>
      <c r="H603" s="166"/>
      <c r="I603" s="166"/>
      <c r="J603" s="166"/>
      <c r="K603" s="166"/>
      <c r="L603" s="166"/>
      <c r="M603" s="166"/>
      <c r="N603" s="166"/>
      <c r="O603" s="166"/>
      <c r="P603" s="938"/>
      <c r="Q603" s="938"/>
      <c r="R603" s="938"/>
      <c r="S603" s="165"/>
      <c r="T603" s="165"/>
      <c r="U603" s="166"/>
      <c r="V603" s="166"/>
      <c r="W603" s="166"/>
      <c r="X603" s="165"/>
      <c r="Y603" s="165"/>
      <c r="Z603" s="165"/>
      <c r="AA603" s="165"/>
      <c r="AB603" s="166"/>
      <c r="AC603" s="166"/>
      <c r="AD603" s="166"/>
      <c r="AE603" s="166"/>
      <c r="AF603" s="166"/>
      <c r="AH603" s="165"/>
      <c r="AI603" s="165"/>
      <c r="AN603" s="165"/>
      <c r="AT603" s="165"/>
      <c r="BA603" s="165"/>
      <c r="BI603" s="165"/>
      <c r="BQ603" s="165"/>
      <c r="BR603" s="165"/>
    </row>
    <row r="604" spans="2:70" ht="15" customHeight="1" x14ac:dyDescent="0.25">
      <c r="B604" s="165"/>
      <c r="C604" s="165"/>
      <c r="D604" s="166"/>
      <c r="E604" s="166"/>
      <c r="F604" s="166"/>
      <c r="G604" s="166"/>
      <c r="H604" s="166"/>
      <c r="I604" s="166"/>
      <c r="J604" s="166"/>
      <c r="K604" s="166"/>
      <c r="L604" s="166"/>
      <c r="M604" s="166"/>
      <c r="N604" s="166"/>
      <c r="O604" s="166"/>
      <c r="P604" s="938"/>
      <c r="Q604" s="938"/>
      <c r="R604" s="938"/>
      <c r="S604" s="165"/>
      <c r="T604" s="165"/>
      <c r="U604" s="166"/>
      <c r="V604" s="166"/>
      <c r="W604" s="166"/>
      <c r="X604" s="165"/>
      <c r="Y604" s="165"/>
      <c r="Z604" s="165"/>
      <c r="AA604" s="165"/>
      <c r="AB604" s="166"/>
      <c r="AC604" s="166"/>
      <c r="AD604" s="166"/>
      <c r="AE604" s="166"/>
      <c r="AF604" s="166"/>
      <c r="AH604" s="165"/>
      <c r="AI604" s="165"/>
      <c r="AN604" s="165"/>
      <c r="AT604" s="165"/>
      <c r="BA604" s="165"/>
      <c r="BI604" s="165"/>
      <c r="BQ604" s="165"/>
      <c r="BR604" s="165"/>
    </row>
    <row r="605" spans="2:70" ht="15" customHeight="1" x14ac:dyDescent="0.25">
      <c r="B605" s="165"/>
      <c r="C605" s="165"/>
      <c r="D605" s="166"/>
      <c r="E605" s="166"/>
      <c r="F605" s="166"/>
      <c r="G605" s="166"/>
      <c r="H605" s="166"/>
      <c r="I605" s="166"/>
      <c r="J605" s="166"/>
      <c r="K605" s="166"/>
      <c r="L605" s="166"/>
      <c r="M605" s="166"/>
      <c r="N605" s="166"/>
      <c r="O605" s="166"/>
      <c r="P605" s="938"/>
      <c r="Q605" s="938"/>
      <c r="R605" s="938"/>
      <c r="S605" s="165"/>
      <c r="T605" s="165"/>
      <c r="U605" s="166"/>
      <c r="V605" s="166"/>
      <c r="W605" s="166"/>
      <c r="X605" s="165"/>
      <c r="Y605" s="165"/>
      <c r="Z605" s="165"/>
      <c r="AA605" s="165"/>
      <c r="AB605" s="166"/>
      <c r="AC605" s="166"/>
      <c r="AD605" s="166"/>
      <c r="AE605" s="166"/>
      <c r="AF605" s="166"/>
      <c r="AH605" s="165"/>
      <c r="AI605" s="165"/>
      <c r="AN605" s="165"/>
      <c r="AT605" s="165"/>
      <c r="BA605" s="165"/>
      <c r="BI605" s="165"/>
      <c r="BQ605" s="165"/>
      <c r="BR605" s="165"/>
    </row>
    <row r="606" spans="2:70" ht="15" customHeight="1" x14ac:dyDescent="0.25">
      <c r="B606" s="165"/>
      <c r="C606" s="165"/>
      <c r="D606" s="166"/>
      <c r="E606" s="166"/>
      <c r="F606" s="166"/>
      <c r="G606" s="166"/>
      <c r="H606" s="166"/>
      <c r="I606" s="166"/>
      <c r="J606" s="166"/>
      <c r="K606" s="166"/>
      <c r="L606" s="166"/>
      <c r="M606" s="166"/>
      <c r="N606" s="166"/>
      <c r="O606" s="166"/>
      <c r="P606" s="938"/>
      <c r="Q606" s="938"/>
      <c r="R606" s="938"/>
      <c r="S606" s="165"/>
      <c r="T606" s="165"/>
      <c r="U606" s="166"/>
      <c r="V606" s="166"/>
      <c r="W606" s="166"/>
      <c r="X606" s="165"/>
      <c r="Y606" s="165"/>
      <c r="Z606" s="165"/>
      <c r="AA606" s="165"/>
      <c r="AB606" s="166"/>
      <c r="AC606" s="166"/>
      <c r="AD606" s="166"/>
      <c r="AE606" s="166"/>
      <c r="AF606" s="166"/>
      <c r="AH606" s="165"/>
      <c r="AI606" s="165"/>
      <c r="AN606" s="165"/>
      <c r="AT606" s="165"/>
      <c r="BA606" s="165"/>
      <c r="BI606" s="165"/>
      <c r="BQ606" s="165"/>
      <c r="BR606" s="165"/>
    </row>
    <row r="607" spans="2:70" ht="15" customHeight="1" x14ac:dyDescent="0.25">
      <c r="B607" s="165"/>
      <c r="C607" s="165"/>
      <c r="D607" s="166"/>
      <c r="E607" s="166"/>
      <c r="F607" s="166"/>
      <c r="G607" s="166"/>
      <c r="H607" s="166"/>
      <c r="I607" s="166"/>
      <c r="J607" s="166"/>
      <c r="K607" s="166"/>
      <c r="L607" s="166"/>
      <c r="M607" s="166"/>
      <c r="N607" s="166"/>
      <c r="O607" s="166"/>
      <c r="P607" s="938"/>
      <c r="Q607" s="938"/>
      <c r="R607" s="938"/>
      <c r="S607" s="165"/>
      <c r="T607" s="165"/>
      <c r="U607" s="166"/>
      <c r="V607" s="166"/>
      <c r="W607" s="166"/>
      <c r="X607" s="165"/>
      <c r="Y607" s="165"/>
      <c r="Z607" s="165"/>
      <c r="AA607" s="165"/>
      <c r="AB607" s="166"/>
      <c r="AC607" s="166"/>
      <c r="AD607" s="166"/>
      <c r="AE607" s="166"/>
      <c r="AF607" s="166"/>
      <c r="AH607" s="165"/>
      <c r="AI607" s="165"/>
      <c r="AN607" s="165"/>
      <c r="AT607" s="165"/>
      <c r="BA607" s="165"/>
      <c r="BI607" s="165"/>
      <c r="BQ607" s="165"/>
      <c r="BR607" s="165"/>
    </row>
    <row r="608" spans="2:70" ht="15" customHeight="1" x14ac:dyDescent="0.25">
      <c r="B608" s="165"/>
      <c r="C608" s="165"/>
      <c r="D608" s="166"/>
      <c r="E608" s="166"/>
      <c r="F608" s="166"/>
      <c r="G608" s="166"/>
      <c r="H608" s="166"/>
      <c r="I608" s="166"/>
      <c r="J608" s="166"/>
      <c r="K608" s="166"/>
      <c r="L608" s="166"/>
      <c r="M608" s="166"/>
      <c r="N608" s="166"/>
      <c r="O608" s="166"/>
      <c r="P608" s="938"/>
      <c r="Q608" s="938"/>
      <c r="R608" s="938"/>
      <c r="S608" s="165"/>
      <c r="T608" s="165"/>
      <c r="U608" s="166"/>
      <c r="V608" s="166"/>
      <c r="W608" s="166"/>
      <c r="X608" s="165"/>
      <c r="Y608" s="165"/>
      <c r="Z608" s="165"/>
      <c r="AA608" s="165"/>
      <c r="AB608" s="166"/>
      <c r="AC608" s="166"/>
      <c r="AD608" s="166"/>
      <c r="AE608" s="166"/>
      <c r="AF608" s="166"/>
      <c r="AH608" s="165"/>
      <c r="AI608" s="165"/>
      <c r="AN608" s="165"/>
      <c r="AT608" s="165"/>
      <c r="BA608" s="165"/>
      <c r="BI608" s="165"/>
      <c r="BQ608" s="165"/>
      <c r="BR608" s="165"/>
    </row>
    <row r="609" spans="2:70" ht="15" customHeight="1" x14ac:dyDescent="0.25">
      <c r="B609" s="165"/>
      <c r="C609" s="165"/>
      <c r="D609" s="166"/>
      <c r="E609" s="166"/>
      <c r="F609" s="166"/>
      <c r="G609" s="166"/>
      <c r="H609" s="166"/>
      <c r="I609" s="166"/>
      <c r="J609" s="166"/>
      <c r="K609" s="166"/>
      <c r="L609" s="166"/>
      <c r="M609" s="166"/>
      <c r="N609" s="166"/>
      <c r="O609" s="166"/>
      <c r="P609" s="938"/>
      <c r="Q609" s="938"/>
      <c r="R609" s="938"/>
      <c r="S609" s="165"/>
      <c r="T609" s="165"/>
      <c r="U609" s="166"/>
      <c r="V609" s="166"/>
      <c r="W609" s="166"/>
      <c r="X609" s="165"/>
      <c r="Y609" s="165"/>
      <c r="Z609" s="165"/>
      <c r="AA609" s="165"/>
      <c r="AB609" s="166"/>
      <c r="AC609" s="166"/>
      <c r="AD609" s="166"/>
      <c r="AE609" s="166"/>
      <c r="AF609" s="166"/>
      <c r="AH609" s="165"/>
      <c r="AI609" s="165"/>
      <c r="AN609" s="165"/>
      <c r="AT609" s="165"/>
      <c r="BA609" s="165"/>
      <c r="BI609" s="165"/>
      <c r="BQ609" s="165"/>
      <c r="BR609" s="165"/>
    </row>
    <row r="610" spans="2:70" ht="15" customHeight="1" x14ac:dyDescent="0.25">
      <c r="B610" s="165"/>
      <c r="C610" s="165"/>
      <c r="D610" s="166"/>
      <c r="E610" s="166"/>
      <c r="F610" s="166"/>
      <c r="G610" s="166"/>
      <c r="H610" s="166"/>
      <c r="I610" s="166"/>
      <c r="J610" s="166"/>
      <c r="K610" s="166"/>
      <c r="L610" s="166"/>
      <c r="M610" s="166"/>
      <c r="N610" s="166"/>
      <c r="O610" s="166"/>
      <c r="P610" s="938"/>
      <c r="Q610" s="938"/>
      <c r="R610" s="938"/>
      <c r="S610" s="165"/>
      <c r="T610" s="165"/>
      <c r="U610" s="166"/>
      <c r="V610" s="166"/>
      <c r="W610" s="166"/>
      <c r="X610" s="165"/>
      <c r="Y610" s="165"/>
      <c r="Z610" s="165"/>
      <c r="AA610" s="165"/>
      <c r="AB610" s="166"/>
      <c r="AC610" s="166"/>
      <c r="AD610" s="166"/>
      <c r="AE610" s="166"/>
      <c r="AF610" s="166"/>
      <c r="AH610" s="165"/>
      <c r="AI610" s="165"/>
      <c r="AN610" s="165"/>
      <c r="AT610" s="165"/>
      <c r="BA610" s="165"/>
      <c r="BI610" s="165"/>
      <c r="BQ610" s="165"/>
      <c r="BR610" s="165"/>
    </row>
    <row r="611" spans="2:70" ht="15" customHeight="1" x14ac:dyDescent="0.25">
      <c r="B611" s="165"/>
      <c r="C611" s="165"/>
      <c r="D611" s="166"/>
      <c r="E611" s="166"/>
      <c r="F611" s="166"/>
      <c r="G611" s="166"/>
      <c r="H611" s="166"/>
      <c r="I611" s="166"/>
      <c r="J611" s="166"/>
      <c r="K611" s="166"/>
      <c r="L611" s="166"/>
      <c r="M611" s="166"/>
      <c r="N611" s="166"/>
      <c r="O611" s="166"/>
      <c r="P611" s="938"/>
      <c r="Q611" s="938"/>
      <c r="R611" s="938"/>
      <c r="S611" s="165"/>
      <c r="T611" s="165"/>
      <c r="U611" s="166"/>
      <c r="V611" s="166"/>
      <c r="W611" s="166"/>
      <c r="X611" s="165"/>
      <c r="Y611" s="165"/>
      <c r="Z611" s="165"/>
      <c r="AA611" s="165"/>
      <c r="AB611" s="166"/>
      <c r="AC611" s="166"/>
      <c r="AD611" s="166"/>
      <c r="AE611" s="166"/>
      <c r="AF611" s="166"/>
      <c r="AH611" s="165"/>
      <c r="AI611" s="165"/>
      <c r="AN611" s="165"/>
      <c r="AT611" s="165"/>
      <c r="BA611" s="165"/>
      <c r="BI611" s="165"/>
      <c r="BQ611" s="165"/>
      <c r="BR611" s="165"/>
    </row>
    <row r="612" spans="2:70" ht="15" customHeight="1" x14ac:dyDescent="0.25">
      <c r="B612" s="165"/>
      <c r="C612" s="165"/>
      <c r="D612" s="166"/>
      <c r="E612" s="166"/>
      <c r="F612" s="166"/>
      <c r="G612" s="166"/>
      <c r="H612" s="166"/>
      <c r="I612" s="166"/>
      <c r="J612" s="166"/>
      <c r="K612" s="166"/>
      <c r="L612" s="166"/>
      <c r="M612" s="166"/>
      <c r="N612" s="166"/>
      <c r="O612" s="166"/>
      <c r="P612" s="938"/>
      <c r="Q612" s="938"/>
      <c r="R612" s="938"/>
      <c r="S612" s="165"/>
      <c r="T612" s="165"/>
      <c r="U612" s="166"/>
      <c r="V612" s="166"/>
      <c r="W612" s="166"/>
      <c r="X612" s="165"/>
      <c r="Y612" s="165"/>
      <c r="Z612" s="165"/>
      <c r="AA612" s="165"/>
      <c r="AB612" s="166"/>
      <c r="AC612" s="166"/>
      <c r="AD612" s="166"/>
      <c r="AE612" s="166"/>
      <c r="AF612" s="166"/>
      <c r="AH612" s="165"/>
      <c r="AI612" s="165"/>
      <c r="AN612" s="165"/>
      <c r="AT612" s="165"/>
      <c r="BA612" s="165"/>
      <c r="BI612" s="165"/>
      <c r="BQ612" s="165"/>
      <c r="BR612" s="165"/>
    </row>
    <row r="613" spans="2:70" ht="15" customHeight="1" x14ac:dyDescent="0.25">
      <c r="B613" s="165"/>
      <c r="C613" s="165"/>
      <c r="D613" s="166"/>
      <c r="E613" s="166"/>
      <c r="F613" s="166"/>
      <c r="G613" s="166"/>
      <c r="H613" s="166"/>
      <c r="I613" s="166"/>
      <c r="J613" s="166"/>
      <c r="K613" s="166"/>
      <c r="L613" s="166"/>
      <c r="M613" s="166"/>
      <c r="N613" s="166"/>
      <c r="O613" s="166"/>
      <c r="P613" s="938"/>
      <c r="Q613" s="938"/>
      <c r="R613" s="938"/>
      <c r="S613" s="165"/>
      <c r="T613" s="165"/>
      <c r="U613" s="166"/>
      <c r="V613" s="166"/>
      <c r="W613" s="166"/>
      <c r="X613" s="165"/>
      <c r="Y613" s="165"/>
      <c r="Z613" s="165"/>
      <c r="AA613" s="165"/>
      <c r="AB613" s="166"/>
      <c r="AC613" s="166"/>
      <c r="AD613" s="166"/>
      <c r="AE613" s="166"/>
      <c r="AF613" s="166"/>
      <c r="AH613" s="165"/>
      <c r="AI613" s="165"/>
      <c r="AN613" s="165"/>
      <c r="AT613" s="165"/>
      <c r="BA613" s="165"/>
      <c r="BI613" s="165"/>
      <c r="BQ613" s="165"/>
      <c r="BR613" s="165"/>
    </row>
    <row r="614" spans="2:70" ht="15" customHeight="1" x14ac:dyDescent="0.25">
      <c r="B614" s="165"/>
      <c r="C614" s="165"/>
      <c r="D614" s="166"/>
      <c r="E614" s="166"/>
      <c r="F614" s="166"/>
      <c r="G614" s="166"/>
      <c r="H614" s="166"/>
      <c r="I614" s="166"/>
      <c r="J614" s="166"/>
      <c r="K614" s="166"/>
      <c r="L614" s="166"/>
      <c r="M614" s="166"/>
      <c r="N614" s="166"/>
      <c r="O614" s="166"/>
      <c r="P614" s="938"/>
      <c r="Q614" s="938"/>
      <c r="R614" s="938"/>
      <c r="S614" s="165"/>
      <c r="T614" s="165"/>
      <c r="U614" s="166"/>
      <c r="V614" s="166"/>
      <c r="W614" s="166"/>
      <c r="X614" s="165"/>
      <c r="Y614" s="165"/>
      <c r="Z614" s="165"/>
      <c r="AA614" s="165"/>
      <c r="AB614" s="166"/>
      <c r="AC614" s="166"/>
      <c r="AD614" s="166"/>
      <c r="AE614" s="166"/>
      <c r="AF614" s="166"/>
      <c r="AH614" s="165"/>
      <c r="AI614" s="165"/>
      <c r="AN614" s="165"/>
      <c r="AT614" s="165"/>
      <c r="BA614" s="165"/>
      <c r="BI614" s="165"/>
      <c r="BQ614" s="165"/>
      <c r="BR614" s="165"/>
    </row>
    <row r="615" spans="2:70" ht="15" customHeight="1" x14ac:dyDescent="0.25">
      <c r="B615" s="165"/>
      <c r="C615" s="165"/>
      <c r="D615" s="166"/>
      <c r="E615" s="166"/>
      <c r="F615" s="166"/>
      <c r="G615" s="166"/>
      <c r="H615" s="166"/>
      <c r="I615" s="166"/>
      <c r="J615" s="166"/>
      <c r="K615" s="166"/>
      <c r="L615" s="166"/>
      <c r="M615" s="166"/>
      <c r="N615" s="166"/>
      <c r="O615" s="166"/>
      <c r="P615" s="938"/>
      <c r="Q615" s="938"/>
      <c r="R615" s="938"/>
      <c r="S615" s="165"/>
      <c r="T615" s="165"/>
      <c r="U615" s="166"/>
      <c r="V615" s="166"/>
      <c r="W615" s="166"/>
      <c r="X615" s="165"/>
      <c r="Y615" s="165"/>
      <c r="Z615" s="165"/>
      <c r="AA615" s="165"/>
      <c r="AB615" s="166"/>
      <c r="AC615" s="166"/>
      <c r="AD615" s="166"/>
      <c r="AE615" s="166"/>
      <c r="AF615" s="166"/>
      <c r="AH615" s="165"/>
      <c r="AI615" s="165"/>
      <c r="AN615" s="165"/>
      <c r="AT615" s="165"/>
      <c r="BA615" s="165"/>
      <c r="BI615" s="165"/>
      <c r="BQ615" s="165"/>
      <c r="BR615" s="165"/>
    </row>
    <row r="616" spans="2:70" ht="15" customHeight="1" x14ac:dyDescent="0.25">
      <c r="B616" s="165"/>
      <c r="C616" s="165"/>
      <c r="D616" s="166"/>
      <c r="E616" s="166"/>
      <c r="F616" s="166"/>
      <c r="G616" s="166"/>
      <c r="H616" s="166"/>
      <c r="I616" s="166"/>
      <c r="J616" s="166"/>
      <c r="K616" s="166"/>
      <c r="L616" s="166"/>
      <c r="M616" s="166"/>
      <c r="N616" s="166"/>
      <c r="O616" s="166"/>
      <c r="P616" s="938"/>
      <c r="Q616" s="938"/>
      <c r="R616" s="938"/>
      <c r="S616" s="165"/>
      <c r="T616" s="165"/>
      <c r="U616" s="166"/>
      <c r="V616" s="166"/>
      <c r="W616" s="166"/>
      <c r="X616" s="165"/>
      <c r="Y616" s="165"/>
      <c r="Z616" s="165"/>
      <c r="AA616" s="165"/>
      <c r="AB616" s="166"/>
      <c r="AC616" s="166"/>
      <c r="AD616" s="166"/>
      <c r="AE616" s="166"/>
      <c r="AF616" s="166"/>
      <c r="AH616" s="165"/>
      <c r="AI616" s="165"/>
      <c r="AN616" s="165"/>
      <c r="AT616" s="165"/>
      <c r="BA616" s="165"/>
      <c r="BI616" s="165"/>
      <c r="BQ616" s="165"/>
      <c r="BR616" s="165"/>
    </row>
    <row r="617" spans="2:70" ht="15" customHeight="1" x14ac:dyDescent="0.25">
      <c r="B617" s="165"/>
      <c r="C617" s="165"/>
      <c r="D617" s="166"/>
      <c r="E617" s="166"/>
      <c r="F617" s="166"/>
      <c r="G617" s="166"/>
      <c r="H617" s="166"/>
      <c r="I617" s="166"/>
      <c r="J617" s="166"/>
      <c r="K617" s="166"/>
      <c r="L617" s="166"/>
      <c r="M617" s="166"/>
      <c r="N617" s="166"/>
      <c r="O617" s="166"/>
      <c r="P617" s="938"/>
      <c r="Q617" s="938"/>
      <c r="R617" s="938"/>
      <c r="S617" s="165"/>
      <c r="T617" s="165"/>
      <c r="U617" s="166"/>
      <c r="V617" s="166"/>
      <c r="W617" s="166"/>
      <c r="X617" s="165"/>
      <c r="Y617" s="165"/>
      <c r="Z617" s="165"/>
      <c r="AA617" s="165"/>
      <c r="AB617" s="166"/>
      <c r="AC617" s="166"/>
      <c r="AD617" s="166"/>
      <c r="AE617" s="166"/>
      <c r="AF617" s="166"/>
      <c r="AH617" s="165"/>
      <c r="AI617" s="165"/>
      <c r="AN617" s="165"/>
      <c r="AT617" s="165"/>
      <c r="BA617" s="165"/>
      <c r="BI617" s="165"/>
      <c r="BQ617" s="165"/>
      <c r="BR617" s="165"/>
    </row>
    <row r="618" spans="2:70" ht="15" customHeight="1" x14ac:dyDescent="0.25">
      <c r="B618" s="165"/>
      <c r="C618" s="165"/>
      <c r="D618" s="166"/>
      <c r="E618" s="166"/>
      <c r="F618" s="166"/>
      <c r="G618" s="166"/>
      <c r="H618" s="166"/>
      <c r="I618" s="166"/>
      <c r="J618" s="166"/>
      <c r="K618" s="166"/>
      <c r="L618" s="166"/>
      <c r="M618" s="166"/>
      <c r="N618" s="166"/>
      <c r="O618" s="166"/>
      <c r="P618" s="938"/>
      <c r="Q618" s="938"/>
      <c r="R618" s="938"/>
      <c r="S618" s="165"/>
      <c r="T618" s="165"/>
      <c r="U618" s="166"/>
      <c r="V618" s="166"/>
      <c r="W618" s="166"/>
      <c r="X618" s="165"/>
      <c r="Y618" s="165"/>
      <c r="Z618" s="165"/>
      <c r="AA618" s="165"/>
      <c r="AB618" s="166"/>
      <c r="AC618" s="166"/>
      <c r="AD618" s="166"/>
      <c r="AE618" s="166"/>
      <c r="AF618" s="166"/>
      <c r="AH618" s="165"/>
      <c r="AI618" s="165"/>
      <c r="AN618" s="165"/>
      <c r="AT618" s="165"/>
      <c r="BA618" s="165"/>
      <c r="BI618" s="165"/>
      <c r="BQ618" s="165"/>
      <c r="BR618" s="165"/>
    </row>
    <row r="619" spans="2:70" ht="15" customHeight="1" x14ac:dyDescent="0.25">
      <c r="B619" s="165"/>
      <c r="C619" s="165"/>
      <c r="D619" s="166"/>
      <c r="E619" s="166"/>
      <c r="F619" s="166"/>
      <c r="G619" s="166"/>
      <c r="H619" s="166"/>
      <c r="I619" s="166"/>
      <c r="J619" s="166"/>
      <c r="K619" s="166"/>
      <c r="L619" s="166"/>
      <c r="M619" s="166"/>
      <c r="N619" s="166"/>
      <c r="O619" s="166"/>
      <c r="P619" s="938"/>
      <c r="Q619" s="938"/>
      <c r="R619" s="938"/>
      <c r="S619" s="165"/>
      <c r="T619" s="165"/>
      <c r="U619" s="166"/>
      <c r="V619" s="166"/>
      <c r="W619" s="166"/>
      <c r="X619" s="165"/>
      <c r="Y619" s="165"/>
      <c r="Z619" s="165"/>
      <c r="AA619" s="165"/>
      <c r="AB619" s="166"/>
      <c r="AC619" s="166"/>
      <c r="AD619" s="166"/>
      <c r="AE619" s="166"/>
      <c r="AF619" s="166"/>
      <c r="AH619" s="165"/>
      <c r="AI619" s="165"/>
      <c r="AN619" s="165"/>
      <c r="AT619" s="165"/>
      <c r="BA619" s="165"/>
      <c r="BI619" s="165"/>
      <c r="BQ619" s="165"/>
      <c r="BR619" s="165"/>
    </row>
    <row r="620" spans="2:70" ht="15" customHeight="1" x14ac:dyDescent="0.25">
      <c r="B620" s="165"/>
      <c r="C620" s="165"/>
      <c r="D620" s="166"/>
      <c r="E620" s="166"/>
      <c r="F620" s="166"/>
      <c r="G620" s="166"/>
      <c r="H620" s="166"/>
      <c r="I620" s="166"/>
      <c r="J620" s="166"/>
      <c r="K620" s="166"/>
      <c r="L620" s="166"/>
      <c r="M620" s="166"/>
      <c r="N620" s="166"/>
      <c r="O620" s="166"/>
      <c r="P620" s="938"/>
      <c r="Q620" s="938"/>
      <c r="R620" s="938"/>
      <c r="S620" s="165"/>
      <c r="T620" s="165"/>
      <c r="U620" s="166"/>
      <c r="V620" s="166"/>
      <c r="W620" s="166"/>
      <c r="X620" s="165"/>
      <c r="Y620" s="165"/>
      <c r="Z620" s="165"/>
      <c r="AA620" s="165"/>
      <c r="AB620" s="166"/>
      <c r="AC620" s="166"/>
      <c r="AD620" s="166"/>
      <c r="AE620" s="166"/>
      <c r="AF620" s="166"/>
      <c r="AH620" s="165"/>
      <c r="AI620" s="165"/>
      <c r="AN620" s="165"/>
      <c r="AT620" s="165"/>
      <c r="BA620" s="165"/>
      <c r="BI620" s="165"/>
      <c r="BQ620" s="165"/>
      <c r="BR620" s="165"/>
    </row>
    <row r="621" spans="2:70" ht="15" customHeight="1" x14ac:dyDescent="0.25">
      <c r="B621" s="165"/>
      <c r="C621" s="165"/>
      <c r="D621" s="166"/>
      <c r="E621" s="166"/>
      <c r="F621" s="166"/>
      <c r="G621" s="166"/>
      <c r="H621" s="166"/>
      <c r="I621" s="166"/>
      <c r="J621" s="166"/>
      <c r="K621" s="166"/>
      <c r="L621" s="166"/>
      <c r="M621" s="166"/>
      <c r="N621" s="166"/>
      <c r="O621" s="166"/>
      <c r="P621" s="938"/>
      <c r="Q621" s="938"/>
      <c r="R621" s="938"/>
      <c r="S621" s="165"/>
      <c r="T621" s="165"/>
      <c r="U621" s="166"/>
      <c r="V621" s="166"/>
      <c r="W621" s="166"/>
      <c r="X621" s="165"/>
      <c r="Y621" s="165"/>
      <c r="Z621" s="165"/>
      <c r="AA621" s="165"/>
      <c r="AB621" s="166"/>
      <c r="AC621" s="166"/>
      <c r="AD621" s="166"/>
      <c r="AE621" s="166"/>
      <c r="AF621" s="166"/>
      <c r="AH621" s="165"/>
      <c r="AI621" s="165"/>
      <c r="AN621" s="165"/>
      <c r="AT621" s="165"/>
      <c r="BA621" s="165"/>
      <c r="BI621" s="165"/>
      <c r="BQ621" s="165"/>
      <c r="BR621" s="165"/>
    </row>
    <row r="622" spans="2:70" ht="15" customHeight="1" x14ac:dyDescent="0.25">
      <c r="B622" s="165"/>
      <c r="C622" s="165"/>
      <c r="D622" s="166"/>
      <c r="E622" s="166"/>
      <c r="F622" s="166"/>
      <c r="G622" s="166"/>
      <c r="H622" s="166"/>
      <c r="I622" s="166"/>
      <c r="J622" s="166"/>
      <c r="K622" s="166"/>
      <c r="L622" s="166"/>
      <c r="M622" s="166"/>
      <c r="N622" s="166"/>
      <c r="O622" s="166"/>
      <c r="P622" s="938"/>
      <c r="Q622" s="938"/>
      <c r="R622" s="938"/>
      <c r="S622" s="165"/>
      <c r="T622" s="165"/>
      <c r="U622" s="166"/>
      <c r="V622" s="166"/>
      <c r="W622" s="166"/>
      <c r="X622" s="165"/>
      <c r="Y622" s="165"/>
      <c r="Z622" s="165"/>
      <c r="AA622" s="165"/>
      <c r="AB622" s="166"/>
      <c r="AC622" s="166"/>
      <c r="AD622" s="166"/>
      <c r="AE622" s="166"/>
      <c r="AF622" s="166"/>
      <c r="AH622" s="165"/>
      <c r="AI622" s="165"/>
      <c r="AN622" s="165"/>
      <c r="AT622" s="165"/>
      <c r="BA622" s="165"/>
      <c r="BI622" s="165"/>
      <c r="BQ622" s="165"/>
      <c r="BR622" s="165"/>
    </row>
    <row r="623" spans="2:70" ht="15" customHeight="1" x14ac:dyDescent="0.25">
      <c r="B623" s="165"/>
      <c r="C623" s="165"/>
      <c r="D623" s="166"/>
      <c r="E623" s="166"/>
      <c r="F623" s="166"/>
      <c r="G623" s="166"/>
      <c r="H623" s="166"/>
      <c r="I623" s="166"/>
      <c r="J623" s="166"/>
      <c r="K623" s="166"/>
      <c r="L623" s="166"/>
      <c r="M623" s="166"/>
      <c r="N623" s="166"/>
      <c r="O623" s="166"/>
      <c r="P623" s="938"/>
      <c r="Q623" s="938"/>
      <c r="R623" s="938"/>
      <c r="S623" s="165"/>
      <c r="T623" s="165"/>
      <c r="U623" s="166"/>
      <c r="V623" s="166"/>
      <c r="W623" s="166"/>
      <c r="X623" s="165"/>
      <c r="Y623" s="165"/>
      <c r="Z623" s="165"/>
      <c r="AA623" s="165"/>
      <c r="AB623" s="166"/>
      <c r="AC623" s="166"/>
      <c r="AD623" s="166"/>
      <c r="AE623" s="166"/>
      <c r="AF623" s="166"/>
      <c r="AH623" s="165"/>
      <c r="AI623" s="165"/>
      <c r="AN623" s="165"/>
      <c r="AT623" s="165"/>
      <c r="BA623" s="165"/>
      <c r="BI623" s="165"/>
      <c r="BQ623" s="165"/>
      <c r="BR623" s="165"/>
    </row>
    <row r="624" spans="2:70" ht="15" customHeight="1" x14ac:dyDescent="0.25">
      <c r="B624" s="165"/>
      <c r="C624" s="165"/>
      <c r="D624" s="166"/>
      <c r="E624" s="166"/>
      <c r="F624" s="166"/>
      <c r="G624" s="166"/>
      <c r="H624" s="166"/>
      <c r="I624" s="166"/>
      <c r="J624" s="166"/>
      <c r="K624" s="166"/>
      <c r="L624" s="166"/>
      <c r="M624" s="166"/>
      <c r="N624" s="166"/>
      <c r="O624" s="166"/>
      <c r="P624" s="938"/>
      <c r="Q624" s="938"/>
      <c r="R624" s="938"/>
      <c r="S624" s="165"/>
      <c r="T624" s="165"/>
      <c r="U624" s="166"/>
      <c r="V624" s="166"/>
      <c r="W624" s="166"/>
      <c r="X624" s="165"/>
      <c r="Y624" s="165"/>
      <c r="Z624" s="165"/>
      <c r="AA624" s="165"/>
      <c r="AB624" s="166"/>
      <c r="AC624" s="166"/>
      <c r="AD624" s="166"/>
      <c r="AE624" s="166"/>
      <c r="AF624" s="166"/>
      <c r="AH624" s="165"/>
      <c r="AI624" s="165"/>
      <c r="AN624" s="165"/>
      <c r="AT624" s="165"/>
      <c r="BA624" s="165"/>
      <c r="BI624" s="165"/>
      <c r="BQ624" s="165"/>
      <c r="BR624" s="165"/>
    </row>
    <row r="625" spans="2:70" ht="15" customHeight="1" x14ac:dyDescent="0.25">
      <c r="B625" s="165"/>
      <c r="C625" s="165"/>
      <c r="D625" s="166"/>
      <c r="E625" s="166"/>
      <c r="F625" s="166"/>
      <c r="G625" s="166"/>
      <c r="H625" s="166"/>
      <c r="I625" s="166"/>
      <c r="J625" s="166"/>
      <c r="K625" s="166"/>
      <c r="L625" s="166"/>
      <c r="M625" s="166"/>
      <c r="N625" s="166"/>
      <c r="O625" s="166"/>
      <c r="P625" s="938"/>
      <c r="Q625" s="938"/>
      <c r="R625" s="938"/>
      <c r="S625" s="165"/>
      <c r="T625" s="165"/>
      <c r="U625" s="166"/>
      <c r="V625" s="166"/>
      <c r="W625" s="166"/>
      <c r="X625" s="165"/>
      <c r="Y625" s="165"/>
      <c r="Z625" s="165"/>
      <c r="AA625" s="165"/>
      <c r="AB625" s="166"/>
      <c r="AC625" s="166"/>
      <c r="AD625" s="166"/>
      <c r="AE625" s="166"/>
      <c r="AF625" s="166"/>
      <c r="AH625" s="165"/>
      <c r="AI625" s="165"/>
      <c r="AN625" s="165"/>
      <c r="AT625" s="165"/>
      <c r="BA625" s="165"/>
      <c r="BI625" s="165"/>
      <c r="BQ625" s="165"/>
      <c r="BR625" s="165"/>
    </row>
    <row r="626" spans="2:70" ht="15" customHeight="1" x14ac:dyDescent="0.25">
      <c r="B626" s="165"/>
      <c r="C626" s="165"/>
      <c r="D626" s="166"/>
      <c r="E626" s="166"/>
      <c r="F626" s="166"/>
      <c r="G626" s="166"/>
      <c r="H626" s="166"/>
      <c r="I626" s="166"/>
      <c r="J626" s="166"/>
      <c r="K626" s="166"/>
      <c r="L626" s="166"/>
      <c r="M626" s="166"/>
      <c r="N626" s="166"/>
      <c r="O626" s="166"/>
      <c r="P626" s="938"/>
      <c r="Q626" s="938"/>
      <c r="R626" s="938"/>
      <c r="S626" s="165"/>
      <c r="T626" s="165"/>
      <c r="U626" s="166"/>
      <c r="V626" s="166"/>
      <c r="W626" s="166"/>
      <c r="X626" s="165"/>
      <c r="Y626" s="165"/>
      <c r="Z626" s="165"/>
      <c r="AA626" s="165"/>
      <c r="AB626" s="166"/>
      <c r="AC626" s="166"/>
      <c r="AD626" s="166"/>
      <c r="AE626" s="166"/>
      <c r="AF626" s="166"/>
      <c r="AH626" s="165"/>
      <c r="AI626" s="165"/>
      <c r="AN626" s="165"/>
      <c r="AT626" s="165"/>
      <c r="BA626" s="165"/>
      <c r="BI626" s="165"/>
      <c r="BQ626" s="165"/>
      <c r="BR626" s="165"/>
    </row>
    <row r="627" spans="2:70" ht="15" customHeight="1" x14ac:dyDescent="0.25">
      <c r="B627" s="165"/>
      <c r="C627" s="165"/>
      <c r="D627" s="166"/>
      <c r="E627" s="166"/>
      <c r="F627" s="166"/>
      <c r="G627" s="166"/>
      <c r="H627" s="166"/>
      <c r="I627" s="166"/>
      <c r="J627" s="166"/>
      <c r="K627" s="166"/>
      <c r="L627" s="166"/>
      <c r="M627" s="166"/>
      <c r="N627" s="166"/>
      <c r="O627" s="166"/>
      <c r="P627" s="938"/>
      <c r="Q627" s="938"/>
      <c r="R627" s="938"/>
      <c r="S627" s="165"/>
      <c r="T627" s="165"/>
      <c r="U627" s="166"/>
      <c r="V627" s="166"/>
      <c r="W627" s="166"/>
      <c r="X627" s="165"/>
      <c r="Y627" s="165"/>
      <c r="Z627" s="165"/>
      <c r="AA627" s="165"/>
      <c r="AB627" s="166"/>
      <c r="AC627" s="166"/>
      <c r="AD627" s="166"/>
      <c r="AE627" s="166"/>
      <c r="AF627" s="166"/>
      <c r="AH627" s="165"/>
      <c r="AI627" s="165"/>
      <c r="AN627" s="165"/>
      <c r="AT627" s="165"/>
      <c r="BA627" s="165"/>
      <c r="BI627" s="165"/>
      <c r="BQ627" s="165"/>
      <c r="BR627" s="165"/>
    </row>
    <row r="628" spans="2:70" ht="15" customHeight="1" x14ac:dyDescent="0.25">
      <c r="B628" s="165"/>
      <c r="C628" s="165"/>
      <c r="D628" s="166"/>
      <c r="E628" s="166"/>
      <c r="F628" s="166"/>
      <c r="G628" s="166"/>
      <c r="H628" s="166"/>
      <c r="I628" s="166"/>
      <c r="J628" s="166"/>
      <c r="K628" s="166"/>
      <c r="L628" s="166"/>
      <c r="M628" s="166"/>
      <c r="N628" s="166"/>
      <c r="O628" s="166"/>
      <c r="P628" s="938"/>
      <c r="Q628" s="938"/>
      <c r="R628" s="938"/>
      <c r="S628" s="165"/>
      <c r="T628" s="165"/>
      <c r="U628" s="166"/>
      <c r="V628" s="166"/>
      <c r="W628" s="166"/>
      <c r="X628" s="165"/>
      <c r="Y628" s="165"/>
      <c r="Z628" s="165"/>
      <c r="AA628" s="165"/>
      <c r="AB628" s="166"/>
      <c r="AC628" s="166"/>
      <c r="AD628" s="166"/>
      <c r="AE628" s="166"/>
      <c r="AF628" s="166"/>
      <c r="AH628" s="165"/>
      <c r="AI628" s="165"/>
      <c r="AN628" s="165"/>
      <c r="AT628" s="165"/>
      <c r="BA628" s="165"/>
      <c r="BI628" s="165"/>
      <c r="BQ628" s="165"/>
      <c r="BR628" s="165"/>
    </row>
    <row r="629" spans="2:70" ht="15" customHeight="1" x14ac:dyDescent="0.25">
      <c r="B629" s="165"/>
      <c r="C629" s="165"/>
      <c r="D629" s="166"/>
      <c r="E629" s="166"/>
      <c r="F629" s="166"/>
      <c r="G629" s="166"/>
      <c r="H629" s="166"/>
      <c r="I629" s="166"/>
      <c r="J629" s="166"/>
      <c r="K629" s="166"/>
      <c r="L629" s="166"/>
      <c r="M629" s="166"/>
      <c r="N629" s="166"/>
      <c r="O629" s="166"/>
      <c r="P629" s="938"/>
      <c r="Q629" s="938"/>
      <c r="R629" s="938"/>
      <c r="S629" s="165"/>
      <c r="T629" s="165"/>
      <c r="U629" s="166"/>
      <c r="V629" s="166"/>
      <c r="W629" s="166"/>
      <c r="X629" s="165"/>
      <c r="Y629" s="165"/>
      <c r="Z629" s="165"/>
      <c r="AA629" s="165"/>
      <c r="AB629" s="166"/>
      <c r="AC629" s="166"/>
      <c r="AD629" s="166"/>
      <c r="AE629" s="166"/>
      <c r="AF629" s="166"/>
      <c r="AH629" s="165"/>
      <c r="AI629" s="165"/>
      <c r="AN629" s="165"/>
      <c r="AT629" s="165"/>
      <c r="BA629" s="165"/>
      <c r="BI629" s="165"/>
      <c r="BQ629" s="165"/>
      <c r="BR629" s="165"/>
    </row>
    <row r="630" spans="2:70" ht="15" customHeight="1" x14ac:dyDescent="0.25">
      <c r="B630" s="165"/>
      <c r="C630" s="165"/>
      <c r="D630" s="166"/>
      <c r="E630" s="166"/>
      <c r="F630" s="166"/>
      <c r="G630" s="166"/>
      <c r="H630" s="166"/>
      <c r="I630" s="166"/>
      <c r="J630" s="166"/>
      <c r="K630" s="166"/>
      <c r="L630" s="166"/>
      <c r="M630" s="166"/>
      <c r="N630" s="166"/>
      <c r="O630" s="166"/>
      <c r="P630" s="938"/>
      <c r="Q630" s="938"/>
      <c r="R630" s="938"/>
      <c r="S630" s="165"/>
      <c r="T630" s="165"/>
      <c r="U630" s="166"/>
      <c r="V630" s="166"/>
      <c r="W630" s="166"/>
      <c r="X630" s="165"/>
      <c r="Y630" s="165"/>
      <c r="Z630" s="165"/>
      <c r="AA630" s="165"/>
      <c r="AB630" s="166"/>
      <c r="AC630" s="166"/>
      <c r="AD630" s="166"/>
      <c r="AE630" s="166"/>
      <c r="AF630" s="166"/>
      <c r="AH630" s="165"/>
      <c r="AI630" s="165"/>
      <c r="AN630" s="165"/>
      <c r="AT630" s="165"/>
      <c r="BA630" s="165"/>
      <c r="BI630" s="165"/>
      <c r="BQ630" s="165"/>
      <c r="BR630" s="165"/>
    </row>
    <row r="631" spans="2:70" ht="15" customHeight="1" x14ac:dyDescent="0.25">
      <c r="B631" s="165"/>
      <c r="C631" s="165"/>
      <c r="D631" s="166"/>
      <c r="E631" s="166"/>
      <c r="F631" s="166"/>
      <c r="G631" s="166"/>
      <c r="H631" s="166"/>
      <c r="I631" s="166"/>
      <c r="J631" s="166"/>
      <c r="K631" s="166"/>
      <c r="L631" s="166"/>
      <c r="M631" s="166"/>
      <c r="N631" s="166"/>
      <c r="O631" s="166"/>
      <c r="P631" s="938"/>
      <c r="Q631" s="938"/>
      <c r="R631" s="938"/>
      <c r="S631" s="165"/>
      <c r="T631" s="165"/>
      <c r="U631" s="166"/>
      <c r="V631" s="166"/>
      <c r="W631" s="166"/>
      <c r="X631" s="165"/>
      <c r="Y631" s="165"/>
      <c r="Z631" s="165"/>
      <c r="AA631" s="165"/>
      <c r="AB631" s="166"/>
      <c r="AC631" s="166"/>
      <c r="AD631" s="166"/>
      <c r="AE631" s="166"/>
      <c r="AF631" s="166"/>
      <c r="AH631" s="165"/>
      <c r="AI631" s="165"/>
      <c r="AN631" s="165"/>
      <c r="AT631" s="165"/>
      <c r="BA631" s="165"/>
      <c r="BI631" s="165"/>
      <c r="BQ631" s="165"/>
      <c r="BR631" s="165"/>
    </row>
    <row r="632" spans="2:70" ht="15" customHeight="1" x14ac:dyDescent="0.25">
      <c r="B632" s="165"/>
      <c r="C632" s="165"/>
      <c r="D632" s="166"/>
      <c r="E632" s="166"/>
      <c r="F632" s="166"/>
      <c r="G632" s="166"/>
      <c r="H632" s="166"/>
      <c r="I632" s="166"/>
      <c r="J632" s="166"/>
      <c r="K632" s="166"/>
      <c r="L632" s="166"/>
      <c r="M632" s="166"/>
      <c r="N632" s="166"/>
      <c r="O632" s="166"/>
      <c r="P632" s="938"/>
      <c r="Q632" s="938"/>
      <c r="R632" s="938"/>
      <c r="S632" s="165"/>
      <c r="T632" s="165"/>
      <c r="U632" s="166"/>
      <c r="V632" s="166"/>
      <c r="W632" s="166"/>
      <c r="X632" s="165"/>
      <c r="Y632" s="165"/>
      <c r="Z632" s="165"/>
      <c r="AA632" s="165"/>
      <c r="AB632" s="166"/>
      <c r="AC632" s="166"/>
      <c r="AD632" s="166"/>
      <c r="AE632" s="166"/>
      <c r="AF632" s="166"/>
      <c r="AH632" s="165"/>
      <c r="AI632" s="165"/>
      <c r="AN632" s="165"/>
      <c r="AT632" s="165"/>
      <c r="BA632" s="165"/>
      <c r="BI632" s="165"/>
      <c r="BQ632" s="165"/>
      <c r="BR632" s="165"/>
    </row>
    <row r="633" spans="2:70" ht="15" customHeight="1" x14ac:dyDescent="0.25">
      <c r="B633" s="165"/>
      <c r="C633" s="165"/>
      <c r="D633" s="166"/>
      <c r="E633" s="166"/>
      <c r="F633" s="166"/>
      <c r="G633" s="166"/>
      <c r="H633" s="166"/>
      <c r="I633" s="166"/>
      <c r="J633" s="166"/>
      <c r="K633" s="166"/>
      <c r="L633" s="166"/>
      <c r="M633" s="166"/>
      <c r="N633" s="166"/>
      <c r="O633" s="166"/>
      <c r="P633" s="938"/>
      <c r="Q633" s="938"/>
      <c r="R633" s="938"/>
      <c r="S633" s="165"/>
      <c r="T633" s="165"/>
      <c r="U633" s="166"/>
      <c r="V633" s="166"/>
      <c r="W633" s="166"/>
      <c r="X633" s="165"/>
      <c r="Y633" s="165"/>
      <c r="Z633" s="165"/>
      <c r="AA633" s="165"/>
      <c r="AB633" s="166"/>
      <c r="AC633" s="166"/>
      <c r="AD633" s="166"/>
      <c r="AE633" s="166"/>
      <c r="AF633" s="166"/>
      <c r="AH633" s="165"/>
      <c r="AI633" s="165"/>
      <c r="AN633" s="165"/>
      <c r="AT633" s="165"/>
      <c r="BA633" s="165"/>
      <c r="BI633" s="165"/>
      <c r="BQ633" s="165"/>
      <c r="BR633" s="165"/>
    </row>
    <row r="634" spans="2:70" ht="15" customHeight="1" x14ac:dyDescent="0.25">
      <c r="B634" s="165"/>
      <c r="C634" s="165"/>
      <c r="D634" s="166"/>
      <c r="E634" s="166"/>
      <c r="F634" s="166"/>
      <c r="G634" s="166"/>
      <c r="H634" s="166"/>
      <c r="I634" s="166"/>
      <c r="J634" s="166"/>
      <c r="K634" s="166"/>
      <c r="L634" s="166"/>
      <c r="M634" s="166"/>
      <c r="N634" s="166"/>
      <c r="O634" s="166"/>
      <c r="P634" s="938"/>
      <c r="Q634" s="938"/>
      <c r="R634" s="938"/>
      <c r="S634" s="165"/>
      <c r="T634" s="165"/>
      <c r="U634" s="166"/>
      <c r="V634" s="166"/>
      <c r="W634" s="166"/>
      <c r="X634" s="165"/>
      <c r="Y634" s="165"/>
      <c r="Z634" s="165"/>
      <c r="AA634" s="165"/>
      <c r="AB634" s="166"/>
      <c r="AC634" s="166"/>
      <c r="AD634" s="166"/>
      <c r="AE634" s="166"/>
      <c r="AF634" s="166"/>
      <c r="AH634" s="165"/>
      <c r="AI634" s="165"/>
      <c r="AN634" s="165"/>
      <c r="AT634" s="165"/>
      <c r="BA634" s="165"/>
      <c r="BI634" s="165"/>
      <c r="BQ634" s="165"/>
      <c r="BR634" s="165"/>
    </row>
    <row r="635" spans="2:70" ht="15" customHeight="1" x14ac:dyDescent="0.25">
      <c r="B635" s="165"/>
      <c r="C635" s="165"/>
      <c r="D635" s="166"/>
      <c r="E635" s="166"/>
      <c r="F635" s="166"/>
      <c r="G635" s="166"/>
      <c r="H635" s="166"/>
      <c r="I635" s="166"/>
      <c r="J635" s="166"/>
      <c r="K635" s="166"/>
      <c r="L635" s="166"/>
      <c r="M635" s="166"/>
      <c r="N635" s="166"/>
      <c r="O635" s="166"/>
      <c r="P635" s="938"/>
      <c r="Q635" s="938"/>
      <c r="R635" s="938"/>
      <c r="S635" s="165"/>
      <c r="T635" s="165"/>
      <c r="U635" s="166"/>
      <c r="V635" s="166"/>
      <c r="W635" s="166"/>
      <c r="X635" s="165"/>
      <c r="Y635" s="165"/>
      <c r="Z635" s="165"/>
      <c r="AA635" s="165"/>
      <c r="AB635" s="166"/>
      <c r="AC635" s="166"/>
      <c r="AD635" s="166"/>
      <c r="AE635" s="166"/>
      <c r="AF635" s="166"/>
      <c r="AH635" s="165"/>
      <c r="AI635" s="165"/>
      <c r="AN635" s="165"/>
      <c r="AT635" s="165"/>
      <c r="BA635" s="165"/>
      <c r="BI635" s="165"/>
      <c r="BQ635" s="165"/>
      <c r="BR635" s="165"/>
    </row>
    <row r="636" spans="2:70" ht="15" customHeight="1" x14ac:dyDescent="0.25">
      <c r="B636" s="165"/>
      <c r="C636" s="165"/>
      <c r="D636" s="166"/>
      <c r="E636" s="166"/>
      <c r="F636" s="166"/>
      <c r="G636" s="166"/>
      <c r="H636" s="166"/>
      <c r="I636" s="166"/>
      <c r="J636" s="166"/>
      <c r="K636" s="166"/>
      <c r="L636" s="166"/>
      <c r="M636" s="166"/>
      <c r="N636" s="166"/>
      <c r="O636" s="166"/>
      <c r="P636" s="938"/>
      <c r="Q636" s="938"/>
      <c r="R636" s="938"/>
      <c r="S636" s="165"/>
      <c r="T636" s="165"/>
      <c r="U636" s="166"/>
      <c r="V636" s="166"/>
      <c r="W636" s="166"/>
      <c r="X636" s="165"/>
      <c r="Y636" s="165"/>
      <c r="Z636" s="165"/>
      <c r="AA636" s="165"/>
      <c r="AB636" s="166"/>
      <c r="AC636" s="166"/>
      <c r="AD636" s="166"/>
      <c r="AE636" s="166"/>
      <c r="AF636" s="166"/>
      <c r="AH636" s="165"/>
      <c r="AI636" s="165"/>
      <c r="AN636" s="165"/>
      <c r="AT636" s="165"/>
      <c r="BA636" s="165"/>
      <c r="BI636" s="165"/>
      <c r="BQ636" s="165"/>
      <c r="BR636" s="165"/>
    </row>
    <row r="637" spans="2:70" ht="15" customHeight="1" x14ac:dyDescent="0.25">
      <c r="B637" s="165"/>
      <c r="C637" s="165"/>
      <c r="D637" s="166"/>
      <c r="E637" s="166"/>
      <c r="F637" s="166"/>
      <c r="G637" s="166"/>
      <c r="H637" s="166"/>
      <c r="I637" s="166"/>
      <c r="J637" s="166"/>
      <c r="K637" s="166"/>
      <c r="L637" s="166"/>
      <c r="M637" s="166"/>
      <c r="N637" s="166"/>
      <c r="O637" s="166"/>
      <c r="P637" s="938"/>
      <c r="Q637" s="938"/>
      <c r="R637" s="938"/>
      <c r="S637" s="165"/>
      <c r="T637" s="165"/>
      <c r="U637" s="166"/>
      <c r="V637" s="166"/>
      <c r="W637" s="166"/>
      <c r="X637" s="165"/>
      <c r="Y637" s="165"/>
      <c r="Z637" s="165"/>
      <c r="AA637" s="165"/>
      <c r="AB637" s="166"/>
      <c r="AC637" s="166"/>
      <c r="AD637" s="166"/>
      <c r="AE637" s="166"/>
      <c r="AF637" s="166"/>
      <c r="AH637" s="165"/>
      <c r="AI637" s="165"/>
      <c r="AN637" s="165"/>
      <c r="AT637" s="165"/>
      <c r="BA637" s="165"/>
      <c r="BI637" s="165"/>
      <c r="BQ637" s="165"/>
      <c r="BR637" s="165"/>
    </row>
    <row r="638" spans="2:70" ht="15" customHeight="1" x14ac:dyDescent="0.25">
      <c r="B638" s="165"/>
      <c r="C638" s="165"/>
      <c r="D638" s="166"/>
      <c r="E638" s="166"/>
      <c r="F638" s="166"/>
      <c r="G638" s="166"/>
      <c r="H638" s="166"/>
      <c r="I638" s="166"/>
      <c r="J638" s="166"/>
      <c r="K638" s="166"/>
      <c r="L638" s="166"/>
      <c r="M638" s="166"/>
      <c r="N638" s="166"/>
      <c r="O638" s="166"/>
      <c r="P638" s="938"/>
      <c r="Q638" s="938"/>
      <c r="R638" s="938"/>
      <c r="S638" s="165"/>
      <c r="T638" s="165"/>
      <c r="U638" s="166"/>
      <c r="V638" s="166"/>
      <c r="W638" s="166"/>
      <c r="X638" s="165"/>
      <c r="Y638" s="165"/>
      <c r="Z638" s="165"/>
      <c r="AA638" s="165"/>
      <c r="AB638" s="166"/>
      <c r="AC638" s="166"/>
      <c r="AD638" s="166"/>
      <c r="AE638" s="166"/>
      <c r="AF638" s="166"/>
      <c r="AH638" s="165"/>
      <c r="AI638" s="165"/>
      <c r="AN638" s="165"/>
      <c r="AT638" s="165"/>
      <c r="BA638" s="165"/>
      <c r="BI638" s="165"/>
      <c r="BQ638" s="165"/>
      <c r="BR638" s="165"/>
    </row>
    <row r="639" spans="2:70" ht="15" customHeight="1" x14ac:dyDescent="0.25">
      <c r="B639" s="165"/>
      <c r="C639" s="165"/>
      <c r="D639" s="166"/>
      <c r="E639" s="166"/>
      <c r="F639" s="166"/>
      <c r="G639" s="166"/>
      <c r="H639" s="166"/>
      <c r="I639" s="166"/>
      <c r="J639" s="166"/>
      <c r="K639" s="166"/>
      <c r="L639" s="166"/>
      <c r="M639" s="166"/>
      <c r="N639" s="166"/>
      <c r="O639" s="166"/>
      <c r="P639" s="938"/>
      <c r="Q639" s="938"/>
      <c r="R639" s="938"/>
      <c r="S639" s="165"/>
      <c r="T639" s="165"/>
      <c r="U639" s="166"/>
      <c r="V639" s="166"/>
      <c r="W639" s="166"/>
      <c r="X639" s="165"/>
      <c r="Y639" s="165"/>
      <c r="Z639" s="165"/>
      <c r="AA639" s="165"/>
      <c r="AB639" s="166"/>
      <c r="AC639" s="166"/>
      <c r="AD639" s="166"/>
      <c r="AE639" s="166"/>
      <c r="AF639" s="166"/>
      <c r="AH639" s="165"/>
      <c r="AI639" s="165"/>
      <c r="AN639" s="165"/>
      <c r="AT639" s="165"/>
      <c r="BA639" s="165"/>
      <c r="BI639" s="165"/>
      <c r="BQ639" s="165"/>
      <c r="BR639" s="165"/>
    </row>
    <row r="640" spans="2:70" ht="15" customHeight="1" x14ac:dyDescent="0.25">
      <c r="B640" s="165"/>
      <c r="C640" s="165"/>
      <c r="D640" s="166"/>
      <c r="E640" s="166"/>
      <c r="F640" s="166"/>
      <c r="G640" s="166"/>
      <c r="H640" s="166"/>
      <c r="I640" s="166"/>
      <c r="J640" s="166"/>
      <c r="K640" s="166"/>
      <c r="L640" s="166"/>
      <c r="M640" s="166"/>
      <c r="N640" s="166"/>
      <c r="O640" s="166"/>
      <c r="P640" s="938"/>
      <c r="Q640" s="938"/>
      <c r="R640" s="938"/>
      <c r="S640" s="165"/>
      <c r="T640" s="165"/>
      <c r="U640" s="166"/>
      <c r="V640" s="166"/>
      <c r="W640" s="166"/>
      <c r="X640" s="165"/>
      <c r="Y640" s="165"/>
      <c r="Z640" s="165"/>
      <c r="AA640" s="165"/>
      <c r="AB640" s="166"/>
      <c r="AC640" s="166"/>
      <c r="AD640" s="166"/>
      <c r="AE640" s="166"/>
      <c r="AF640" s="166"/>
      <c r="AH640" s="165"/>
      <c r="AI640" s="165"/>
      <c r="AN640" s="165"/>
      <c r="AT640" s="165"/>
      <c r="BA640" s="165"/>
      <c r="BI640" s="165"/>
      <c r="BQ640" s="165"/>
      <c r="BR640" s="165"/>
    </row>
    <row r="641" spans="2:70" ht="15" customHeight="1" x14ac:dyDescent="0.25">
      <c r="B641" s="165"/>
      <c r="C641" s="165"/>
      <c r="D641" s="166"/>
      <c r="E641" s="166"/>
      <c r="F641" s="166"/>
      <c r="G641" s="166"/>
      <c r="H641" s="166"/>
      <c r="I641" s="166"/>
      <c r="J641" s="166"/>
      <c r="K641" s="166"/>
      <c r="L641" s="166"/>
      <c r="M641" s="166"/>
      <c r="N641" s="166"/>
      <c r="O641" s="166"/>
      <c r="P641" s="938"/>
      <c r="Q641" s="938"/>
      <c r="R641" s="938"/>
      <c r="S641" s="165"/>
      <c r="T641" s="165"/>
      <c r="U641" s="166"/>
      <c r="V641" s="166"/>
      <c r="W641" s="166"/>
      <c r="X641" s="165"/>
      <c r="Y641" s="165"/>
      <c r="Z641" s="165"/>
      <c r="AA641" s="165"/>
      <c r="AB641" s="166"/>
      <c r="AC641" s="166"/>
      <c r="AD641" s="166"/>
      <c r="AE641" s="166"/>
      <c r="AF641" s="166"/>
      <c r="AH641" s="165"/>
      <c r="AI641" s="165"/>
      <c r="AN641" s="165"/>
      <c r="AT641" s="165"/>
      <c r="BA641" s="165"/>
      <c r="BI641" s="165"/>
      <c r="BQ641" s="165"/>
      <c r="BR641" s="165"/>
    </row>
    <row r="642" spans="2:70" ht="15" customHeight="1" x14ac:dyDescent="0.25">
      <c r="B642" s="165"/>
      <c r="C642" s="165"/>
      <c r="D642" s="166"/>
      <c r="E642" s="166"/>
      <c r="F642" s="166"/>
      <c r="G642" s="166"/>
      <c r="H642" s="166"/>
      <c r="I642" s="166"/>
      <c r="J642" s="166"/>
      <c r="K642" s="166"/>
      <c r="L642" s="166"/>
      <c r="M642" s="166"/>
      <c r="N642" s="166"/>
      <c r="O642" s="166"/>
      <c r="P642" s="938"/>
      <c r="Q642" s="938"/>
      <c r="R642" s="938"/>
      <c r="S642" s="165"/>
      <c r="T642" s="165"/>
      <c r="U642" s="166"/>
      <c r="V642" s="166"/>
      <c r="W642" s="166"/>
      <c r="X642" s="165"/>
      <c r="Y642" s="165"/>
      <c r="Z642" s="165"/>
      <c r="AA642" s="165"/>
      <c r="AB642" s="166"/>
      <c r="AC642" s="166"/>
      <c r="AD642" s="166"/>
      <c r="AE642" s="166"/>
      <c r="AF642" s="166"/>
      <c r="AH642" s="165"/>
      <c r="AI642" s="165"/>
      <c r="AN642" s="165"/>
      <c r="AT642" s="165"/>
      <c r="BA642" s="165"/>
      <c r="BI642" s="165"/>
      <c r="BQ642" s="165"/>
      <c r="BR642" s="165"/>
    </row>
    <row r="643" spans="2:70" ht="15" customHeight="1" x14ac:dyDescent="0.25">
      <c r="B643" s="165"/>
      <c r="C643" s="165"/>
      <c r="D643" s="166"/>
      <c r="E643" s="166"/>
      <c r="F643" s="166"/>
      <c r="G643" s="166"/>
      <c r="H643" s="166"/>
      <c r="I643" s="166"/>
      <c r="J643" s="166"/>
      <c r="K643" s="166"/>
      <c r="L643" s="166"/>
      <c r="M643" s="166"/>
      <c r="N643" s="166"/>
      <c r="O643" s="166"/>
      <c r="P643" s="938"/>
      <c r="Q643" s="938"/>
      <c r="R643" s="938"/>
      <c r="S643" s="165"/>
      <c r="T643" s="165"/>
      <c r="U643" s="166"/>
      <c r="V643" s="166"/>
      <c r="W643" s="166"/>
      <c r="X643" s="165"/>
      <c r="Y643" s="165"/>
      <c r="Z643" s="165"/>
      <c r="AA643" s="165"/>
      <c r="AB643" s="166"/>
      <c r="AC643" s="166"/>
      <c r="AD643" s="166"/>
      <c r="AE643" s="166"/>
      <c r="AF643" s="166"/>
      <c r="AH643" s="165"/>
      <c r="AI643" s="165"/>
      <c r="AN643" s="165"/>
      <c r="AT643" s="165"/>
      <c r="BA643" s="165"/>
      <c r="BI643" s="165"/>
      <c r="BQ643" s="165"/>
      <c r="BR643" s="165"/>
    </row>
    <row r="644" spans="2:70" ht="15" customHeight="1" x14ac:dyDescent="0.25">
      <c r="B644" s="165"/>
      <c r="C644" s="165"/>
      <c r="D644" s="166"/>
      <c r="E644" s="166"/>
      <c r="F644" s="166"/>
      <c r="G644" s="166"/>
      <c r="H644" s="166"/>
      <c r="I644" s="166"/>
      <c r="J644" s="166"/>
      <c r="K644" s="166"/>
      <c r="L644" s="166"/>
      <c r="M644" s="166"/>
      <c r="N644" s="166"/>
      <c r="O644" s="166"/>
      <c r="P644" s="938"/>
      <c r="Q644" s="938"/>
      <c r="R644" s="938"/>
      <c r="S644" s="165"/>
      <c r="T644" s="165"/>
      <c r="U644" s="166"/>
      <c r="V644" s="166"/>
      <c r="W644" s="166"/>
      <c r="X644" s="165"/>
      <c r="Y644" s="165"/>
      <c r="Z644" s="165"/>
      <c r="AA644" s="165"/>
      <c r="AB644" s="166"/>
      <c r="AC644" s="166"/>
      <c r="AD644" s="166"/>
      <c r="AE644" s="166"/>
      <c r="AF644" s="166"/>
      <c r="AH644" s="165"/>
      <c r="AI644" s="165"/>
      <c r="AN644" s="165"/>
      <c r="AT644" s="165"/>
      <c r="BA644" s="165"/>
      <c r="BI644" s="165"/>
      <c r="BQ644" s="165"/>
      <c r="BR644" s="165"/>
    </row>
    <row r="645" spans="2:70" ht="15" customHeight="1" x14ac:dyDescent="0.25">
      <c r="B645" s="165"/>
      <c r="C645" s="165"/>
      <c r="D645" s="166"/>
      <c r="E645" s="166"/>
      <c r="F645" s="166"/>
      <c r="G645" s="166"/>
      <c r="H645" s="166"/>
      <c r="I645" s="166"/>
      <c r="J645" s="166"/>
      <c r="K645" s="166"/>
      <c r="L645" s="166"/>
      <c r="M645" s="166"/>
      <c r="N645" s="166"/>
      <c r="O645" s="166"/>
      <c r="P645" s="938"/>
      <c r="Q645" s="938"/>
      <c r="R645" s="938"/>
      <c r="S645" s="165"/>
      <c r="T645" s="165"/>
      <c r="U645" s="166"/>
      <c r="V645" s="166"/>
      <c r="W645" s="166"/>
      <c r="X645" s="165"/>
      <c r="Y645" s="165"/>
      <c r="Z645" s="165"/>
      <c r="AA645" s="165"/>
      <c r="AB645" s="166"/>
      <c r="AC645" s="166"/>
      <c r="AD645" s="166"/>
      <c r="AE645" s="166"/>
      <c r="AF645" s="166"/>
      <c r="AH645" s="165"/>
      <c r="AI645" s="165"/>
      <c r="AN645" s="165"/>
      <c r="AT645" s="165"/>
      <c r="BA645" s="165"/>
      <c r="BI645" s="165"/>
      <c r="BQ645" s="165"/>
      <c r="BR645" s="165"/>
    </row>
    <row r="646" spans="2:70" ht="15" customHeight="1" x14ac:dyDescent="0.25">
      <c r="B646" s="165"/>
      <c r="C646" s="165"/>
      <c r="D646" s="166"/>
      <c r="E646" s="166"/>
      <c r="F646" s="166"/>
      <c r="G646" s="166"/>
      <c r="H646" s="166"/>
      <c r="I646" s="166"/>
      <c r="J646" s="166"/>
      <c r="K646" s="166"/>
      <c r="L646" s="166"/>
      <c r="M646" s="166"/>
      <c r="N646" s="166"/>
      <c r="O646" s="166"/>
      <c r="P646" s="938"/>
      <c r="Q646" s="938"/>
      <c r="R646" s="938"/>
      <c r="S646" s="165"/>
      <c r="T646" s="165"/>
      <c r="U646" s="166"/>
      <c r="V646" s="166"/>
      <c r="W646" s="166"/>
      <c r="X646" s="165"/>
      <c r="Y646" s="165"/>
      <c r="Z646" s="165"/>
      <c r="AA646" s="165"/>
      <c r="AB646" s="166"/>
      <c r="AC646" s="166"/>
      <c r="AD646" s="166"/>
      <c r="AE646" s="166"/>
      <c r="AF646" s="166"/>
      <c r="AH646" s="165"/>
      <c r="AI646" s="165"/>
      <c r="AN646" s="165"/>
      <c r="AT646" s="165"/>
      <c r="BA646" s="165"/>
      <c r="BI646" s="165"/>
      <c r="BQ646" s="165"/>
      <c r="BR646" s="165"/>
    </row>
    <row r="647" spans="2:70" ht="15" customHeight="1" x14ac:dyDescent="0.25">
      <c r="B647" s="165"/>
      <c r="C647" s="165"/>
      <c r="D647" s="166"/>
      <c r="E647" s="166"/>
      <c r="F647" s="166"/>
      <c r="G647" s="166"/>
      <c r="H647" s="166"/>
      <c r="I647" s="166"/>
      <c r="J647" s="166"/>
      <c r="K647" s="166"/>
      <c r="L647" s="166"/>
      <c r="M647" s="166"/>
      <c r="N647" s="166"/>
      <c r="O647" s="166"/>
      <c r="P647" s="938"/>
      <c r="Q647" s="938"/>
      <c r="R647" s="938"/>
      <c r="S647" s="165"/>
      <c r="T647" s="165"/>
      <c r="U647" s="166"/>
      <c r="V647" s="166"/>
      <c r="W647" s="166"/>
      <c r="X647" s="165"/>
      <c r="Y647" s="165"/>
      <c r="Z647" s="165"/>
      <c r="AA647" s="165"/>
      <c r="AB647" s="166"/>
      <c r="AC647" s="166"/>
      <c r="AD647" s="166"/>
      <c r="AE647" s="166"/>
      <c r="AF647" s="166"/>
      <c r="AH647" s="165"/>
      <c r="AI647" s="165"/>
      <c r="AN647" s="165"/>
      <c r="AT647" s="165"/>
      <c r="BA647" s="165"/>
      <c r="BI647" s="165"/>
      <c r="BQ647" s="165"/>
      <c r="BR647" s="165"/>
    </row>
    <row r="648" spans="2:70" ht="15" customHeight="1" x14ac:dyDescent="0.25">
      <c r="B648" s="165"/>
      <c r="C648" s="165"/>
      <c r="D648" s="166"/>
      <c r="E648" s="166"/>
      <c r="F648" s="166"/>
      <c r="G648" s="166"/>
      <c r="H648" s="166"/>
      <c r="I648" s="166"/>
      <c r="J648" s="166"/>
      <c r="K648" s="166"/>
      <c r="L648" s="166"/>
      <c r="M648" s="166"/>
      <c r="N648" s="166"/>
      <c r="O648" s="166"/>
      <c r="P648" s="938"/>
      <c r="Q648" s="938"/>
      <c r="R648" s="938"/>
      <c r="S648" s="165"/>
      <c r="T648" s="165"/>
      <c r="U648" s="166"/>
      <c r="V648" s="166"/>
      <c r="W648" s="166"/>
      <c r="X648" s="165"/>
      <c r="Y648" s="165"/>
      <c r="Z648" s="165"/>
      <c r="AA648" s="165"/>
      <c r="AB648" s="166"/>
      <c r="AC648" s="166"/>
      <c r="AD648" s="166"/>
      <c r="AE648" s="166"/>
      <c r="AF648" s="166"/>
      <c r="AH648" s="165"/>
      <c r="AI648" s="165"/>
      <c r="AN648" s="165"/>
      <c r="AT648" s="165"/>
      <c r="BA648" s="165"/>
      <c r="BI648" s="165"/>
      <c r="BQ648" s="165"/>
      <c r="BR648" s="165"/>
    </row>
    <row r="649" spans="2:70" ht="15" customHeight="1" x14ac:dyDescent="0.25">
      <c r="B649" s="165"/>
      <c r="C649" s="165"/>
      <c r="D649" s="166"/>
      <c r="E649" s="166"/>
      <c r="F649" s="166"/>
      <c r="G649" s="166"/>
      <c r="H649" s="166"/>
      <c r="I649" s="166"/>
      <c r="J649" s="166"/>
      <c r="K649" s="166"/>
      <c r="L649" s="166"/>
      <c r="M649" s="166"/>
      <c r="N649" s="166"/>
      <c r="O649" s="166"/>
      <c r="P649" s="938"/>
      <c r="Q649" s="938"/>
      <c r="R649" s="938"/>
      <c r="S649" s="165"/>
      <c r="T649" s="165"/>
      <c r="U649" s="166"/>
      <c r="V649" s="166"/>
      <c r="W649" s="166"/>
      <c r="X649" s="165"/>
      <c r="Y649" s="165"/>
      <c r="Z649" s="165"/>
      <c r="AA649" s="165"/>
      <c r="AB649" s="166"/>
      <c r="AC649" s="166"/>
      <c r="AD649" s="166"/>
      <c r="AE649" s="166"/>
      <c r="AF649" s="166"/>
      <c r="AH649" s="165"/>
      <c r="AI649" s="165"/>
      <c r="AN649" s="165"/>
      <c r="AT649" s="165"/>
      <c r="BA649" s="165"/>
      <c r="BI649" s="165"/>
      <c r="BQ649" s="165"/>
      <c r="BR649" s="165"/>
    </row>
    <row r="650" spans="2:70" ht="15" customHeight="1" x14ac:dyDescent="0.25">
      <c r="B650" s="165"/>
      <c r="C650" s="165"/>
      <c r="D650" s="166"/>
      <c r="E650" s="166"/>
      <c r="F650" s="166"/>
      <c r="G650" s="166"/>
      <c r="H650" s="166"/>
      <c r="I650" s="166"/>
      <c r="J650" s="166"/>
      <c r="K650" s="166"/>
      <c r="L650" s="166"/>
      <c r="M650" s="166"/>
      <c r="N650" s="166"/>
      <c r="O650" s="166"/>
      <c r="P650" s="938"/>
      <c r="Q650" s="938"/>
      <c r="R650" s="938"/>
      <c r="S650" s="165"/>
      <c r="T650" s="165"/>
      <c r="U650" s="166"/>
      <c r="V650" s="166"/>
      <c r="W650" s="166"/>
      <c r="X650" s="165"/>
      <c r="Y650" s="165"/>
      <c r="Z650" s="165"/>
      <c r="AA650" s="165"/>
      <c r="AB650" s="166"/>
      <c r="AC650" s="166"/>
      <c r="AD650" s="166"/>
      <c r="AE650" s="166"/>
      <c r="AF650" s="166"/>
      <c r="AH650" s="165"/>
      <c r="AI650" s="165"/>
      <c r="AN650" s="165"/>
      <c r="AT650" s="165"/>
      <c r="BA650" s="165"/>
      <c r="BI650" s="165"/>
      <c r="BQ650" s="165"/>
      <c r="BR650" s="165"/>
    </row>
    <row r="651" spans="2:70" ht="15" customHeight="1" x14ac:dyDescent="0.25">
      <c r="B651" s="165"/>
      <c r="C651" s="165"/>
      <c r="D651" s="166"/>
      <c r="E651" s="166"/>
      <c r="F651" s="166"/>
      <c r="G651" s="166"/>
      <c r="H651" s="166"/>
      <c r="I651" s="166"/>
      <c r="J651" s="166"/>
      <c r="K651" s="166"/>
      <c r="L651" s="166"/>
      <c r="M651" s="166"/>
      <c r="N651" s="166"/>
      <c r="O651" s="166"/>
      <c r="P651" s="938"/>
      <c r="Q651" s="938"/>
      <c r="R651" s="938"/>
      <c r="S651" s="165"/>
      <c r="T651" s="165"/>
      <c r="U651" s="166"/>
      <c r="V651" s="166"/>
      <c r="W651" s="166"/>
      <c r="X651" s="165"/>
      <c r="Y651" s="165"/>
      <c r="Z651" s="165"/>
      <c r="AA651" s="165"/>
      <c r="AB651" s="166"/>
      <c r="AC651" s="166"/>
      <c r="AD651" s="166"/>
      <c r="AE651" s="166"/>
      <c r="AF651" s="166"/>
      <c r="AH651" s="165"/>
      <c r="AI651" s="165"/>
      <c r="AN651" s="165"/>
      <c r="AT651" s="165"/>
      <c r="BA651" s="165"/>
      <c r="BI651" s="165"/>
      <c r="BQ651" s="165"/>
      <c r="BR651" s="165"/>
    </row>
    <row r="652" spans="2:70" ht="15" customHeight="1" x14ac:dyDescent="0.25">
      <c r="B652" s="165"/>
      <c r="C652" s="165"/>
      <c r="D652" s="166"/>
      <c r="E652" s="166"/>
      <c r="F652" s="166"/>
      <c r="G652" s="166"/>
      <c r="H652" s="166"/>
      <c r="I652" s="166"/>
      <c r="J652" s="166"/>
      <c r="K652" s="166"/>
      <c r="L652" s="166"/>
      <c r="M652" s="166"/>
      <c r="N652" s="166"/>
      <c r="O652" s="166"/>
      <c r="P652" s="938"/>
      <c r="Q652" s="938"/>
      <c r="R652" s="938"/>
      <c r="S652" s="165"/>
      <c r="T652" s="165"/>
      <c r="U652" s="166"/>
      <c r="V652" s="166"/>
      <c r="W652" s="166"/>
      <c r="X652" s="165"/>
      <c r="Y652" s="165"/>
      <c r="Z652" s="165"/>
      <c r="AA652" s="165"/>
      <c r="AB652" s="166"/>
      <c r="AC652" s="166"/>
      <c r="AD652" s="166"/>
      <c r="AE652" s="166"/>
      <c r="AF652" s="166"/>
      <c r="AH652" s="165"/>
      <c r="AI652" s="165"/>
      <c r="AN652" s="165"/>
      <c r="AT652" s="165"/>
      <c r="BA652" s="165"/>
      <c r="BI652" s="165"/>
      <c r="BQ652" s="165"/>
      <c r="BR652" s="165"/>
    </row>
    <row r="653" spans="2:70" ht="15" customHeight="1" x14ac:dyDescent="0.25">
      <c r="B653" s="165"/>
      <c r="C653" s="165"/>
      <c r="D653" s="166"/>
      <c r="E653" s="166"/>
      <c r="F653" s="166"/>
      <c r="G653" s="166"/>
      <c r="H653" s="166"/>
      <c r="I653" s="166"/>
      <c r="J653" s="166"/>
      <c r="K653" s="166"/>
      <c r="L653" s="166"/>
      <c r="M653" s="166"/>
      <c r="N653" s="166"/>
      <c r="O653" s="166"/>
      <c r="P653" s="938"/>
      <c r="Q653" s="938"/>
      <c r="R653" s="938"/>
      <c r="S653" s="165"/>
      <c r="T653" s="165"/>
      <c r="U653" s="166"/>
      <c r="V653" s="166"/>
      <c r="W653" s="166"/>
      <c r="X653" s="165"/>
      <c r="Y653" s="165"/>
      <c r="Z653" s="165"/>
      <c r="AA653" s="165"/>
      <c r="AB653" s="166"/>
      <c r="AC653" s="166"/>
      <c r="AD653" s="166"/>
      <c r="AE653" s="166"/>
      <c r="AF653" s="166"/>
      <c r="AH653" s="165"/>
      <c r="AI653" s="165"/>
      <c r="AN653" s="165"/>
      <c r="AT653" s="165"/>
      <c r="BA653" s="165"/>
      <c r="BI653" s="165"/>
      <c r="BQ653" s="165"/>
      <c r="BR653" s="165"/>
    </row>
    <row r="654" spans="2:70" ht="15" customHeight="1" x14ac:dyDescent="0.25">
      <c r="B654" s="165"/>
      <c r="C654" s="165"/>
      <c r="D654" s="166"/>
      <c r="E654" s="166"/>
      <c r="F654" s="166"/>
      <c r="G654" s="166"/>
      <c r="H654" s="166"/>
      <c r="I654" s="166"/>
      <c r="J654" s="166"/>
      <c r="K654" s="166"/>
      <c r="L654" s="166"/>
      <c r="M654" s="166"/>
      <c r="N654" s="166"/>
      <c r="O654" s="166"/>
      <c r="P654" s="938"/>
      <c r="Q654" s="938"/>
      <c r="R654" s="938"/>
      <c r="S654" s="165"/>
      <c r="T654" s="165"/>
      <c r="U654" s="166"/>
      <c r="V654" s="166"/>
      <c r="W654" s="166"/>
      <c r="X654" s="165"/>
      <c r="Y654" s="165"/>
      <c r="Z654" s="165"/>
      <c r="AA654" s="165"/>
      <c r="AB654" s="166"/>
      <c r="AC654" s="166"/>
      <c r="AD654" s="166"/>
      <c r="AE654" s="166"/>
      <c r="AF654" s="166"/>
      <c r="AH654" s="165"/>
      <c r="AI654" s="165"/>
      <c r="AN654" s="165"/>
      <c r="AT654" s="165"/>
      <c r="BA654" s="165"/>
      <c r="BI654" s="165"/>
      <c r="BQ654" s="165"/>
      <c r="BR654" s="165"/>
    </row>
    <row r="655" spans="2:70" ht="15" customHeight="1" x14ac:dyDescent="0.25">
      <c r="B655" s="165"/>
      <c r="C655" s="165"/>
      <c r="D655" s="166"/>
      <c r="E655" s="166"/>
      <c r="F655" s="166"/>
      <c r="G655" s="166"/>
      <c r="H655" s="166"/>
      <c r="I655" s="166"/>
      <c r="J655" s="166"/>
      <c r="K655" s="166"/>
      <c r="L655" s="166"/>
      <c r="M655" s="166"/>
      <c r="N655" s="166"/>
      <c r="O655" s="166"/>
      <c r="P655" s="938"/>
      <c r="Q655" s="938"/>
      <c r="R655" s="938"/>
      <c r="S655" s="165"/>
      <c r="T655" s="165"/>
      <c r="U655" s="166"/>
      <c r="V655" s="166"/>
      <c r="W655" s="166"/>
      <c r="X655" s="165"/>
      <c r="Y655" s="165"/>
      <c r="Z655" s="165"/>
      <c r="AA655" s="165"/>
      <c r="AB655" s="166"/>
      <c r="AC655" s="166"/>
      <c r="AD655" s="166"/>
      <c r="AE655" s="166"/>
      <c r="AF655" s="166"/>
      <c r="AH655" s="165"/>
      <c r="AI655" s="165"/>
      <c r="AN655" s="165"/>
      <c r="AT655" s="165"/>
      <c r="BA655" s="165"/>
      <c r="BI655" s="165"/>
      <c r="BQ655" s="165"/>
      <c r="BR655" s="165"/>
    </row>
    <row r="656" spans="2:70" ht="15" customHeight="1" x14ac:dyDescent="0.25">
      <c r="B656" s="165"/>
      <c r="C656" s="165"/>
      <c r="D656" s="166"/>
      <c r="E656" s="166"/>
      <c r="F656" s="166"/>
      <c r="G656" s="166"/>
      <c r="H656" s="166"/>
      <c r="I656" s="166"/>
      <c r="J656" s="166"/>
      <c r="K656" s="166"/>
      <c r="L656" s="166"/>
      <c r="M656" s="166"/>
      <c r="N656" s="166"/>
      <c r="O656" s="166"/>
      <c r="P656" s="938"/>
      <c r="Q656" s="938"/>
      <c r="R656" s="938"/>
      <c r="S656" s="165"/>
      <c r="T656" s="165"/>
      <c r="U656" s="166"/>
      <c r="V656" s="166"/>
      <c r="W656" s="166"/>
      <c r="X656" s="165"/>
      <c r="Y656" s="165"/>
      <c r="Z656" s="165"/>
      <c r="AA656" s="165"/>
      <c r="AB656" s="166"/>
      <c r="AC656" s="166"/>
      <c r="AD656" s="166"/>
      <c r="AE656" s="166"/>
      <c r="AF656" s="166"/>
      <c r="AH656" s="165"/>
      <c r="AI656" s="165"/>
      <c r="AN656" s="165"/>
      <c r="AT656" s="165"/>
      <c r="BA656" s="165"/>
      <c r="BI656" s="165"/>
      <c r="BQ656" s="165"/>
      <c r="BR656" s="165"/>
    </row>
    <row r="657" spans="2:70" ht="15" customHeight="1" x14ac:dyDescent="0.25">
      <c r="B657" s="165"/>
      <c r="C657" s="165"/>
      <c r="D657" s="166"/>
      <c r="E657" s="166"/>
      <c r="F657" s="166"/>
      <c r="G657" s="166"/>
      <c r="H657" s="166"/>
      <c r="I657" s="166"/>
      <c r="J657" s="166"/>
      <c r="K657" s="166"/>
      <c r="L657" s="166"/>
      <c r="M657" s="166"/>
      <c r="N657" s="166"/>
      <c r="O657" s="166"/>
      <c r="P657" s="938"/>
      <c r="Q657" s="938"/>
      <c r="R657" s="938"/>
      <c r="S657" s="165"/>
      <c r="T657" s="165"/>
      <c r="U657" s="166"/>
      <c r="V657" s="166"/>
      <c r="W657" s="166"/>
      <c r="X657" s="165"/>
      <c r="Y657" s="165"/>
      <c r="Z657" s="165"/>
      <c r="AA657" s="165"/>
      <c r="AB657" s="166"/>
      <c r="AC657" s="166"/>
      <c r="AD657" s="166"/>
      <c r="AE657" s="166"/>
      <c r="AF657" s="166"/>
      <c r="AH657" s="165"/>
      <c r="AI657" s="165"/>
      <c r="AN657" s="165"/>
      <c r="AT657" s="165"/>
      <c r="BA657" s="165"/>
      <c r="BI657" s="165"/>
      <c r="BQ657" s="165"/>
      <c r="BR657" s="165"/>
    </row>
    <row r="658" spans="2:70" ht="15" customHeight="1" x14ac:dyDescent="0.25">
      <c r="B658" s="165"/>
      <c r="C658" s="165"/>
      <c r="D658" s="166"/>
      <c r="E658" s="166"/>
      <c r="F658" s="166"/>
      <c r="G658" s="166"/>
      <c r="H658" s="166"/>
      <c r="I658" s="166"/>
      <c r="J658" s="166"/>
      <c r="K658" s="166"/>
      <c r="L658" s="166"/>
      <c r="M658" s="166"/>
      <c r="N658" s="166"/>
      <c r="O658" s="166"/>
      <c r="P658" s="938"/>
      <c r="Q658" s="938"/>
      <c r="R658" s="938"/>
      <c r="S658" s="165"/>
      <c r="T658" s="165"/>
      <c r="U658" s="166"/>
      <c r="V658" s="166"/>
      <c r="W658" s="166"/>
      <c r="X658" s="165"/>
      <c r="Y658" s="165"/>
      <c r="Z658" s="165"/>
      <c r="AA658" s="165"/>
      <c r="AB658" s="166"/>
      <c r="AC658" s="166"/>
      <c r="AD658" s="166"/>
      <c r="AE658" s="166"/>
      <c r="AF658" s="166"/>
      <c r="AH658" s="165"/>
      <c r="AI658" s="165"/>
      <c r="AN658" s="165"/>
      <c r="AT658" s="165"/>
      <c r="BA658" s="165"/>
      <c r="BI658" s="165"/>
      <c r="BQ658" s="165"/>
      <c r="BR658" s="165"/>
    </row>
    <row r="659" spans="2:70" ht="15" customHeight="1" x14ac:dyDescent="0.25">
      <c r="B659" s="165"/>
      <c r="C659" s="165"/>
      <c r="D659" s="166"/>
      <c r="E659" s="166"/>
      <c r="F659" s="166"/>
      <c r="G659" s="166"/>
      <c r="H659" s="166"/>
      <c r="I659" s="166"/>
      <c r="J659" s="166"/>
      <c r="K659" s="166"/>
      <c r="L659" s="166"/>
      <c r="M659" s="166"/>
      <c r="N659" s="166"/>
      <c r="O659" s="166"/>
      <c r="P659" s="938"/>
      <c r="Q659" s="938"/>
      <c r="R659" s="938"/>
      <c r="S659" s="165"/>
      <c r="T659" s="165"/>
      <c r="U659" s="166"/>
      <c r="V659" s="166"/>
      <c r="W659" s="166"/>
      <c r="X659" s="165"/>
      <c r="Y659" s="165"/>
      <c r="Z659" s="165"/>
      <c r="AA659" s="165"/>
      <c r="AB659" s="166"/>
      <c r="AC659" s="166"/>
      <c r="AD659" s="166"/>
      <c r="AE659" s="166"/>
      <c r="AF659" s="166"/>
      <c r="AH659" s="165"/>
      <c r="AI659" s="165"/>
      <c r="AN659" s="165"/>
      <c r="AT659" s="165"/>
      <c r="BA659" s="165"/>
      <c r="BI659" s="165"/>
      <c r="BQ659" s="165"/>
      <c r="BR659" s="165"/>
    </row>
    <row r="660" spans="2:70" ht="15" customHeight="1" x14ac:dyDescent="0.25">
      <c r="B660" s="165"/>
      <c r="C660" s="165"/>
      <c r="D660" s="166"/>
      <c r="E660" s="166"/>
      <c r="F660" s="166"/>
      <c r="G660" s="166"/>
      <c r="H660" s="166"/>
      <c r="I660" s="166"/>
      <c r="J660" s="166"/>
      <c r="K660" s="166"/>
      <c r="L660" s="166"/>
      <c r="M660" s="166"/>
      <c r="N660" s="166"/>
      <c r="O660" s="166"/>
      <c r="P660" s="938"/>
      <c r="Q660" s="938"/>
      <c r="R660" s="938"/>
      <c r="S660" s="165"/>
      <c r="T660" s="165"/>
      <c r="U660" s="166"/>
      <c r="V660" s="166"/>
      <c r="W660" s="166"/>
      <c r="X660" s="165"/>
      <c r="Y660" s="165"/>
      <c r="Z660" s="165"/>
      <c r="AA660" s="165"/>
      <c r="AB660" s="166"/>
      <c r="AC660" s="166"/>
      <c r="AD660" s="166"/>
      <c r="AE660" s="166"/>
      <c r="AF660" s="166"/>
      <c r="AH660" s="165"/>
      <c r="AI660" s="165"/>
      <c r="AN660" s="165"/>
      <c r="AT660" s="165"/>
      <c r="BA660" s="165"/>
      <c r="BI660" s="165"/>
      <c r="BQ660" s="165"/>
      <c r="BR660" s="165"/>
    </row>
    <row r="661" spans="2:70" ht="15" customHeight="1" x14ac:dyDescent="0.25">
      <c r="B661" s="165"/>
      <c r="C661" s="165"/>
      <c r="D661" s="166"/>
      <c r="E661" s="166"/>
      <c r="F661" s="166"/>
      <c r="G661" s="166"/>
      <c r="H661" s="166"/>
      <c r="I661" s="166"/>
      <c r="J661" s="166"/>
      <c r="K661" s="166"/>
      <c r="L661" s="166"/>
      <c r="M661" s="166"/>
      <c r="N661" s="166"/>
      <c r="O661" s="166"/>
      <c r="P661" s="938"/>
      <c r="Q661" s="938"/>
      <c r="R661" s="938"/>
      <c r="S661" s="165"/>
      <c r="T661" s="165"/>
      <c r="U661" s="166"/>
      <c r="V661" s="166"/>
      <c r="W661" s="166"/>
      <c r="X661" s="165"/>
      <c r="Y661" s="165"/>
      <c r="Z661" s="165"/>
      <c r="AA661" s="165"/>
      <c r="AB661" s="166"/>
      <c r="AC661" s="166"/>
      <c r="AD661" s="166"/>
      <c r="AE661" s="166"/>
      <c r="AF661" s="166"/>
      <c r="AH661" s="165"/>
      <c r="AI661" s="165"/>
      <c r="AN661" s="165"/>
      <c r="AT661" s="165"/>
      <c r="BA661" s="165"/>
      <c r="BI661" s="165"/>
      <c r="BQ661" s="165"/>
      <c r="BR661" s="165"/>
    </row>
    <row r="662" spans="2:70" ht="15" customHeight="1" x14ac:dyDescent="0.25">
      <c r="B662" s="165"/>
      <c r="C662" s="165"/>
      <c r="D662" s="166"/>
      <c r="E662" s="166"/>
      <c r="F662" s="166"/>
      <c r="G662" s="166"/>
      <c r="H662" s="166"/>
      <c r="I662" s="166"/>
      <c r="J662" s="166"/>
      <c r="K662" s="166"/>
      <c r="L662" s="166"/>
      <c r="M662" s="166"/>
      <c r="N662" s="166"/>
      <c r="O662" s="166"/>
      <c r="P662" s="938"/>
      <c r="Q662" s="938"/>
      <c r="R662" s="938"/>
      <c r="S662" s="165"/>
      <c r="T662" s="165"/>
      <c r="U662" s="166"/>
      <c r="V662" s="166"/>
      <c r="W662" s="166"/>
      <c r="X662" s="165"/>
      <c r="Y662" s="165"/>
      <c r="Z662" s="165"/>
      <c r="AA662" s="165"/>
      <c r="AB662" s="166"/>
      <c r="AC662" s="166"/>
      <c r="AD662" s="166"/>
      <c r="AE662" s="166"/>
      <c r="AF662" s="166"/>
      <c r="AH662" s="165"/>
      <c r="AI662" s="165"/>
      <c r="AN662" s="165"/>
      <c r="AT662" s="165"/>
      <c r="BA662" s="165"/>
      <c r="BI662" s="165"/>
      <c r="BQ662" s="165"/>
      <c r="BR662" s="165"/>
    </row>
    <row r="663" spans="2:70" ht="15" customHeight="1" x14ac:dyDescent="0.25">
      <c r="B663" s="165"/>
      <c r="C663" s="165"/>
      <c r="D663" s="166"/>
      <c r="E663" s="166"/>
      <c r="F663" s="166"/>
      <c r="G663" s="166"/>
      <c r="H663" s="166"/>
      <c r="I663" s="166"/>
      <c r="J663" s="166"/>
      <c r="K663" s="166"/>
      <c r="L663" s="166"/>
      <c r="M663" s="166"/>
      <c r="N663" s="166"/>
      <c r="O663" s="166"/>
      <c r="P663" s="938"/>
      <c r="Q663" s="938"/>
      <c r="R663" s="938"/>
      <c r="S663" s="165"/>
      <c r="T663" s="165"/>
      <c r="U663" s="166"/>
      <c r="V663" s="166"/>
      <c r="W663" s="166"/>
      <c r="X663" s="165"/>
      <c r="Y663" s="165"/>
      <c r="Z663" s="165"/>
      <c r="AA663" s="165"/>
      <c r="AB663" s="166"/>
      <c r="AC663" s="166"/>
      <c r="AD663" s="166"/>
      <c r="AE663" s="166"/>
      <c r="AF663" s="166"/>
      <c r="AH663" s="165"/>
      <c r="AI663" s="165"/>
      <c r="AN663" s="165"/>
      <c r="AT663" s="165"/>
      <c r="BA663" s="165"/>
      <c r="BI663" s="165"/>
      <c r="BQ663" s="165"/>
      <c r="BR663" s="165"/>
    </row>
    <row r="664" spans="2:70" ht="15" customHeight="1" x14ac:dyDescent="0.25">
      <c r="B664" s="165"/>
      <c r="C664" s="165"/>
      <c r="D664" s="166"/>
      <c r="E664" s="166"/>
      <c r="F664" s="166"/>
      <c r="G664" s="166"/>
      <c r="H664" s="166"/>
      <c r="I664" s="166"/>
      <c r="J664" s="166"/>
      <c r="K664" s="166"/>
      <c r="L664" s="166"/>
      <c r="M664" s="166"/>
      <c r="N664" s="166"/>
      <c r="O664" s="166"/>
      <c r="P664" s="938"/>
      <c r="Q664" s="938"/>
      <c r="R664" s="938"/>
      <c r="S664" s="165"/>
      <c r="T664" s="165"/>
      <c r="U664" s="166"/>
      <c r="V664" s="166"/>
      <c r="W664" s="166"/>
      <c r="X664" s="165"/>
      <c r="Y664" s="165"/>
      <c r="Z664" s="165"/>
      <c r="AA664" s="165"/>
      <c r="AB664" s="166"/>
      <c r="AC664" s="166"/>
      <c r="AD664" s="166"/>
      <c r="AE664" s="166"/>
      <c r="AF664" s="166"/>
      <c r="AH664" s="165"/>
      <c r="AI664" s="165"/>
      <c r="AN664" s="165"/>
      <c r="AT664" s="165"/>
      <c r="BA664" s="165"/>
      <c r="BI664" s="165"/>
      <c r="BQ664" s="165"/>
      <c r="BR664" s="165"/>
    </row>
    <row r="665" spans="2:70" ht="15" customHeight="1" x14ac:dyDescent="0.25">
      <c r="B665" s="165"/>
      <c r="C665" s="165"/>
      <c r="D665" s="166"/>
      <c r="E665" s="166"/>
      <c r="F665" s="166"/>
      <c r="G665" s="166"/>
      <c r="H665" s="166"/>
      <c r="I665" s="166"/>
      <c r="J665" s="166"/>
      <c r="K665" s="166"/>
      <c r="L665" s="166"/>
      <c r="M665" s="166"/>
      <c r="N665" s="166"/>
      <c r="O665" s="166"/>
      <c r="P665" s="938"/>
      <c r="Q665" s="938"/>
      <c r="R665" s="938"/>
      <c r="S665" s="165"/>
      <c r="T665" s="165"/>
      <c r="U665" s="166"/>
      <c r="V665" s="166"/>
      <c r="W665" s="166"/>
      <c r="X665" s="165"/>
      <c r="Y665" s="165"/>
      <c r="Z665" s="165"/>
      <c r="AA665" s="165"/>
      <c r="AB665" s="166"/>
      <c r="AC665" s="166"/>
      <c r="AD665" s="166"/>
      <c r="AE665" s="166"/>
      <c r="AF665" s="166"/>
      <c r="AH665" s="165"/>
      <c r="AI665" s="165"/>
      <c r="AN665" s="165"/>
      <c r="AT665" s="165"/>
      <c r="BA665" s="165"/>
      <c r="BI665" s="165"/>
      <c r="BQ665" s="165"/>
      <c r="BR665" s="165"/>
    </row>
    <row r="666" spans="2:70" ht="15" customHeight="1" x14ac:dyDescent="0.25">
      <c r="B666" s="165"/>
      <c r="C666" s="165"/>
      <c r="D666" s="166"/>
      <c r="E666" s="166"/>
      <c r="F666" s="166"/>
      <c r="G666" s="166"/>
      <c r="H666" s="166"/>
      <c r="I666" s="166"/>
      <c r="J666" s="166"/>
      <c r="K666" s="166"/>
      <c r="L666" s="166"/>
      <c r="M666" s="166"/>
      <c r="N666" s="166"/>
      <c r="O666" s="166"/>
      <c r="P666" s="938"/>
      <c r="Q666" s="938"/>
      <c r="R666" s="938"/>
      <c r="S666" s="165"/>
      <c r="T666" s="165"/>
      <c r="U666" s="166"/>
      <c r="V666" s="166"/>
      <c r="W666" s="166"/>
      <c r="X666" s="165"/>
      <c r="Y666" s="165"/>
      <c r="Z666" s="165"/>
      <c r="AA666" s="165"/>
      <c r="AB666" s="166"/>
      <c r="AC666" s="166"/>
      <c r="AD666" s="166"/>
      <c r="AE666" s="166"/>
      <c r="AF666" s="166"/>
      <c r="AH666" s="165"/>
      <c r="AI666" s="165"/>
      <c r="AN666" s="165"/>
      <c r="AT666" s="165"/>
      <c r="BA666" s="165"/>
      <c r="BI666" s="165"/>
      <c r="BQ666" s="165"/>
      <c r="BR666" s="165"/>
    </row>
    <row r="667" spans="2:70" ht="15" customHeight="1" x14ac:dyDescent="0.25">
      <c r="B667" s="165"/>
      <c r="C667" s="165"/>
      <c r="D667" s="166"/>
      <c r="E667" s="166"/>
      <c r="F667" s="166"/>
      <c r="G667" s="166"/>
      <c r="H667" s="166"/>
      <c r="I667" s="166"/>
      <c r="J667" s="166"/>
      <c r="K667" s="166"/>
      <c r="L667" s="166"/>
      <c r="M667" s="166"/>
      <c r="N667" s="166"/>
      <c r="O667" s="166"/>
      <c r="P667" s="938"/>
      <c r="Q667" s="938"/>
      <c r="R667" s="938"/>
      <c r="S667" s="165"/>
      <c r="T667" s="165"/>
      <c r="U667" s="166"/>
      <c r="V667" s="166"/>
      <c r="W667" s="166"/>
      <c r="X667" s="165"/>
      <c r="Y667" s="165"/>
      <c r="Z667" s="165"/>
      <c r="AA667" s="165"/>
      <c r="AB667" s="166"/>
      <c r="AC667" s="166"/>
      <c r="AD667" s="166"/>
      <c r="AE667" s="166"/>
      <c r="AF667" s="166"/>
      <c r="AH667" s="165"/>
      <c r="AI667" s="165"/>
      <c r="AN667" s="165"/>
      <c r="AT667" s="165"/>
      <c r="BA667" s="165"/>
      <c r="BI667" s="165"/>
      <c r="BQ667" s="165"/>
      <c r="BR667" s="165"/>
    </row>
    <row r="668" spans="2:70" ht="15" customHeight="1" x14ac:dyDescent="0.25">
      <c r="B668" s="165"/>
      <c r="C668" s="165"/>
      <c r="D668" s="166"/>
      <c r="E668" s="166"/>
      <c r="F668" s="166"/>
      <c r="G668" s="166"/>
      <c r="H668" s="166"/>
      <c r="I668" s="166"/>
      <c r="J668" s="166"/>
      <c r="K668" s="166"/>
      <c r="L668" s="166"/>
      <c r="M668" s="166"/>
      <c r="N668" s="166"/>
      <c r="O668" s="166"/>
      <c r="P668" s="938"/>
      <c r="Q668" s="938"/>
      <c r="R668" s="938"/>
      <c r="S668" s="165"/>
      <c r="T668" s="165"/>
      <c r="U668" s="166"/>
      <c r="V668" s="166"/>
      <c r="W668" s="166"/>
      <c r="X668" s="165"/>
      <c r="Y668" s="165"/>
      <c r="Z668" s="165"/>
      <c r="AA668" s="165"/>
      <c r="AB668" s="166"/>
      <c r="AC668" s="166"/>
      <c r="AD668" s="166"/>
      <c r="AE668" s="166"/>
      <c r="AF668" s="166"/>
      <c r="AH668" s="165"/>
      <c r="AI668" s="165"/>
      <c r="AN668" s="165"/>
      <c r="AT668" s="165"/>
      <c r="BA668" s="165"/>
      <c r="BI668" s="165"/>
      <c r="BQ668" s="165"/>
      <c r="BR668" s="165"/>
    </row>
    <row r="669" spans="2:70" ht="15" customHeight="1" x14ac:dyDescent="0.25">
      <c r="B669" s="165"/>
      <c r="C669" s="165"/>
      <c r="D669" s="166"/>
      <c r="E669" s="166"/>
      <c r="F669" s="166"/>
      <c r="G669" s="166"/>
      <c r="H669" s="166"/>
      <c r="I669" s="166"/>
      <c r="J669" s="166"/>
      <c r="K669" s="166"/>
      <c r="L669" s="166"/>
      <c r="M669" s="166"/>
      <c r="N669" s="166"/>
      <c r="O669" s="166"/>
      <c r="P669" s="938"/>
      <c r="Q669" s="938"/>
      <c r="R669" s="938"/>
      <c r="S669" s="165"/>
      <c r="T669" s="165"/>
      <c r="U669" s="166"/>
      <c r="V669" s="166"/>
      <c r="W669" s="166"/>
      <c r="X669" s="165"/>
      <c r="Y669" s="165"/>
      <c r="Z669" s="165"/>
      <c r="AA669" s="165"/>
      <c r="AB669" s="166"/>
      <c r="AC669" s="166"/>
      <c r="AD669" s="166"/>
      <c r="AE669" s="166"/>
      <c r="AF669" s="166"/>
      <c r="AH669" s="165"/>
      <c r="AI669" s="165"/>
      <c r="AN669" s="165"/>
      <c r="AT669" s="165"/>
      <c r="BA669" s="165"/>
      <c r="BI669" s="165"/>
      <c r="BQ669" s="165"/>
      <c r="BR669" s="165"/>
    </row>
    <row r="670" spans="2:70" ht="15" customHeight="1" x14ac:dyDescent="0.25">
      <c r="B670" s="165"/>
      <c r="C670" s="165"/>
      <c r="D670" s="166"/>
      <c r="E670" s="166"/>
      <c r="F670" s="166"/>
      <c r="G670" s="166"/>
      <c r="H670" s="166"/>
      <c r="I670" s="166"/>
      <c r="J670" s="166"/>
      <c r="K670" s="166"/>
      <c r="L670" s="166"/>
      <c r="M670" s="166"/>
      <c r="N670" s="166"/>
      <c r="O670" s="166"/>
      <c r="P670" s="938"/>
      <c r="Q670" s="938"/>
      <c r="R670" s="938"/>
      <c r="S670" s="165"/>
      <c r="T670" s="165"/>
      <c r="U670" s="166"/>
      <c r="V670" s="166"/>
      <c r="W670" s="166"/>
      <c r="X670" s="165"/>
      <c r="Y670" s="165"/>
      <c r="Z670" s="165"/>
      <c r="AA670" s="165"/>
      <c r="AB670" s="166"/>
      <c r="AC670" s="166"/>
      <c r="AD670" s="166"/>
      <c r="AE670" s="166"/>
      <c r="AF670" s="166"/>
      <c r="AH670" s="165"/>
      <c r="AI670" s="165"/>
      <c r="AN670" s="165"/>
      <c r="AT670" s="165"/>
      <c r="BA670" s="165"/>
      <c r="BI670" s="165"/>
      <c r="BQ670" s="165"/>
      <c r="BR670" s="165"/>
    </row>
    <row r="671" spans="2:70" ht="15" customHeight="1" x14ac:dyDescent="0.25">
      <c r="B671" s="165"/>
      <c r="C671" s="165"/>
      <c r="D671" s="166"/>
      <c r="E671" s="166"/>
      <c r="F671" s="166"/>
      <c r="G671" s="166"/>
      <c r="H671" s="166"/>
      <c r="I671" s="166"/>
      <c r="J671" s="166"/>
      <c r="K671" s="166"/>
      <c r="L671" s="166"/>
      <c r="M671" s="166"/>
      <c r="N671" s="166"/>
      <c r="O671" s="166"/>
      <c r="P671" s="938"/>
      <c r="Q671" s="938"/>
      <c r="R671" s="938"/>
      <c r="S671" s="165"/>
      <c r="T671" s="165"/>
      <c r="U671" s="166"/>
      <c r="V671" s="166"/>
      <c r="W671" s="166"/>
      <c r="X671" s="165"/>
      <c r="Y671" s="165"/>
      <c r="Z671" s="165"/>
      <c r="AA671" s="165"/>
      <c r="AB671" s="166"/>
      <c r="AC671" s="166"/>
      <c r="AD671" s="166"/>
      <c r="AE671" s="166"/>
      <c r="AF671" s="166"/>
      <c r="AH671" s="165"/>
      <c r="AI671" s="165"/>
      <c r="AN671" s="165"/>
      <c r="AT671" s="165"/>
      <c r="BA671" s="165"/>
      <c r="BI671" s="165"/>
      <c r="BQ671" s="165"/>
      <c r="BR671" s="165"/>
    </row>
    <row r="672" spans="2:70" ht="15" customHeight="1" x14ac:dyDescent="0.25">
      <c r="B672" s="165"/>
      <c r="C672" s="165"/>
      <c r="D672" s="166"/>
      <c r="E672" s="166"/>
      <c r="F672" s="166"/>
      <c r="G672" s="166"/>
      <c r="H672" s="166"/>
      <c r="I672" s="166"/>
      <c r="J672" s="166"/>
      <c r="K672" s="166"/>
      <c r="L672" s="166"/>
      <c r="M672" s="166"/>
      <c r="N672" s="166"/>
      <c r="O672" s="166"/>
      <c r="P672" s="938"/>
      <c r="Q672" s="938"/>
      <c r="R672" s="938"/>
      <c r="S672" s="165"/>
      <c r="T672" s="165"/>
      <c r="U672" s="166"/>
      <c r="V672" s="166"/>
      <c r="W672" s="166"/>
      <c r="X672" s="165"/>
      <c r="Y672" s="165"/>
      <c r="Z672" s="165"/>
      <c r="AA672" s="165"/>
      <c r="AB672" s="166"/>
      <c r="AC672" s="166"/>
      <c r="AD672" s="166"/>
      <c r="AE672" s="166"/>
      <c r="AF672" s="166"/>
      <c r="AH672" s="165"/>
      <c r="AI672" s="165"/>
      <c r="AN672" s="165"/>
      <c r="AT672" s="165"/>
      <c r="BA672" s="165"/>
      <c r="BI672" s="165"/>
      <c r="BQ672" s="165"/>
      <c r="BR672" s="165"/>
    </row>
    <row r="673" spans="2:70" ht="15" customHeight="1" x14ac:dyDescent="0.25">
      <c r="B673" s="165"/>
      <c r="C673" s="165"/>
      <c r="D673" s="166"/>
      <c r="E673" s="166"/>
      <c r="F673" s="166"/>
      <c r="G673" s="166"/>
      <c r="H673" s="166"/>
      <c r="I673" s="166"/>
      <c r="J673" s="166"/>
      <c r="K673" s="166"/>
      <c r="L673" s="166"/>
      <c r="M673" s="166"/>
      <c r="N673" s="166"/>
      <c r="O673" s="166"/>
      <c r="P673" s="938"/>
      <c r="Q673" s="938"/>
      <c r="R673" s="938"/>
      <c r="S673" s="165"/>
      <c r="T673" s="165"/>
      <c r="U673" s="166"/>
      <c r="V673" s="166"/>
      <c r="W673" s="166"/>
      <c r="X673" s="165"/>
      <c r="Y673" s="165"/>
      <c r="Z673" s="165"/>
      <c r="AA673" s="165"/>
      <c r="AB673" s="166"/>
      <c r="AC673" s="166"/>
      <c r="AD673" s="166"/>
      <c r="AE673" s="166"/>
      <c r="AF673" s="166"/>
      <c r="AH673" s="165"/>
      <c r="AI673" s="165"/>
      <c r="AN673" s="165"/>
      <c r="AT673" s="165"/>
      <c r="BA673" s="165"/>
      <c r="BI673" s="165"/>
      <c r="BQ673" s="165"/>
      <c r="BR673" s="165"/>
    </row>
    <row r="674" spans="2:70" ht="15" customHeight="1" x14ac:dyDescent="0.25">
      <c r="B674" s="165"/>
      <c r="C674" s="165"/>
      <c r="D674" s="166"/>
      <c r="E674" s="166"/>
      <c r="F674" s="166"/>
      <c r="G674" s="166"/>
      <c r="H674" s="166"/>
      <c r="I674" s="166"/>
      <c r="J674" s="166"/>
      <c r="K674" s="166"/>
      <c r="L674" s="166"/>
      <c r="M674" s="166"/>
      <c r="N674" s="166"/>
      <c r="O674" s="166"/>
      <c r="P674" s="938"/>
      <c r="Q674" s="938"/>
      <c r="R674" s="938"/>
      <c r="S674" s="165"/>
      <c r="T674" s="165"/>
      <c r="U674" s="166"/>
      <c r="V674" s="166"/>
      <c r="W674" s="166"/>
      <c r="X674" s="165"/>
      <c r="Y674" s="165"/>
      <c r="Z674" s="165"/>
      <c r="AA674" s="165"/>
      <c r="AB674" s="166"/>
      <c r="AC674" s="166"/>
      <c r="AD674" s="166"/>
      <c r="AE674" s="166"/>
      <c r="AF674" s="166"/>
      <c r="AH674" s="165"/>
      <c r="AI674" s="165"/>
      <c r="AN674" s="165"/>
      <c r="AT674" s="165"/>
      <c r="BA674" s="165"/>
      <c r="BI674" s="165"/>
      <c r="BQ674" s="165"/>
      <c r="BR674" s="165"/>
    </row>
    <row r="675" spans="2:70" ht="15" customHeight="1" x14ac:dyDescent="0.25">
      <c r="B675" s="165"/>
      <c r="C675" s="165"/>
      <c r="D675" s="166"/>
      <c r="E675" s="166"/>
      <c r="F675" s="166"/>
      <c r="G675" s="166"/>
      <c r="H675" s="166"/>
      <c r="I675" s="166"/>
      <c r="J675" s="166"/>
      <c r="K675" s="166"/>
      <c r="L675" s="166"/>
      <c r="M675" s="166"/>
      <c r="N675" s="166"/>
      <c r="O675" s="166"/>
      <c r="P675" s="938"/>
      <c r="Q675" s="938"/>
      <c r="R675" s="938"/>
      <c r="S675" s="165"/>
      <c r="T675" s="165"/>
      <c r="U675" s="166"/>
      <c r="V675" s="166"/>
      <c r="W675" s="166"/>
      <c r="X675" s="165"/>
      <c r="Y675" s="165"/>
      <c r="Z675" s="165"/>
      <c r="AA675" s="165"/>
      <c r="AB675" s="166"/>
      <c r="AC675" s="166"/>
      <c r="AD675" s="166"/>
      <c r="AE675" s="166"/>
      <c r="AF675" s="166"/>
      <c r="AH675" s="165"/>
      <c r="AI675" s="165"/>
      <c r="AN675" s="165"/>
      <c r="AT675" s="165"/>
      <c r="BA675" s="165"/>
      <c r="BI675" s="165"/>
      <c r="BQ675" s="165"/>
      <c r="BR675" s="165"/>
    </row>
    <row r="676" spans="2:70" ht="15" customHeight="1" x14ac:dyDescent="0.25">
      <c r="B676" s="165"/>
      <c r="C676" s="165"/>
      <c r="D676" s="166"/>
      <c r="E676" s="166"/>
      <c r="F676" s="166"/>
      <c r="G676" s="166"/>
      <c r="H676" s="166"/>
      <c r="I676" s="166"/>
      <c r="J676" s="166"/>
      <c r="K676" s="166"/>
      <c r="L676" s="166"/>
      <c r="M676" s="166"/>
      <c r="N676" s="166"/>
      <c r="O676" s="166"/>
      <c r="P676" s="938"/>
      <c r="Q676" s="938"/>
      <c r="R676" s="938"/>
      <c r="S676" s="165"/>
      <c r="T676" s="165"/>
      <c r="U676" s="166"/>
      <c r="V676" s="166"/>
      <c r="W676" s="166"/>
      <c r="X676" s="165"/>
      <c r="Y676" s="165"/>
      <c r="Z676" s="165"/>
      <c r="AA676" s="165"/>
      <c r="AB676" s="166"/>
      <c r="AC676" s="166"/>
      <c r="AD676" s="166"/>
      <c r="AE676" s="166"/>
      <c r="AF676" s="166"/>
      <c r="AH676" s="165"/>
      <c r="AI676" s="165"/>
      <c r="AN676" s="165"/>
      <c r="AT676" s="165"/>
      <c r="BA676" s="165"/>
      <c r="BI676" s="165"/>
      <c r="BQ676" s="165"/>
      <c r="BR676" s="165"/>
    </row>
    <row r="677" spans="2:70" ht="15" customHeight="1" x14ac:dyDescent="0.25">
      <c r="B677" s="165"/>
      <c r="C677" s="165"/>
      <c r="D677" s="166"/>
      <c r="E677" s="166"/>
      <c r="F677" s="166"/>
      <c r="G677" s="166"/>
      <c r="H677" s="166"/>
      <c r="I677" s="166"/>
      <c r="J677" s="166"/>
      <c r="K677" s="166"/>
      <c r="L677" s="166"/>
      <c r="M677" s="166"/>
      <c r="N677" s="166"/>
      <c r="O677" s="166"/>
      <c r="P677" s="938"/>
      <c r="Q677" s="938"/>
      <c r="R677" s="938"/>
      <c r="S677" s="165"/>
      <c r="T677" s="165"/>
      <c r="U677" s="166"/>
      <c r="V677" s="166"/>
      <c r="W677" s="166"/>
      <c r="X677" s="165"/>
      <c r="Y677" s="165"/>
      <c r="Z677" s="165"/>
      <c r="AA677" s="165"/>
      <c r="AB677" s="166"/>
      <c r="AC677" s="166"/>
      <c r="AD677" s="166"/>
      <c r="AE677" s="166"/>
      <c r="AF677" s="166"/>
      <c r="AH677" s="165"/>
      <c r="AI677" s="165"/>
      <c r="AN677" s="165"/>
      <c r="AT677" s="165"/>
      <c r="BA677" s="165"/>
      <c r="BI677" s="165"/>
      <c r="BQ677" s="165"/>
      <c r="BR677" s="165"/>
    </row>
    <row r="678" spans="2:70" ht="15" customHeight="1" x14ac:dyDescent="0.25">
      <c r="B678" s="165"/>
      <c r="C678" s="165"/>
      <c r="D678" s="166"/>
      <c r="E678" s="166"/>
      <c r="F678" s="166"/>
      <c r="G678" s="166"/>
      <c r="H678" s="166"/>
      <c r="I678" s="166"/>
      <c r="J678" s="166"/>
      <c r="K678" s="166"/>
      <c r="L678" s="166"/>
      <c r="M678" s="166"/>
      <c r="N678" s="166"/>
      <c r="O678" s="166"/>
      <c r="P678" s="938"/>
      <c r="Q678" s="938"/>
      <c r="R678" s="938"/>
      <c r="S678" s="165"/>
      <c r="T678" s="165"/>
      <c r="U678" s="166"/>
      <c r="V678" s="166"/>
      <c r="W678" s="166"/>
      <c r="X678" s="165"/>
      <c r="Y678" s="165"/>
      <c r="Z678" s="165"/>
      <c r="AA678" s="165"/>
      <c r="AB678" s="166"/>
      <c r="AC678" s="166"/>
      <c r="AD678" s="166"/>
      <c r="AE678" s="166"/>
      <c r="AF678" s="166"/>
      <c r="AH678" s="165"/>
      <c r="AI678" s="165"/>
      <c r="AN678" s="165"/>
      <c r="AT678" s="165"/>
      <c r="BA678" s="165"/>
      <c r="BI678" s="165"/>
      <c r="BQ678" s="165"/>
      <c r="BR678" s="165"/>
    </row>
    <row r="679" spans="2:70" ht="15" customHeight="1" x14ac:dyDescent="0.25">
      <c r="B679" s="165"/>
      <c r="C679" s="165"/>
      <c r="D679" s="166"/>
      <c r="E679" s="166"/>
      <c r="F679" s="166"/>
      <c r="G679" s="166"/>
      <c r="H679" s="166"/>
      <c r="I679" s="166"/>
      <c r="J679" s="166"/>
      <c r="K679" s="166"/>
      <c r="L679" s="166"/>
      <c r="M679" s="166"/>
      <c r="N679" s="166"/>
      <c r="O679" s="166"/>
      <c r="P679" s="938"/>
      <c r="Q679" s="938"/>
      <c r="R679" s="938"/>
      <c r="S679" s="165"/>
      <c r="T679" s="165"/>
      <c r="U679" s="166"/>
      <c r="V679" s="166"/>
      <c r="W679" s="166"/>
      <c r="X679" s="165"/>
      <c r="Y679" s="165"/>
      <c r="Z679" s="165"/>
      <c r="AA679" s="165"/>
      <c r="AB679" s="166"/>
      <c r="AC679" s="166"/>
      <c r="AD679" s="166"/>
      <c r="AE679" s="166"/>
      <c r="AF679" s="166"/>
      <c r="AH679" s="165"/>
      <c r="AI679" s="165"/>
      <c r="AN679" s="165"/>
      <c r="AT679" s="165"/>
      <c r="BA679" s="165"/>
      <c r="BI679" s="165"/>
      <c r="BQ679" s="165"/>
      <c r="BR679" s="165"/>
    </row>
    <row r="680" spans="2:70" ht="15" customHeight="1" x14ac:dyDescent="0.25">
      <c r="B680" s="165"/>
      <c r="C680" s="165"/>
      <c r="D680" s="166"/>
      <c r="E680" s="166"/>
      <c r="F680" s="166"/>
      <c r="G680" s="166"/>
      <c r="H680" s="166"/>
      <c r="I680" s="166"/>
      <c r="J680" s="166"/>
      <c r="K680" s="166"/>
      <c r="L680" s="166"/>
      <c r="M680" s="166"/>
      <c r="N680" s="166"/>
      <c r="O680" s="166"/>
      <c r="P680" s="938"/>
      <c r="Q680" s="938"/>
      <c r="R680" s="938"/>
      <c r="S680" s="165"/>
      <c r="T680" s="165"/>
      <c r="U680" s="166"/>
      <c r="V680" s="166"/>
      <c r="W680" s="166"/>
      <c r="X680" s="165"/>
      <c r="Y680" s="165"/>
      <c r="Z680" s="165"/>
      <c r="AA680" s="165"/>
      <c r="AB680" s="166"/>
      <c r="AC680" s="166"/>
      <c r="AD680" s="166"/>
      <c r="AE680" s="166"/>
      <c r="AF680" s="166"/>
      <c r="AH680" s="165"/>
      <c r="AI680" s="165"/>
      <c r="AN680" s="165"/>
      <c r="AT680" s="165"/>
      <c r="BA680" s="165"/>
      <c r="BI680" s="165"/>
      <c r="BQ680" s="165"/>
      <c r="BR680" s="165"/>
    </row>
    <row r="681" spans="2:70" ht="15" customHeight="1" x14ac:dyDescent="0.25">
      <c r="B681" s="165"/>
      <c r="C681" s="165"/>
      <c r="D681" s="166"/>
      <c r="E681" s="166"/>
      <c r="F681" s="166"/>
      <c r="G681" s="166"/>
      <c r="H681" s="166"/>
      <c r="I681" s="166"/>
      <c r="J681" s="166"/>
      <c r="K681" s="166"/>
      <c r="L681" s="166"/>
      <c r="M681" s="166"/>
      <c r="N681" s="166"/>
      <c r="O681" s="166"/>
      <c r="P681" s="938"/>
      <c r="Q681" s="938"/>
      <c r="R681" s="938"/>
      <c r="S681" s="165"/>
      <c r="T681" s="165"/>
      <c r="U681" s="166"/>
      <c r="V681" s="166"/>
      <c r="W681" s="166"/>
      <c r="X681" s="165"/>
      <c r="Y681" s="165"/>
      <c r="Z681" s="165"/>
      <c r="AA681" s="165"/>
      <c r="AB681" s="166"/>
      <c r="AC681" s="166"/>
      <c r="AD681" s="166"/>
      <c r="AE681" s="166"/>
      <c r="AF681" s="166"/>
      <c r="AH681" s="165"/>
      <c r="AI681" s="165"/>
      <c r="AN681" s="165"/>
      <c r="AT681" s="165"/>
      <c r="BA681" s="165"/>
      <c r="BI681" s="165"/>
      <c r="BQ681" s="165"/>
      <c r="BR681" s="165"/>
    </row>
    <row r="682" spans="2:70" ht="15" customHeight="1" x14ac:dyDescent="0.25">
      <c r="B682" s="165"/>
      <c r="C682" s="165"/>
      <c r="D682" s="166"/>
      <c r="E682" s="166"/>
      <c r="F682" s="166"/>
      <c r="G682" s="166"/>
      <c r="H682" s="166"/>
      <c r="I682" s="166"/>
      <c r="J682" s="166"/>
      <c r="K682" s="166"/>
      <c r="L682" s="166"/>
      <c r="M682" s="166"/>
      <c r="N682" s="166"/>
      <c r="O682" s="166"/>
      <c r="P682" s="938"/>
      <c r="Q682" s="938"/>
      <c r="R682" s="938"/>
      <c r="S682" s="165"/>
      <c r="T682" s="165"/>
      <c r="U682" s="166"/>
      <c r="V682" s="166"/>
      <c r="W682" s="166"/>
      <c r="X682" s="165"/>
      <c r="Y682" s="165"/>
      <c r="Z682" s="165"/>
      <c r="AA682" s="165"/>
      <c r="AB682" s="166"/>
      <c r="AC682" s="166"/>
      <c r="AD682" s="166"/>
      <c r="AE682" s="166"/>
      <c r="AF682" s="166"/>
      <c r="AH682" s="165"/>
      <c r="AI682" s="165"/>
      <c r="AN682" s="165"/>
      <c r="AT682" s="165"/>
      <c r="BA682" s="165"/>
      <c r="BI682" s="165"/>
      <c r="BQ682" s="165"/>
      <c r="BR682" s="165"/>
    </row>
    <row r="683" spans="2:70" ht="15" customHeight="1" x14ac:dyDescent="0.25">
      <c r="B683" s="165"/>
      <c r="C683" s="165"/>
      <c r="D683" s="166"/>
      <c r="E683" s="166"/>
      <c r="F683" s="166"/>
      <c r="G683" s="166"/>
      <c r="H683" s="166"/>
      <c r="I683" s="166"/>
      <c r="J683" s="166"/>
      <c r="K683" s="166"/>
      <c r="L683" s="166"/>
      <c r="M683" s="166"/>
      <c r="N683" s="166"/>
      <c r="O683" s="166"/>
      <c r="P683" s="938"/>
      <c r="Q683" s="938"/>
      <c r="R683" s="938"/>
      <c r="S683" s="165"/>
      <c r="T683" s="165"/>
      <c r="U683" s="166"/>
      <c r="V683" s="166"/>
      <c r="W683" s="166"/>
      <c r="X683" s="165"/>
      <c r="Y683" s="165"/>
      <c r="Z683" s="165"/>
      <c r="AA683" s="165"/>
      <c r="AB683" s="166"/>
      <c r="AC683" s="166"/>
      <c r="AD683" s="166"/>
      <c r="AE683" s="166"/>
      <c r="AF683" s="166"/>
      <c r="AH683" s="165"/>
      <c r="AI683" s="165"/>
      <c r="AN683" s="165"/>
      <c r="AT683" s="165"/>
      <c r="BA683" s="165"/>
      <c r="BI683" s="165"/>
      <c r="BQ683" s="165"/>
      <c r="BR683" s="165"/>
    </row>
    <row r="684" spans="2:70" ht="15" customHeight="1" x14ac:dyDescent="0.25">
      <c r="B684" s="165"/>
      <c r="C684" s="165"/>
      <c r="D684" s="166"/>
      <c r="E684" s="166"/>
      <c r="F684" s="166"/>
      <c r="G684" s="166"/>
      <c r="H684" s="166"/>
      <c r="I684" s="166"/>
      <c r="J684" s="166"/>
      <c r="K684" s="166"/>
      <c r="L684" s="166"/>
      <c r="M684" s="166"/>
      <c r="N684" s="166"/>
      <c r="O684" s="166"/>
      <c r="P684" s="938"/>
      <c r="Q684" s="938"/>
      <c r="R684" s="938"/>
      <c r="S684" s="165"/>
      <c r="T684" s="165"/>
      <c r="U684" s="166"/>
      <c r="V684" s="166"/>
      <c r="W684" s="166"/>
      <c r="X684" s="165"/>
      <c r="Y684" s="165"/>
      <c r="Z684" s="165"/>
      <c r="AA684" s="165"/>
      <c r="AB684" s="166"/>
      <c r="AC684" s="166"/>
      <c r="AD684" s="166"/>
      <c r="AE684" s="166"/>
      <c r="AF684" s="166"/>
      <c r="AH684" s="165"/>
      <c r="AI684" s="165"/>
      <c r="AN684" s="165"/>
      <c r="AT684" s="165"/>
      <c r="BA684" s="165"/>
      <c r="BI684" s="165"/>
      <c r="BQ684" s="165"/>
      <c r="BR684" s="165"/>
    </row>
    <row r="685" spans="2:70" ht="15" customHeight="1" x14ac:dyDescent="0.25">
      <c r="B685" s="165"/>
      <c r="C685" s="165"/>
      <c r="D685" s="166"/>
      <c r="E685" s="166"/>
      <c r="F685" s="166"/>
      <c r="G685" s="166"/>
      <c r="H685" s="166"/>
      <c r="I685" s="166"/>
      <c r="J685" s="166"/>
      <c r="K685" s="166"/>
      <c r="L685" s="166"/>
      <c r="M685" s="166"/>
      <c r="N685" s="166"/>
      <c r="O685" s="166"/>
      <c r="P685" s="938"/>
      <c r="Q685" s="938"/>
      <c r="R685" s="938"/>
      <c r="S685" s="165"/>
      <c r="T685" s="165"/>
      <c r="U685" s="166"/>
      <c r="V685" s="166"/>
      <c r="W685" s="166"/>
      <c r="X685" s="165"/>
      <c r="Y685" s="165"/>
      <c r="Z685" s="165"/>
      <c r="AA685" s="165"/>
      <c r="AB685" s="166"/>
      <c r="AC685" s="166"/>
      <c r="AD685" s="166"/>
      <c r="AE685" s="166"/>
      <c r="AF685" s="166"/>
      <c r="AH685" s="165"/>
      <c r="AI685" s="165"/>
      <c r="AN685" s="165"/>
      <c r="AT685" s="165"/>
      <c r="BA685" s="165"/>
      <c r="BI685" s="165"/>
      <c r="BQ685" s="165"/>
      <c r="BR685" s="165"/>
    </row>
    <row r="686" spans="2:70" ht="15" customHeight="1" x14ac:dyDescent="0.25">
      <c r="B686" s="165"/>
      <c r="C686" s="165"/>
      <c r="D686" s="166"/>
      <c r="E686" s="166"/>
      <c r="F686" s="166"/>
      <c r="G686" s="166"/>
      <c r="H686" s="166"/>
      <c r="I686" s="166"/>
      <c r="J686" s="166"/>
      <c r="K686" s="166"/>
      <c r="L686" s="166"/>
      <c r="M686" s="166"/>
      <c r="N686" s="166"/>
      <c r="O686" s="166"/>
      <c r="P686" s="938"/>
      <c r="Q686" s="938"/>
      <c r="R686" s="938"/>
      <c r="S686" s="165"/>
      <c r="T686" s="165"/>
      <c r="U686" s="166"/>
      <c r="V686" s="166"/>
      <c r="W686" s="166"/>
      <c r="X686" s="165"/>
      <c r="Y686" s="165"/>
      <c r="Z686" s="165"/>
      <c r="AA686" s="165"/>
      <c r="AB686" s="166"/>
      <c r="AC686" s="166"/>
      <c r="AD686" s="166"/>
      <c r="AE686" s="166"/>
      <c r="AF686" s="166"/>
      <c r="AH686" s="165"/>
      <c r="AI686" s="165"/>
      <c r="AN686" s="165"/>
      <c r="AT686" s="165"/>
      <c r="BA686" s="165"/>
      <c r="BI686" s="165"/>
      <c r="BQ686" s="165"/>
      <c r="BR686" s="165"/>
    </row>
    <row r="687" spans="2:70" ht="15" customHeight="1" x14ac:dyDescent="0.25">
      <c r="B687" s="165"/>
      <c r="C687" s="165"/>
      <c r="D687" s="166"/>
      <c r="E687" s="166"/>
      <c r="F687" s="166"/>
      <c r="G687" s="166"/>
      <c r="H687" s="166"/>
      <c r="I687" s="166"/>
      <c r="J687" s="166"/>
      <c r="K687" s="166"/>
      <c r="L687" s="166"/>
      <c r="M687" s="166"/>
      <c r="N687" s="166"/>
      <c r="O687" s="166"/>
      <c r="P687" s="938"/>
      <c r="Q687" s="938"/>
      <c r="R687" s="938"/>
      <c r="S687" s="165"/>
      <c r="T687" s="165"/>
      <c r="U687" s="166"/>
      <c r="V687" s="166"/>
      <c r="W687" s="166"/>
      <c r="X687" s="165"/>
      <c r="Y687" s="165"/>
      <c r="Z687" s="165"/>
      <c r="AA687" s="165"/>
      <c r="AB687" s="166"/>
      <c r="AC687" s="166"/>
      <c r="AD687" s="166"/>
      <c r="AE687" s="166"/>
      <c r="AF687" s="166"/>
      <c r="AH687" s="165"/>
      <c r="AI687" s="165"/>
      <c r="AN687" s="165"/>
      <c r="AT687" s="165"/>
      <c r="BA687" s="165"/>
      <c r="BI687" s="165"/>
      <c r="BQ687" s="165"/>
      <c r="BR687" s="165"/>
    </row>
    <row r="688" spans="2:70" ht="15" customHeight="1" x14ac:dyDescent="0.25">
      <c r="B688" s="165"/>
      <c r="C688" s="165"/>
      <c r="D688" s="166"/>
      <c r="E688" s="166"/>
      <c r="F688" s="166"/>
      <c r="G688" s="166"/>
      <c r="H688" s="166"/>
      <c r="I688" s="166"/>
      <c r="J688" s="166"/>
      <c r="K688" s="166"/>
      <c r="L688" s="166"/>
      <c r="M688" s="166"/>
      <c r="N688" s="166"/>
      <c r="O688" s="166"/>
      <c r="P688" s="938"/>
      <c r="Q688" s="938"/>
      <c r="R688" s="938"/>
      <c r="S688" s="165"/>
      <c r="T688" s="165"/>
      <c r="U688" s="166"/>
      <c r="V688" s="166"/>
      <c r="W688" s="166"/>
      <c r="X688" s="165"/>
      <c r="Y688" s="165"/>
      <c r="Z688" s="165"/>
      <c r="AA688" s="165"/>
      <c r="AB688" s="166"/>
      <c r="AC688" s="166"/>
      <c r="AD688" s="166"/>
      <c r="AE688" s="166"/>
      <c r="AF688" s="166"/>
      <c r="AH688" s="165"/>
      <c r="AI688" s="165"/>
      <c r="AN688" s="165"/>
      <c r="AT688" s="165"/>
      <c r="BA688" s="165"/>
      <c r="BI688" s="165"/>
      <c r="BQ688" s="165"/>
      <c r="BR688" s="165"/>
    </row>
    <row r="689" spans="2:70" ht="15" customHeight="1" x14ac:dyDescent="0.25">
      <c r="B689" s="165"/>
      <c r="C689" s="165"/>
      <c r="D689" s="166"/>
      <c r="E689" s="166"/>
      <c r="F689" s="166"/>
      <c r="G689" s="166"/>
      <c r="H689" s="166"/>
      <c r="I689" s="166"/>
      <c r="J689" s="166"/>
      <c r="K689" s="166"/>
      <c r="L689" s="166"/>
      <c r="M689" s="166"/>
      <c r="N689" s="166"/>
      <c r="O689" s="166"/>
      <c r="P689" s="938"/>
      <c r="Q689" s="938"/>
      <c r="R689" s="938"/>
      <c r="S689" s="165"/>
      <c r="T689" s="165"/>
      <c r="U689" s="166"/>
      <c r="V689" s="166"/>
      <c r="W689" s="166"/>
      <c r="X689" s="165"/>
      <c r="Y689" s="165"/>
      <c r="Z689" s="165"/>
      <c r="AA689" s="165"/>
      <c r="AB689" s="166"/>
      <c r="AC689" s="166"/>
      <c r="AD689" s="166"/>
      <c r="AE689" s="166"/>
      <c r="AF689" s="166"/>
      <c r="AH689" s="165"/>
      <c r="AI689" s="165"/>
      <c r="AN689" s="165"/>
      <c r="AT689" s="165"/>
      <c r="BA689" s="165"/>
      <c r="BI689" s="165"/>
      <c r="BQ689" s="165"/>
      <c r="BR689" s="165"/>
    </row>
    <row r="690" spans="2:70" ht="15" customHeight="1" x14ac:dyDescent="0.25">
      <c r="B690" s="165"/>
      <c r="C690" s="165"/>
      <c r="D690" s="166"/>
      <c r="E690" s="166"/>
      <c r="F690" s="166"/>
      <c r="G690" s="166"/>
      <c r="H690" s="166"/>
      <c r="I690" s="166"/>
      <c r="J690" s="166"/>
      <c r="K690" s="166"/>
      <c r="L690" s="166"/>
      <c r="M690" s="166"/>
      <c r="N690" s="166"/>
      <c r="O690" s="166"/>
      <c r="P690" s="938"/>
      <c r="Q690" s="938"/>
      <c r="R690" s="938"/>
      <c r="S690" s="165"/>
      <c r="T690" s="165"/>
      <c r="U690" s="166"/>
      <c r="V690" s="166"/>
      <c r="W690" s="166"/>
      <c r="X690" s="165"/>
      <c r="Y690" s="165"/>
      <c r="Z690" s="165"/>
      <c r="AA690" s="165"/>
      <c r="AB690" s="166"/>
      <c r="AC690" s="166"/>
      <c r="AD690" s="166"/>
      <c r="AE690" s="166"/>
      <c r="AF690" s="166"/>
      <c r="AH690" s="165"/>
      <c r="AI690" s="165"/>
      <c r="AN690" s="165"/>
      <c r="AT690" s="165"/>
      <c r="BA690" s="165"/>
      <c r="BI690" s="165"/>
      <c r="BQ690" s="165"/>
      <c r="BR690" s="165"/>
    </row>
    <row r="691" spans="2:70" ht="15" customHeight="1" x14ac:dyDescent="0.25">
      <c r="B691" s="165"/>
      <c r="C691" s="165"/>
      <c r="D691" s="166"/>
      <c r="E691" s="166"/>
      <c r="F691" s="166"/>
      <c r="G691" s="166"/>
      <c r="H691" s="166"/>
      <c r="I691" s="166"/>
      <c r="J691" s="166"/>
      <c r="K691" s="166"/>
      <c r="L691" s="166"/>
      <c r="M691" s="166"/>
      <c r="N691" s="166"/>
      <c r="O691" s="166"/>
      <c r="P691" s="938"/>
      <c r="Q691" s="938"/>
      <c r="R691" s="938"/>
      <c r="S691" s="165"/>
      <c r="T691" s="165"/>
      <c r="U691" s="166"/>
      <c r="V691" s="166"/>
      <c r="W691" s="166"/>
      <c r="X691" s="165"/>
      <c r="Y691" s="165"/>
      <c r="Z691" s="165"/>
      <c r="AA691" s="165"/>
      <c r="AB691" s="166"/>
      <c r="AC691" s="166"/>
      <c r="AD691" s="166"/>
      <c r="AE691" s="166"/>
      <c r="AF691" s="166"/>
      <c r="AH691" s="165"/>
      <c r="AI691" s="165"/>
      <c r="AN691" s="165"/>
      <c r="AT691" s="165"/>
      <c r="BA691" s="165"/>
      <c r="BI691" s="165"/>
      <c r="BQ691" s="165"/>
      <c r="BR691" s="165"/>
    </row>
    <row r="692" spans="2:70" ht="15" customHeight="1" x14ac:dyDescent="0.25">
      <c r="B692" s="165"/>
      <c r="C692" s="165"/>
      <c r="D692" s="166"/>
      <c r="E692" s="166"/>
      <c r="F692" s="166"/>
      <c r="G692" s="166"/>
      <c r="H692" s="166"/>
      <c r="I692" s="166"/>
      <c r="J692" s="166"/>
      <c r="K692" s="166"/>
      <c r="L692" s="166"/>
      <c r="M692" s="166"/>
      <c r="N692" s="166"/>
      <c r="O692" s="166"/>
      <c r="P692" s="938"/>
      <c r="Q692" s="938"/>
      <c r="R692" s="938"/>
      <c r="S692" s="165"/>
      <c r="T692" s="165"/>
      <c r="U692" s="166"/>
      <c r="V692" s="166"/>
      <c r="W692" s="166"/>
      <c r="X692" s="165"/>
      <c r="Y692" s="165"/>
      <c r="Z692" s="165"/>
      <c r="AA692" s="165"/>
      <c r="AB692" s="166"/>
      <c r="AC692" s="166"/>
      <c r="AD692" s="166"/>
      <c r="AE692" s="166"/>
      <c r="AF692" s="166"/>
      <c r="AH692" s="165"/>
      <c r="AI692" s="165"/>
      <c r="AN692" s="165"/>
      <c r="AT692" s="165"/>
      <c r="BA692" s="165"/>
      <c r="BI692" s="165"/>
      <c r="BQ692" s="165"/>
      <c r="BR692" s="165"/>
    </row>
    <row r="693" spans="2:70" ht="15" customHeight="1" x14ac:dyDescent="0.25">
      <c r="B693" s="165"/>
      <c r="C693" s="165"/>
      <c r="D693" s="166"/>
      <c r="E693" s="166"/>
      <c r="F693" s="166"/>
      <c r="G693" s="166"/>
      <c r="H693" s="166"/>
      <c r="I693" s="166"/>
      <c r="J693" s="166"/>
      <c r="K693" s="166"/>
      <c r="L693" s="166"/>
      <c r="M693" s="166"/>
      <c r="N693" s="166"/>
      <c r="O693" s="166"/>
      <c r="P693" s="938"/>
      <c r="Q693" s="938"/>
      <c r="R693" s="938"/>
      <c r="S693" s="165"/>
      <c r="T693" s="165"/>
      <c r="U693" s="166"/>
      <c r="V693" s="166"/>
      <c r="W693" s="166"/>
      <c r="X693" s="165"/>
      <c r="Y693" s="165"/>
      <c r="Z693" s="165"/>
      <c r="AA693" s="165"/>
      <c r="AB693" s="166"/>
      <c r="AC693" s="166"/>
      <c r="AD693" s="166"/>
      <c r="AE693" s="166"/>
      <c r="AF693" s="166"/>
      <c r="AH693" s="165"/>
      <c r="AI693" s="165"/>
      <c r="AN693" s="165"/>
      <c r="AT693" s="165"/>
      <c r="BA693" s="165"/>
      <c r="BI693" s="165"/>
      <c r="BQ693" s="165"/>
      <c r="BR693" s="165"/>
    </row>
    <row r="694" spans="2:70" ht="15" customHeight="1" x14ac:dyDescent="0.25">
      <c r="B694" s="165"/>
      <c r="C694" s="165"/>
      <c r="D694" s="166"/>
      <c r="E694" s="166"/>
      <c r="F694" s="166"/>
      <c r="G694" s="166"/>
      <c r="H694" s="166"/>
      <c r="I694" s="166"/>
      <c r="J694" s="166"/>
      <c r="K694" s="166"/>
      <c r="L694" s="166"/>
      <c r="M694" s="166"/>
      <c r="N694" s="166"/>
      <c r="O694" s="166"/>
      <c r="P694" s="938"/>
      <c r="Q694" s="938"/>
      <c r="R694" s="938"/>
      <c r="S694" s="165"/>
      <c r="T694" s="165"/>
      <c r="U694" s="166"/>
      <c r="V694" s="166"/>
      <c r="W694" s="166"/>
      <c r="X694" s="165"/>
      <c r="Y694" s="165"/>
      <c r="Z694" s="165"/>
      <c r="AA694" s="165"/>
      <c r="AB694" s="166"/>
      <c r="AC694" s="166"/>
      <c r="AD694" s="166"/>
      <c r="AE694" s="166"/>
      <c r="AF694" s="166"/>
      <c r="AH694" s="165"/>
      <c r="AI694" s="165"/>
      <c r="AN694" s="165"/>
      <c r="AT694" s="165"/>
      <c r="BA694" s="165"/>
      <c r="BI694" s="165"/>
      <c r="BQ694" s="165"/>
      <c r="BR694" s="165"/>
    </row>
    <row r="695" spans="2:70" ht="15" customHeight="1" x14ac:dyDescent="0.25">
      <c r="B695" s="165"/>
      <c r="C695" s="165"/>
      <c r="D695" s="166"/>
      <c r="E695" s="166"/>
      <c r="F695" s="166"/>
      <c r="G695" s="166"/>
      <c r="H695" s="166"/>
      <c r="I695" s="166"/>
      <c r="J695" s="166"/>
      <c r="K695" s="166"/>
      <c r="L695" s="166"/>
      <c r="M695" s="166"/>
      <c r="N695" s="166"/>
      <c r="O695" s="166"/>
      <c r="P695" s="938"/>
      <c r="Q695" s="938"/>
      <c r="R695" s="938"/>
      <c r="S695" s="165"/>
      <c r="T695" s="165"/>
      <c r="U695" s="166"/>
      <c r="V695" s="166"/>
      <c r="W695" s="166"/>
      <c r="X695" s="165"/>
      <c r="Y695" s="165"/>
      <c r="Z695" s="165"/>
      <c r="AA695" s="165"/>
      <c r="AB695" s="166"/>
      <c r="AC695" s="166"/>
      <c r="AD695" s="166"/>
      <c r="AE695" s="166"/>
      <c r="AF695" s="166"/>
      <c r="AH695" s="165"/>
      <c r="AI695" s="165"/>
      <c r="AN695" s="165"/>
      <c r="AT695" s="165"/>
      <c r="BA695" s="165"/>
      <c r="BI695" s="165"/>
      <c r="BQ695" s="165"/>
      <c r="BR695" s="165"/>
    </row>
    <row r="696" spans="2:70" ht="15" customHeight="1" x14ac:dyDescent="0.25">
      <c r="B696" s="165"/>
      <c r="C696" s="165"/>
      <c r="D696" s="166"/>
      <c r="E696" s="166"/>
      <c r="F696" s="166"/>
      <c r="G696" s="166"/>
      <c r="H696" s="166"/>
      <c r="I696" s="166"/>
      <c r="J696" s="166"/>
      <c r="K696" s="166"/>
      <c r="L696" s="166"/>
      <c r="M696" s="166"/>
      <c r="N696" s="166"/>
      <c r="O696" s="166"/>
      <c r="P696" s="938"/>
      <c r="Q696" s="938"/>
      <c r="R696" s="938"/>
      <c r="S696" s="165"/>
      <c r="T696" s="165"/>
      <c r="U696" s="166"/>
      <c r="V696" s="166"/>
      <c r="W696" s="166"/>
      <c r="X696" s="165"/>
      <c r="Y696" s="165"/>
      <c r="Z696" s="165"/>
      <c r="AA696" s="165"/>
      <c r="AB696" s="166"/>
      <c r="AC696" s="166"/>
      <c r="AD696" s="166"/>
      <c r="AE696" s="166"/>
      <c r="AF696" s="166"/>
      <c r="AH696" s="165"/>
      <c r="AI696" s="165"/>
      <c r="AN696" s="165"/>
      <c r="AT696" s="165"/>
      <c r="BA696" s="165"/>
      <c r="BI696" s="165"/>
      <c r="BQ696" s="165"/>
      <c r="BR696" s="165"/>
    </row>
    <row r="697" spans="2:70" ht="15" customHeight="1" x14ac:dyDescent="0.25">
      <c r="B697" s="165"/>
      <c r="C697" s="165"/>
      <c r="D697" s="166"/>
      <c r="E697" s="166"/>
      <c r="F697" s="166"/>
      <c r="G697" s="166"/>
      <c r="H697" s="166"/>
      <c r="I697" s="166"/>
      <c r="J697" s="166"/>
      <c r="K697" s="166"/>
      <c r="L697" s="166"/>
      <c r="M697" s="166"/>
      <c r="N697" s="166"/>
      <c r="O697" s="166"/>
      <c r="P697" s="938"/>
      <c r="Q697" s="938"/>
      <c r="R697" s="938"/>
      <c r="S697" s="165"/>
      <c r="T697" s="165"/>
      <c r="U697" s="166"/>
      <c r="V697" s="166"/>
      <c r="W697" s="166"/>
      <c r="X697" s="165"/>
      <c r="Y697" s="165"/>
      <c r="Z697" s="165"/>
      <c r="AA697" s="165"/>
      <c r="AB697" s="166"/>
      <c r="AC697" s="166"/>
      <c r="AD697" s="166"/>
      <c r="AE697" s="166"/>
      <c r="AF697" s="166"/>
      <c r="AH697" s="165"/>
      <c r="AI697" s="165"/>
      <c r="AN697" s="165"/>
      <c r="AT697" s="165"/>
      <c r="BA697" s="165"/>
      <c r="BI697" s="165"/>
      <c r="BQ697" s="165"/>
      <c r="BR697" s="165"/>
    </row>
    <row r="698" spans="2:70" ht="15" customHeight="1" x14ac:dyDescent="0.25">
      <c r="B698" s="165"/>
      <c r="C698" s="165"/>
      <c r="D698" s="166"/>
      <c r="E698" s="166"/>
      <c r="F698" s="166"/>
      <c r="G698" s="166"/>
      <c r="H698" s="166"/>
      <c r="I698" s="166"/>
      <c r="J698" s="166"/>
      <c r="K698" s="166"/>
      <c r="L698" s="166"/>
      <c r="M698" s="166"/>
      <c r="N698" s="166"/>
      <c r="O698" s="166"/>
      <c r="P698" s="938"/>
      <c r="Q698" s="938"/>
      <c r="R698" s="938"/>
      <c r="S698" s="165"/>
      <c r="T698" s="165"/>
      <c r="U698" s="166"/>
      <c r="V698" s="166"/>
      <c r="W698" s="166"/>
      <c r="X698" s="165"/>
      <c r="Y698" s="165"/>
      <c r="Z698" s="165"/>
      <c r="AA698" s="165"/>
      <c r="AB698" s="166"/>
      <c r="AC698" s="166"/>
      <c r="AD698" s="166"/>
      <c r="AE698" s="166"/>
      <c r="AF698" s="166"/>
      <c r="AH698" s="165"/>
      <c r="AI698" s="165"/>
      <c r="AN698" s="165"/>
      <c r="AT698" s="165"/>
      <c r="BA698" s="165"/>
      <c r="BI698" s="165"/>
      <c r="BQ698" s="165"/>
      <c r="BR698" s="165"/>
    </row>
    <row r="699" spans="2:70" ht="15" customHeight="1" x14ac:dyDescent="0.25">
      <c r="B699" s="165"/>
      <c r="C699" s="165"/>
      <c r="D699" s="166"/>
      <c r="E699" s="166"/>
      <c r="F699" s="166"/>
      <c r="G699" s="166"/>
      <c r="H699" s="166"/>
      <c r="I699" s="166"/>
      <c r="J699" s="166"/>
      <c r="K699" s="166"/>
      <c r="L699" s="166"/>
      <c r="M699" s="166"/>
      <c r="N699" s="166"/>
      <c r="O699" s="166"/>
      <c r="P699" s="938"/>
      <c r="Q699" s="938"/>
      <c r="R699" s="938"/>
      <c r="S699" s="165"/>
      <c r="T699" s="165"/>
      <c r="U699" s="166"/>
      <c r="V699" s="166"/>
      <c r="W699" s="166"/>
      <c r="X699" s="165"/>
      <c r="Y699" s="165"/>
      <c r="Z699" s="165"/>
      <c r="AA699" s="165"/>
      <c r="AB699" s="166"/>
      <c r="AC699" s="166"/>
      <c r="AD699" s="166"/>
      <c r="AE699" s="166"/>
      <c r="AF699" s="166"/>
      <c r="AH699" s="165"/>
      <c r="AI699" s="165"/>
      <c r="AN699" s="165"/>
      <c r="AT699" s="165"/>
      <c r="BA699" s="165"/>
      <c r="BI699" s="165"/>
      <c r="BQ699" s="165"/>
      <c r="BR699" s="165"/>
    </row>
    <row r="700" spans="2:70" ht="15" customHeight="1" x14ac:dyDescent="0.25">
      <c r="B700" s="165"/>
      <c r="C700" s="165"/>
      <c r="D700" s="166"/>
      <c r="E700" s="166"/>
      <c r="F700" s="166"/>
      <c r="G700" s="166"/>
      <c r="H700" s="166"/>
      <c r="I700" s="166"/>
      <c r="J700" s="166"/>
      <c r="K700" s="166"/>
      <c r="L700" s="166"/>
      <c r="M700" s="166"/>
      <c r="N700" s="166"/>
      <c r="O700" s="166"/>
      <c r="P700" s="938"/>
      <c r="Q700" s="938"/>
      <c r="R700" s="938"/>
      <c r="S700" s="165"/>
      <c r="T700" s="165"/>
      <c r="U700" s="166"/>
      <c r="V700" s="166"/>
      <c r="W700" s="166"/>
      <c r="X700" s="165"/>
      <c r="Y700" s="165"/>
      <c r="Z700" s="165"/>
      <c r="AA700" s="165"/>
      <c r="AB700" s="166"/>
      <c r="AC700" s="166"/>
      <c r="AD700" s="166"/>
      <c r="AE700" s="166"/>
      <c r="AF700" s="166"/>
      <c r="AH700" s="165"/>
      <c r="AI700" s="165"/>
      <c r="AN700" s="165"/>
      <c r="AT700" s="165"/>
      <c r="BA700" s="165"/>
      <c r="BI700" s="165"/>
      <c r="BQ700" s="165"/>
      <c r="BR700" s="165"/>
    </row>
    <row r="701" spans="2:70" ht="15" customHeight="1" x14ac:dyDescent="0.25">
      <c r="B701" s="165"/>
      <c r="C701" s="165"/>
      <c r="D701" s="166"/>
      <c r="E701" s="166"/>
      <c r="F701" s="166"/>
      <c r="G701" s="166"/>
      <c r="H701" s="166"/>
      <c r="I701" s="166"/>
      <c r="J701" s="166"/>
      <c r="K701" s="166"/>
      <c r="L701" s="166"/>
      <c r="M701" s="166"/>
      <c r="N701" s="166"/>
      <c r="O701" s="166"/>
      <c r="P701" s="938"/>
      <c r="Q701" s="938"/>
      <c r="R701" s="938"/>
      <c r="S701" s="165"/>
      <c r="T701" s="165"/>
      <c r="U701" s="166"/>
      <c r="V701" s="166"/>
      <c r="W701" s="166"/>
      <c r="X701" s="165"/>
      <c r="Y701" s="165"/>
      <c r="Z701" s="165"/>
      <c r="AA701" s="165"/>
      <c r="AB701" s="166"/>
      <c r="AC701" s="166"/>
      <c r="AD701" s="166"/>
      <c r="AE701" s="166"/>
      <c r="AF701" s="166"/>
      <c r="AH701" s="165"/>
      <c r="AI701" s="165"/>
      <c r="AN701" s="165"/>
      <c r="AT701" s="165"/>
      <c r="BA701" s="165"/>
      <c r="BI701" s="165"/>
      <c r="BQ701" s="165"/>
      <c r="BR701" s="165"/>
    </row>
    <row r="702" spans="2:70" ht="15" customHeight="1" x14ac:dyDescent="0.25">
      <c r="B702" s="165"/>
      <c r="C702" s="165"/>
      <c r="D702" s="166"/>
      <c r="E702" s="166"/>
      <c r="F702" s="166"/>
      <c r="G702" s="166"/>
      <c r="H702" s="166"/>
      <c r="I702" s="166"/>
      <c r="J702" s="166"/>
      <c r="K702" s="166"/>
      <c r="L702" s="166"/>
      <c r="M702" s="166"/>
      <c r="N702" s="166"/>
      <c r="O702" s="166"/>
      <c r="P702" s="938"/>
      <c r="Q702" s="938"/>
      <c r="R702" s="938"/>
      <c r="S702" s="165"/>
      <c r="T702" s="165"/>
      <c r="U702" s="166"/>
      <c r="V702" s="166"/>
      <c r="W702" s="166"/>
      <c r="X702" s="165"/>
      <c r="Y702" s="165"/>
      <c r="Z702" s="165"/>
      <c r="AA702" s="165"/>
      <c r="AB702" s="166"/>
      <c r="AC702" s="166"/>
      <c r="AD702" s="166"/>
      <c r="AE702" s="166"/>
      <c r="AF702" s="166"/>
      <c r="AH702" s="165"/>
      <c r="AI702" s="165"/>
      <c r="AN702" s="165"/>
      <c r="AT702" s="165"/>
      <c r="BA702" s="165"/>
      <c r="BI702" s="165"/>
      <c r="BQ702" s="165"/>
      <c r="BR702" s="165"/>
    </row>
    <row r="703" spans="2:70" ht="15" customHeight="1" x14ac:dyDescent="0.25">
      <c r="B703" s="165"/>
      <c r="C703" s="165"/>
      <c r="D703" s="166"/>
      <c r="E703" s="166"/>
      <c r="F703" s="166"/>
      <c r="G703" s="166"/>
      <c r="H703" s="166"/>
      <c r="I703" s="166"/>
      <c r="J703" s="166"/>
      <c r="K703" s="166"/>
      <c r="L703" s="166"/>
      <c r="M703" s="166"/>
      <c r="N703" s="166"/>
      <c r="O703" s="166"/>
      <c r="P703" s="938"/>
      <c r="Q703" s="938"/>
      <c r="R703" s="938"/>
      <c r="S703" s="165"/>
      <c r="T703" s="165"/>
      <c r="U703" s="166"/>
      <c r="V703" s="166"/>
      <c r="W703" s="166"/>
      <c r="X703" s="165"/>
      <c r="Y703" s="165"/>
      <c r="Z703" s="165"/>
      <c r="AA703" s="165"/>
      <c r="AB703" s="166"/>
      <c r="AC703" s="166"/>
      <c r="AD703" s="166"/>
      <c r="AE703" s="166"/>
      <c r="AF703" s="166"/>
      <c r="AH703" s="165"/>
      <c r="AI703" s="165"/>
      <c r="AN703" s="165"/>
      <c r="AT703" s="165"/>
      <c r="BA703" s="165"/>
      <c r="BI703" s="165"/>
      <c r="BQ703" s="165"/>
      <c r="BR703" s="165"/>
    </row>
    <row r="704" spans="2:70" ht="15" customHeight="1" x14ac:dyDescent="0.25">
      <c r="B704" s="165"/>
      <c r="C704" s="165"/>
      <c r="D704" s="166"/>
      <c r="E704" s="166"/>
      <c r="F704" s="166"/>
      <c r="G704" s="166"/>
      <c r="H704" s="166"/>
      <c r="I704" s="166"/>
      <c r="J704" s="166"/>
      <c r="K704" s="166"/>
      <c r="L704" s="166"/>
      <c r="M704" s="166"/>
      <c r="N704" s="166"/>
      <c r="O704" s="166"/>
      <c r="P704" s="938"/>
      <c r="Q704" s="938"/>
      <c r="R704" s="938"/>
      <c r="S704" s="165"/>
      <c r="T704" s="165"/>
      <c r="U704" s="166"/>
      <c r="V704" s="166"/>
      <c r="W704" s="166"/>
      <c r="X704" s="165"/>
      <c r="Y704" s="165"/>
      <c r="Z704" s="165"/>
      <c r="AA704" s="165"/>
      <c r="AB704" s="166"/>
      <c r="AC704" s="166"/>
      <c r="AD704" s="166"/>
      <c r="AE704" s="166"/>
      <c r="AF704" s="166"/>
      <c r="AH704" s="165"/>
      <c r="AI704" s="165"/>
      <c r="AN704" s="165"/>
      <c r="AT704" s="165"/>
      <c r="BA704" s="165"/>
      <c r="BI704" s="165"/>
      <c r="BQ704" s="165"/>
      <c r="BR704" s="165"/>
    </row>
    <row r="705" spans="2:70" ht="15" customHeight="1" x14ac:dyDescent="0.25">
      <c r="B705" s="165"/>
      <c r="C705" s="165"/>
      <c r="D705" s="166"/>
      <c r="E705" s="166"/>
      <c r="F705" s="166"/>
      <c r="G705" s="166"/>
      <c r="H705" s="166"/>
      <c r="I705" s="166"/>
      <c r="J705" s="166"/>
      <c r="K705" s="166"/>
      <c r="L705" s="166"/>
      <c r="M705" s="166"/>
      <c r="N705" s="166"/>
      <c r="O705" s="166"/>
      <c r="P705" s="938"/>
      <c r="Q705" s="938"/>
      <c r="R705" s="938"/>
      <c r="S705" s="165"/>
      <c r="T705" s="165"/>
      <c r="U705" s="166"/>
      <c r="V705" s="166"/>
      <c r="W705" s="166"/>
      <c r="X705" s="165"/>
      <c r="Y705" s="165"/>
      <c r="Z705" s="165"/>
      <c r="AA705" s="165"/>
      <c r="AB705" s="166"/>
      <c r="AC705" s="166"/>
      <c r="AD705" s="166"/>
      <c r="AE705" s="166"/>
      <c r="AF705" s="166"/>
      <c r="AH705" s="165"/>
      <c r="AI705" s="165"/>
      <c r="AN705" s="165"/>
      <c r="AT705" s="165"/>
      <c r="BA705" s="165"/>
      <c r="BI705" s="165"/>
      <c r="BQ705" s="165"/>
      <c r="BR705" s="165"/>
    </row>
    <row r="706" spans="2:70" ht="15" customHeight="1" x14ac:dyDescent="0.25">
      <c r="B706" s="165"/>
      <c r="C706" s="165"/>
      <c r="D706" s="166"/>
      <c r="E706" s="166"/>
      <c r="F706" s="166"/>
      <c r="G706" s="166"/>
      <c r="H706" s="166"/>
      <c r="I706" s="166"/>
      <c r="J706" s="166"/>
      <c r="K706" s="166"/>
      <c r="L706" s="166"/>
      <c r="M706" s="166"/>
      <c r="N706" s="166"/>
      <c r="O706" s="166"/>
      <c r="P706" s="938"/>
      <c r="Q706" s="938"/>
      <c r="R706" s="938"/>
      <c r="S706" s="165"/>
      <c r="T706" s="165"/>
      <c r="U706" s="166"/>
      <c r="V706" s="166"/>
      <c r="W706" s="166"/>
      <c r="X706" s="165"/>
      <c r="Y706" s="165"/>
      <c r="Z706" s="165"/>
      <c r="AA706" s="165"/>
      <c r="AB706" s="166"/>
      <c r="AC706" s="166"/>
      <c r="AD706" s="166"/>
      <c r="AE706" s="166"/>
      <c r="AF706" s="166"/>
      <c r="AH706" s="165"/>
      <c r="AI706" s="165"/>
      <c r="AN706" s="165"/>
      <c r="AT706" s="165"/>
      <c r="BA706" s="165"/>
      <c r="BI706" s="165"/>
      <c r="BQ706" s="165"/>
      <c r="BR706" s="165"/>
    </row>
    <row r="707" spans="2:70" ht="15" customHeight="1" x14ac:dyDescent="0.25">
      <c r="B707" s="165"/>
      <c r="C707" s="165"/>
      <c r="D707" s="166"/>
      <c r="E707" s="166"/>
      <c r="F707" s="166"/>
      <c r="G707" s="166"/>
      <c r="H707" s="166"/>
      <c r="I707" s="166"/>
      <c r="J707" s="166"/>
      <c r="K707" s="166"/>
      <c r="L707" s="166"/>
      <c r="M707" s="166"/>
      <c r="N707" s="166"/>
      <c r="O707" s="166"/>
      <c r="P707" s="938"/>
      <c r="Q707" s="938"/>
      <c r="R707" s="938"/>
      <c r="S707" s="165"/>
      <c r="T707" s="165"/>
      <c r="U707" s="166"/>
      <c r="V707" s="166"/>
      <c r="W707" s="166"/>
      <c r="X707" s="165"/>
      <c r="Y707" s="165"/>
      <c r="Z707" s="165"/>
      <c r="AA707" s="165"/>
      <c r="AB707" s="166"/>
      <c r="AC707" s="166"/>
      <c r="AD707" s="166"/>
      <c r="AE707" s="166"/>
      <c r="AF707" s="166"/>
      <c r="AH707" s="165"/>
      <c r="AI707" s="165"/>
      <c r="AN707" s="165"/>
      <c r="AT707" s="165"/>
      <c r="BA707" s="165"/>
      <c r="BI707" s="165"/>
      <c r="BQ707" s="165"/>
      <c r="BR707" s="165"/>
    </row>
    <row r="708" spans="2:70" ht="15" customHeight="1" x14ac:dyDescent="0.25">
      <c r="B708" s="165"/>
      <c r="C708" s="165"/>
      <c r="D708" s="166"/>
      <c r="E708" s="166"/>
      <c r="F708" s="166"/>
      <c r="G708" s="166"/>
      <c r="H708" s="166"/>
      <c r="I708" s="166"/>
      <c r="J708" s="166"/>
      <c r="K708" s="166"/>
      <c r="L708" s="166"/>
      <c r="M708" s="166"/>
      <c r="N708" s="166"/>
      <c r="O708" s="166"/>
      <c r="P708" s="938"/>
      <c r="Q708" s="938"/>
      <c r="R708" s="938"/>
      <c r="S708" s="165"/>
      <c r="T708" s="165"/>
      <c r="U708" s="166"/>
      <c r="V708" s="166"/>
      <c r="W708" s="166"/>
      <c r="X708" s="165"/>
      <c r="Y708" s="165"/>
      <c r="Z708" s="165"/>
      <c r="AA708" s="165"/>
      <c r="AB708" s="166"/>
      <c r="AC708" s="166"/>
      <c r="AD708" s="166"/>
      <c r="AE708" s="166"/>
      <c r="AF708" s="166"/>
      <c r="AH708" s="165"/>
      <c r="AI708" s="165"/>
      <c r="AN708" s="165"/>
      <c r="AT708" s="165"/>
      <c r="BA708" s="165"/>
      <c r="BI708" s="165"/>
      <c r="BQ708" s="165"/>
      <c r="BR708" s="165"/>
    </row>
    <row r="709" spans="2:70" ht="15" customHeight="1" x14ac:dyDescent="0.25">
      <c r="B709" s="165"/>
      <c r="C709" s="165"/>
      <c r="D709" s="166"/>
      <c r="E709" s="166"/>
      <c r="F709" s="166"/>
      <c r="G709" s="166"/>
      <c r="H709" s="166"/>
      <c r="I709" s="166"/>
      <c r="J709" s="166"/>
      <c r="K709" s="166"/>
      <c r="L709" s="166"/>
      <c r="M709" s="166"/>
      <c r="N709" s="166"/>
      <c r="O709" s="166"/>
      <c r="P709" s="938"/>
      <c r="Q709" s="938"/>
      <c r="R709" s="938"/>
      <c r="S709" s="165"/>
      <c r="T709" s="165"/>
      <c r="U709" s="166"/>
      <c r="V709" s="166"/>
      <c r="W709" s="166"/>
      <c r="X709" s="165"/>
      <c r="Y709" s="165"/>
      <c r="Z709" s="165"/>
      <c r="AA709" s="165"/>
      <c r="AB709" s="166"/>
      <c r="AC709" s="166"/>
      <c r="AD709" s="166"/>
      <c r="AE709" s="166"/>
      <c r="AF709" s="166"/>
      <c r="AH709" s="165"/>
      <c r="AI709" s="165"/>
      <c r="AN709" s="165"/>
      <c r="AT709" s="165"/>
      <c r="BA709" s="165"/>
      <c r="BI709" s="165"/>
      <c r="BQ709" s="165"/>
      <c r="BR709" s="165"/>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46" right="0.41" top="1.21" bottom="1" header="0.5" footer="0.5"/>
      <pageSetup scale="85" orientation="portrait" r:id="rId1"/>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37">
    <mergeCell ref="C45:O45"/>
    <mergeCell ref="G47:P47"/>
    <mergeCell ref="C44:O44"/>
    <mergeCell ref="C39:O42"/>
    <mergeCell ref="C30:O30"/>
    <mergeCell ref="Y21:Y24"/>
    <mergeCell ref="W39:W42"/>
    <mergeCell ref="X39:X42"/>
    <mergeCell ref="Y39:Y42"/>
    <mergeCell ref="P39:P42"/>
    <mergeCell ref="Q39:Q42"/>
    <mergeCell ref="R39:R42"/>
    <mergeCell ref="S39:S42"/>
    <mergeCell ref="T39:T42"/>
    <mergeCell ref="U36:X36"/>
    <mergeCell ref="S21:S24"/>
    <mergeCell ref="U39:U42"/>
    <mergeCell ref="V39:V42"/>
    <mergeCell ref="T21:T24"/>
    <mergeCell ref="U21:U24"/>
    <mergeCell ref="V21:V24"/>
    <mergeCell ref="H8:Q8"/>
    <mergeCell ref="S11:S12"/>
    <mergeCell ref="T11:T12"/>
    <mergeCell ref="W21:W24"/>
    <mergeCell ref="X21:X24"/>
    <mergeCell ref="C11:O12"/>
    <mergeCell ref="Q21:Q24"/>
    <mergeCell ref="R21:R24"/>
    <mergeCell ref="O18:P18"/>
    <mergeCell ref="C16:O16"/>
    <mergeCell ref="U11:V12"/>
    <mergeCell ref="P11:P12"/>
    <mergeCell ref="Q11:Q12"/>
    <mergeCell ref="R11:R12"/>
    <mergeCell ref="P21:P24"/>
    <mergeCell ref="C21:O24"/>
  </mergeCells>
  <phoneticPr fontId="0" type="noConversion"/>
  <conditionalFormatting sqref="Q34">
    <cfRule type="cellIs" dxfId="29" priority="4" operator="greaterThan">
      <formula>0</formula>
    </cfRule>
  </conditionalFormatting>
  <conditionalFormatting sqref="Q36">
    <cfRule type="cellIs" dxfId="28" priority="144" operator="lessThan">
      <formula>#REF!</formula>
    </cfRule>
  </conditionalFormatting>
  <conditionalFormatting sqref="Q47">
    <cfRule type="cellIs" dxfId="27" priority="145" operator="lessThan">
      <formula>#REF!</formula>
    </cfRule>
  </conditionalFormatting>
  <dataValidations count="4">
    <dataValidation type="list" allowBlank="1" showInputMessage="1" showErrorMessage="1" sqref="R43:R44">
      <formula1>"Grant,Loan"</formula1>
    </dataValidation>
    <dataValidation type="list" allowBlank="1" showInputMessage="1" showErrorMessage="1" sqref="S43:S44">
      <formula1>"Public,Private"</formula1>
    </dataValidation>
    <dataValidation type="list" allowBlank="1" showInputMessage="1" showErrorMessage="1" sqref="R25:R29">
      <formula1>"Grant,Loan"</formula1>
    </dataValidation>
    <dataValidation type="list" allowBlank="1" showInputMessage="1" showErrorMessage="1" sqref="S25:S29">
      <formula1>"Public,Private"</formula1>
    </dataValidation>
  </dataValidations>
  <printOptions horizontalCentered="1"/>
  <pageMargins left="0.25" right="0.25" top="0.75" bottom="0.75" header="0.3" footer="0.3"/>
  <pageSetup scale="84" orientation="landscape" r:id="rId2"/>
  <headerFooter alignWithMargins="0">
    <oddHeader>&amp;C&amp;"Arial,Bold"&amp;14Form 7A
Financing Sources</oddHeader>
    <oddFooter>&amp;LForm 7A Financing Sources&amp;RCFA Forms 2014, v1.0
June 2014</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showGridLines="0" topLeftCell="A57" zoomScale="85" zoomScaleNormal="85" workbookViewId="0">
      <selection activeCell="T100" sqref="T100"/>
    </sheetView>
  </sheetViews>
  <sheetFormatPr defaultColWidth="9.109375" defaultRowHeight="13.2" x14ac:dyDescent="0.25"/>
  <cols>
    <col min="1" max="2" width="1.6640625" style="2035" customWidth="1"/>
    <col min="3" max="3" width="14.88671875" style="2035" customWidth="1"/>
    <col min="4" max="4" width="11.33203125" style="2035" customWidth="1"/>
    <col min="5" max="5" width="12.33203125" style="2538" hidden="1" customWidth="1"/>
    <col min="6" max="6" width="10.6640625" style="2035" customWidth="1"/>
    <col min="7" max="7" width="10.5546875" style="2035" customWidth="1"/>
    <col min="8" max="8" width="10.88671875" style="2035" customWidth="1"/>
    <col min="9" max="9" width="10.6640625" style="2035" customWidth="1"/>
    <col min="10" max="10" width="10.88671875" style="2035" customWidth="1"/>
    <col min="11" max="12" width="10.6640625" style="2035" customWidth="1"/>
    <col min="13" max="13" width="10.88671875" style="2035" customWidth="1"/>
    <col min="14" max="14" width="10.5546875" style="2035" bestFit="1" customWidth="1"/>
    <col min="15" max="16" width="1.44140625" style="2035" customWidth="1"/>
    <col min="17" max="18" width="9.5546875" style="2723" hidden="1" customWidth="1"/>
    <col min="19" max="16384" width="9.109375" style="2035"/>
  </cols>
  <sheetData>
    <row r="1" spans="1:17" ht="12.75" customHeight="1" x14ac:dyDescent="0.25">
      <c r="B1" s="1591"/>
      <c r="C1" s="1591"/>
      <c r="D1" s="1591"/>
      <c r="F1" s="1591"/>
      <c r="G1" s="1591"/>
      <c r="H1" s="1591"/>
      <c r="I1" s="1591"/>
      <c r="J1" s="1591"/>
      <c r="K1" s="1591"/>
      <c r="L1" s="1591"/>
      <c r="M1" s="1591"/>
    </row>
    <row r="2" spans="1:17" ht="12.75" customHeight="1" x14ac:dyDescent="0.25">
      <c r="B2" s="1591"/>
      <c r="C2" s="1591"/>
      <c r="D2" s="1591"/>
      <c r="F2" s="1591"/>
      <c r="G2" s="1591"/>
      <c r="H2" s="1591"/>
      <c r="I2" s="1591"/>
      <c r="J2" s="1591"/>
      <c r="K2" s="1591"/>
      <c r="L2" s="1591"/>
      <c r="M2" s="1591"/>
    </row>
    <row r="3" spans="1:17" ht="12.75" customHeight="1" x14ac:dyDescent="0.25">
      <c r="B3" s="1591"/>
      <c r="C3" s="1591"/>
      <c r="D3" s="1591"/>
      <c r="F3" s="1591"/>
      <c r="G3" s="1591"/>
      <c r="H3" s="1591"/>
      <c r="I3" s="1591"/>
      <c r="J3" s="1591"/>
      <c r="K3" s="1591"/>
      <c r="L3" s="1591"/>
      <c r="M3" s="1591"/>
    </row>
    <row r="4" spans="1:17" ht="12.75" customHeight="1" x14ac:dyDescent="0.25">
      <c r="B4" s="1591"/>
      <c r="C4" s="1591"/>
      <c r="D4" s="1591"/>
      <c r="F4" s="1591"/>
      <c r="G4" s="1591"/>
      <c r="H4" s="1591"/>
      <c r="I4" s="1591"/>
      <c r="J4" s="1591"/>
      <c r="K4" s="1591"/>
      <c r="L4" s="1591"/>
      <c r="M4" s="1591"/>
    </row>
    <row r="5" spans="1:17" ht="12.75" customHeight="1" x14ac:dyDescent="0.25">
      <c r="B5" s="1591"/>
      <c r="C5" s="1591"/>
      <c r="D5" s="1591"/>
      <c r="F5" s="1591"/>
      <c r="G5" s="1591"/>
      <c r="H5" s="1591"/>
      <c r="I5" s="1591"/>
      <c r="J5" s="1591"/>
      <c r="K5" s="1591"/>
      <c r="L5" s="1591"/>
      <c r="M5" s="1591"/>
    </row>
    <row r="6" spans="1:17" ht="12.75" customHeight="1" x14ac:dyDescent="0.25">
      <c r="B6" s="1591"/>
      <c r="C6" s="1591"/>
      <c r="D6" s="1591"/>
      <c r="F6" s="1591"/>
      <c r="G6" s="1591"/>
      <c r="H6" s="1591"/>
      <c r="I6" s="1591"/>
      <c r="J6" s="1591"/>
      <c r="K6" s="1591"/>
      <c r="L6" s="1591"/>
      <c r="M6" s="1591"/>
    </row>
    <row r="7" spans="1:17" ht="12.75" customHeight="1" x14ac:dyDescent="0.25">
      <c r="B7" s="1591"/>
      <c r="C7" s="1591"/>
      <c r="D7" s="1591"/>
      <c r="F7" s="1591"/>
      <c r="G7" s="1591"/>
      <c r="H7" s="1591"/>
      <c r="I7" s="1591"/>
      <c r="J7" s="1591"/>
      <c r="K7" s="1591"/>
      <c r="L7" s="1591"/>
      <c r="M7" s="1591"/>
    </row>
    <row r="8" spans="1:17" ht="12.75" customHeight="1" x14ac:dyDescent="0.25">
      <c r="B8" s="1591"/>
      <c r="C8" s="1591"/>
      <c r="D8" s="1591"/>
      <c r="F8" s="1591"/>
      <c r="G8" s="1591"/>
      <c r="H8" s="1591"/>
      <c r="I8" s="1591"/>
      <c r="J8" s="1591"/>
      <c r="K8" s="1591"/>
      <c r="L8" s="1591"/>
      <c r="M8" s="1591"/>
    </row>
    <row r="9" spans="1:17" ht="12.75" customHeight="1" thickBot="1" x14ac:dyDescent="0.3">
      <c r="B9" s="1591"/>
      <c r="C9" s="1591"/>
      <c r="D9" s="1591"/>
      <c r="F9" s="1591"/>
      <c r="G9" s="1591"/>
      <c r="H9" s="1591"/>
      <c r="I9" s="1591"/>
      <c r="J9" s="1591"/>
      <c r="K9" s="1591"/>
      <c r="L9" s="1591"/>
      <c r="M9" s="1591"/>
    </row>
    <row r="10" spans="1:17" ht="12.75" customHeight="1" x14ac:dyDescent="0.3">
      <c r="A10" s="2092"/>
      <c r="B10" s="2093"/>
      <c r="C10" s="2094"/>
      <c r="D10" s="2094"/>
      <c r="F10" s="2094"/>
      <c r="G10" s="2094"/>
      <c r="H10" s="2094"/>
      <c r="I10" s="2094"/>
      <c r="J10" s="2094"/>
      <c r="K10" s="2094"/>
      <c r="L10" s="2094"/>
      <c r="M10" s="2094"/>
      <c r="N10" s="2094"/>
      <c r="O10" s="2095"/>
      <c r="P10" s="2096"/>
    </row>
    <row r="11" spans="1:17" ht="12.75" customHeight="1" x14ac:dyDescent="0.3">
      <c r="A11" s="2097"/>
      <c r="B11" s="2036"/>
      <c r="C11" s="2105" t="s">
        <v>1410</v>
      </c>
      <c r="D11" s="3273" t="str">
        <f>IF('Form 1A'!G7="","Enter Project Name on Form 1A",'Form 1A'!G7)</f>
        <v>24th and Union</v>
      </c>
      <c r="E11" s="3274"/>
      <c r="F11" s="3274"/>
      <c r="G11" s="3274"/>
      <c r="H11" s="3274"/>
      <c r="I11" s="3274"/>
      <c r="J11" s="3274"/>
      <c r="K11" s="3275"/>
      <c r="L11" s="2106"/>
      <c r="M11" s="2107"/>
      <c r="N11" s="2107"/>
      <c r="O11" s="1591"/>
      <c r="P11" s="2098"/>
    </row>
    <row r="12" spans="1:17" ht="3.75" customHeight="1" x14ac:dyDescent="0.3">
      <c r="A12" s="2097"/>
      <c r="B12" s="2036"/>
      <c r="C12" s="2105"/>
      <c r="D12" s="2108"/>
      <c r="F12" s="2109"/>
      <c r="G12" s="2109"/>
      <c r="H12" s="2109"/>
      <c r="I12" s="2106"/>
      <c r="J12" s="2106"/>
      <c r="K12" s="2106"/>
      <c r="L12" s="2106"/>
      <c r="M12" s="2110"/>
      <c r="N12" s="2106"/>
      <c r="O12" s="1591"/>
      <c r="P12" s="2098"/>
    </row>
    <row r="13" spans="1:17" ht="12.75" customHeight="1" x14ac:dyDescent="0.3">
      <c r="A13" s="2097"/>
      <c r="B13" s="2036"/>
      <c r="C13" s="2110" t="s">
        <v>1409</v>
      </c>
      <c r="D13" s="2537">
        <v>41894</v>
      </c>
      <c r="F13" s="2109"/>
      <c r="G13" s="2109"/>
      <c r="H13" s="2109"/>
      <c r="I13" s="2106"/>
      <c r="J13" s="2106"/>
      <c r="K13" s="2106"/>
      <c r="L13" s="2106"/>
      <c r="M13" s="2110"/>
      <c r="N13" s="2106"/>
      <c r="O13" s="1591"/>
      <c r="P13" s="2098"/>
    </row>
    <row r="14" spans="1:17" ht="3.75" customHeight="1" x14ac:dyDescent="0.3">
      <c r="A14" s="2097"/>
      <c r="B14" s="2036"/>
      <c r="C14" s="2107"/>
      <c r="D14" s="2105"/>
      <c r="F14" s="2105"/>
      <c r="G14" s="2111"/>
      <c r="H14" s="2112"/>
      <c r="I14" s="2113"/>
      <c r="J14" s="2105"/>
      <c r="K14" s="2105"/>
      <c r="L14" s="2105"/>
      <c r="M14" s="2114"/>
      <c r="N14" s="2114"/>
      <c r="O14" s="1591"/>
      <c r="P14" s="2098"/>
    </row>
    <row r="15" spans="1:17" ht="12.75" customHeight="1" thickBot="1" x14ac:dyDescent="0.35">
      <c r="A15" s="2097"/>
      <c r="B15" s="2036"/>
      <c r="C15" s="2115" t="s">
        <v>1411</v>
      </c>
      <c r="D15" s="2116"/>
      <c r="F15" s="2117"/>
      <c r="G15" s="2106"/>
      <c r="H15" s="2106"/>
      <c r="I15" s="2106"/>
      <c r="J15" s="2106"/>
      <c r="K15" s="2106"/>
      <c r="L15" s="2118"/>
      <c r="M15" s="2106"/>
      <c r="N15" s="2106"/>
      <c r="O15" s="1591"/>
      <c r="P15" s="2098"/>
    </row>
    <row r="16" spans="1:17" ht="12.75" customHeight="1" x14ac:dyDescent="0.3">
      <c r="A16" s="2097"/>
      <c r="B16" s="2036"/>
      <c r="C16" s="2119"/>
      <c r="D16" s="2120"/>
      <c r="E16" s="2701" t="s">
        <v>1528</v>
      </c>
      <c r="F16" s="2353" t="s">
        <v>1408</v>
      </c>
      <c r="G16" s="2354" t="s">
        <v>1407</v>
      </c>
      <c r="H16" s="2355" t="s">
        <v>1406</v>
      </c>
      <c r="I16" s="2354" t="s">
        <v>1405</v>
      </c>
      <c r="J16" s="2355" t="s">
        <v>1408</v>
      </c>
      <c r="K16" s="2354" t="s">
        <v>1407</v>
      </c>
      <c r="L16" s="2355" t="s">
        <v>1406</v>
      </c>
      <c r="M16" s="2356" t="s">
        <v>1405</v>
      </c>
      <c r="N16" s="2107"/>
      <c r="O16" s="1591"/>
      <c r="P16" s="2098"/>
      <c r="Q16" s="3276" t="s">
        <v>1623</v>
      </c>
    </row>
    <row r="17" spans="1:17" ht="12.75" customHeight="1" thickBot="1" x14ac:dyDescent="0.35">
      <c r="A17" s="2097"/>
      <c r="B17" s="2036"/>
      <c r="C17" s="2121" t="s">
        <v>50</v>
      </c>
      <c r="D17" s="2122"/>
      <c r="E17" s="2701" t="s">
        <v>1529</v>
      </c>
      <c r="F17" s="2123">
        <v>41913</v>
      </c>
      <c r="G17" s="2124">
        <v>42005</v>
      </c>
      <c r="H17" s="2124">
        <v>42097</v>
      </c>
      <c r="I17" s="2124">
        <v>42189</v>
      </c>
      <c r="J17" s="2124">
        <v>42281</v>
      </c>
      <c r="K17" s="2124">
        <v>42373</v>
      </c>
      <c r="L17" s="2124">
        <v>42465</v>
      </c>
      <c r="M17" s="2125">
        <v>42557</v>
      </c>
      <c r="N17" s="2107"/>
      <c r="O17" s="1591"/>
      <c r="P17" s="2098"/>
      <c r="Q17" s="3276"/>
    </row>
    <row r="18" spans="1:17" ht="12.75" customHeight="1" x14ac:dyDescent="0.3">
      <c r="A18" s="2097"/>
      <c r="B18" s="2036"/>
      <c r="C18" s="2195" t="s">
        <v>1403</v>
      </c>
      <c r="D18" s="2196"/>
      <c r="F18" s="2206"/>
      <c r="G18" s="2207"/>
      <c r="H18" s="2207"/>
      <c r="I18" s="2207"/>
      <c r="J18" s="2207"/>
      <c r="K18" s="2207"/>
      <c r="L18" s="2207"/>
      <c r="M18" s="2208"/>
      <c r="N18" s="2107"/>
      <c r="O18" s="1591"/>
      <c r="P18" s="2098"/>
    </row>
    <row r="19" spans="1:17" ht="12.75" customHeight="1" x14ac:dyDescent="0.3">
      <c r="A19" s="2097"/>
      <c r="B19" s="2036"/>
      <c r="C19" s="2197" t="str">
        <f>IF('Form 7A'!C13=0,"Enter on 7A",'Form 7A'!C13)</f>
        <v>Acquisition Loan</v>
      </c>
      <c r="D19" s="2198"/>
      <c r="E19" s="3637">
        <f>'Form 7A'!P13</f>
        <v>590000</v>
      </c>
      <c r="F19" s="2209"/>
      <c r="G19" s="3617">
        <f>G38</f>
        <v>590000</v>
      </c>
      <c r="H19" s="2210"/>
      <c r="I19" s="2210"/>
      <c r="J19" s="2210"/>
      <c r="K19" s="2210"/>
      <c r="L19" s="2210">
        <v>-590000</v>
      </c>
      <c r="M19" s="2211"/>
      <c r="N19" s="2107"/>
      <c r="O19" s="1591"/>
      <c r="P19" s="2098"/>
    </row>
    <row r="20" spans="1:17" ht="12.75" customHeight="1" x14ac:dyDescent="0.3">
      <c r="A20" s="2097"/>
      <c r="B20" s="2036"/>
      <c r="C20" s="2197" t="str">
        <f>IF('Form 7A'!C14=0,"Enter on 7A",'Form 7A'!C14)</f>
        <v>Predevelopment Loan</v>
      </c>
      <c r="D20" s="2198"/>
      <c r="E20" s="3637">
        <f>'Form 7A'!P14</f>
        <v>866004</v>
      </c>
      <c r="F20" s="2209">
        <f>F48</f>
        <v>85488.5</v>
      </c>
      <c r="G20" s="2210">
        <f>G41</f>
        <v>86688.5</v>
      </c>
      <c r="H20" s="2210">
        <f>H48</f>
        <v>111250</v>
      </c>
      <c r="I20" s="2210">
        <f t="shared" ref="I20:K20" si="0">I48</f>
        <v>111250</v>
      </c>
      <c r="J20" s="2210">
        <f t="shared" si="0"/>
        <v>261250</v>
      </c>
      <c r="K20" s="2210">
        <f t="shared" si="0"/>
        <v>111250</v>
      </c>
      <c r="L20" s="2210">
        <v>-767177</v>
      </c>
      <c r="M20" s="2211"/>
      <c r="N20" s="2107"/>
      <c r="O20" s="1591"/>
      <c r="P20" s="2098"/>
    </row>
    <row r="21" spans="1:17" ht="12.75" customHeight="1" thickBot="1" x14ac:dyDescent="0.35">
      <c r="A21" s="2097"/>
      <c r="B21" s="2036"/>
      <c r="C21" s="2197" t="str">
        <f>IF('Form 7A'!C15=0,"Enter on 7A",'Form 7A'!C15)</f>
        <v>Construction Loan</v>
      </c>
      <c r="D21" s="2198"/>
      <c r="E21" s="3637">
        <f>'Form 7A'!P15</f>
        <v>12500000</v>
      </c>
      <c r="F21" s="2212"/>
      <c r="G21" s="2213"/>
      <c r="H21" s="2213"/>
      <c r="I21" s="2213"/>
      <c r="J21" s="2213"/>
      <c r="K21" s="2213"/>
      <c r="L21" s="2213"/>
      <c r="M21" s="2214"/>
      <c r="N21" s="2107"/>
      <c r="O21" s="1591"/>
      <c r="P21" s="2098"/>
    </row>
    <row r="22" spans="1:17" ht="12.75" customHeight="1" thickBot="1" x14ac:dyDescent="0.35">
      <c r="A22" s="2097"/>
      <c r="B22" s="2036"/>
      <c r="D22" s="2199" t="s">
        <v>1402</v>
      </c>
      <c r="E22" s="3637"/>
      <c r="F22" s="2221">
        <f t="shared" ref="F22:M22" si="1">SUM(F18:F21)</f>
        <v>85488.5</v>
      </c>
      <c r="G22" s="2222">
        <f t="shared" si="1"/>
        <v>676688.5</v>
      </c>
      <c r="H22" s="2222">
        <f t="shared" si="1"/>
        <v>111250</v>
      </c>
      <c r="I22" s="2222">
        <f t="shared" si="1"/>
        <v>111250</v>
      </c>
      <c r="J22" s="2222">
        <f t="shared" si="1"/>
        <v>261250</v>
      </c>
      <c r="K22" s="2222">
        <f t="shared" si="1"/>
        <v>111250</v>
      </c>
      <c r="L22" s="2222">
        <f t="shared" si="1"/>
        <v>-1357177</v>
      </c>
      <c r="M22" s="2223">
        <f t="shared" si="1"/>
        <v>0</v>
      </c>
      <c r="N22" s="2107"/>
      <c r="O22" s="1591"/>
      <c r="P22" s="2098"/>
    </row>
    <row r="23" spans="1:17" ht="12.75" customHeight="1" x14ac:dyDescent="0.3">
      <c r="A23" s="2097"/>
      <c r="B23" s="2036"/>
      <c r="C23" s="2127"/>
      <c r="D23" s="2122"/>
      <c r="E23" s="3637"/>
      <c r="F23" s="2128"/>
      <c r="G23" s="2129"/>
      <c r="H23" s="2129"/>
      <c r="I23" s="2129"/>
      <c r="J23" s="2129"/>
      <c r="K23" s="2129"/>
      <c r="L23" s="2129"/>
      <c r="M23" s="2130"/>
      <c r="N23" s="2107"/>
      <c r="O23" s="1591"/>
      <c r="P23" s="2098"/>
    </row>
    <row r="24" spans="1:17" ht="12.75" customHeight="1" thickBot="1" x14ac:dyDescent="0.35">
      <c r="A24" s="2097"/>
      <c r="B24" s="2036"/>
      <c r="C24" s="2121" t="s">
        <v>440</v>
      </c>
      <c r="D24" s="2122"/>
      <c r="E24" s="3637"/>
      <c r="F24" s="2128"/>
      <c r="G24" s="2129"/>
      <c r="H24" s="2129"/>
      <c r="I24" s="2129"/>
      <c r="J24" s="2129"/>
      <c r="K24" s="2129"/>
      <c r="L24" s="2129"/>
      <c r="M24" s="2131"/>
      <c r="N24" s="2107"/>
      <c r="O24" s="1591"/>
      <c r="P24" s="2098"/>
    </row>
    <row r="25" spans="1:17" ht="12.75" customHeight="1" x14ac:dyDescent="0.3">
      <c r="A25" s="2097"/>
      <c r="B25" s="2036"/>
      <c r="C25" s="2699" t="str">
        <f>IF('Form 7A'!C25=0,"Enter on 7A",'Form 7A'!C25)</f>
        <v>City of Seattle</v>
      </c>
      <c r="D25" s="2196"/>
      <c r="E25" s="3637">
        <f>'Form 7A'!P25</f>
        <v>5700000</v>
      </c>
      <c r="F25" s="2206"/>
      <c r="G25" s="2207"/>
      <c r="H25" s="2207"/>
      <c r="I25" s="2207"/>
      <c r="J25" s="2207"/>
      <c r="K25" s="2207"/>
      <c r="L25" s="2207">
        <v>2008834</v>
      </c>
      <c r="M25" s="2208">
        <v>3557879</v>
      </c>
      <c r="N25" s="2107"/>
      <c r="O25" s="1591"/>
      <c r="P25" s="2098"/>
    </row>
    <row r="26" spans="1:17" ht="12.75" customHeight="1" x14ac:dyDescent="0.3">
      <c r="A26" s="2097"/>
      <c r="B26" s="2036"/>
      <c r="C26" s="2197" t="str">
        <f>IF('Form 7A'!C26=0,"Enter on 7A",'Form 7A'!C26)</f>
        <v>Permanent Loan</v>
      </c>
      <c r="D26" s="2198"/>
      <c r="E26" s="3637">
        <f>'Form 7A'!P26</f>
        <v>3852759.5791732711</v>
      </c>
      <c r="F26" s="2209"/>
      <c r="G26" s="2210"/>
      <c r="H26" s="2210"/>
      <c r="I26" s="2210"/>
      <c r="J26" s="2210"/>
      <c r="K26" s="2210"/>
      <c r="L26" s="2210"/>
      <c r="M26" s="2211"/>
      <c r="N26" s="2107"/>
      <c r="O26" s="1591"/>
      <c r="P26" s="2098"/>
    </row>
    <row r="27" spans="1:17" ht="12.75" customHeight="1" x14ac:dyDescent="0.3">
      <c r="A27" s="2097"/>
      <c r="B27" s="2036"/>
      <c r="C27" s="2197" t="str">
        <f>IF('Form 7A'!C27=0,"Enter on 7A",'Form 7A'!C27)</f>
        <v>Deferred Developer Fee</v>
      </c>
      <c r="D27" s="2198"/>
      <c r="E27" s="3637">
        <f>'Form 7A'!P27</f>
        <v>810000</v>
      </c>
      <c r="F27" s="2209"/>
      <c r="G27" s="2210"/>
      <c r="H27" s="2210"/>
      <c r="I27" s="2210"/>
      <c r="J27" s="2210"/>
      <c r="K27" s="2210"/>
      <c r="L27" s="2210"/>
      <c r="M27" s="2211"/>
      <c r="N27" s="2107"/>
      <c r="O27" s="1591"/>
      <c r="P27" s="2098"/>
    </row>
    <row r="28" spans="1:17" ht="12.75" hidden="1" customHeight="1" x14ac:dyDescent="0.3">
      <c r="A28" s="2097"/>
      <c r="B28" s="2036"/>
      <c r="C28" s="2197"/>
      <c r="D28" s="2198"/>
      <c r="E28" s="3637"/>
      <c r="F28" s="2209"/>
      <c r="G28" s="2210"/>
      <c r="H28" s="2210"/>
      <c r="I28" s="2210"/>
      <c r="J28" s="2210"/>
      <c r="K28" s="2210"/>
      <c r="L28" s="2210"/>
      <c r="M28" s="2211"/>
      <c r="N28" s="2107"/>
      <c r="O28" s="1591"/>
      <c r="P28" s="2098"/>
    </row>
    <row r="29" spans="1:17" ht="12.75" hidden="1" customHeight="1" x14ac:dyDescent="0.3">
      <c r="A29" s="2097"/>
      <c r="B29" s="2036"/>
      <c r="C29" s="2197"/>
      <c r="D29" s="2198"/>
      <c r="E29" s="3637"/>
      <c r="F29" s="2209"/>
      <c r="G29" s="2210"/>
      <c r="H29" s="2210"/>
      <c r="I29" s="2210"/>
      <c r="J29" s="2210"/>
      <c r="K29" s="2210"/>
      <c r="L29" s="2210"/>
      <c r="M29" s="2211"/>
      <c r="N29" s="2107"/>
      <c r="O29" s="1591"/>
      <c r="P29" s="2098"/>
    </row>
    <row r="30" spans="1:17" ht="13.8" x14ac:dyDescent="0.3">
      <c r="A30" s="2097"/>
      <c r="B30" s="2036"/>
      <c r="C30" s="2700" t="str">
        <f>IF('Form 7A'!Q34&lt;&gt;0,"LIHTC Equity","Calculate on 6E")</f>
        <v>LIHTC Equity</v>
      </c>
      <c r="D30" s="2198"/>
      <c r="E30" s="3637">
        <f>'Form 7A'!Q34</f>
        <v>14177174.420826731</v>
      </c>
      <c r="F30" s="2209"/>
      <c r="G30" s="2210"/>
      <c r="H30" s="2210"/>
      <c r="I30" s="2210"/>
      <c r="J30" s="2210"/>
      <c r="K30" s="2210"/>
      <c r="L30" s="2210">
        <f>E30*10%</f>
        <v>1417717.4420826733</v>
      </c>
      <c r="M30" s="2211"/>
      <c r="N30" s="2107"/>
      <c r="O30" s="1591"/>
      <c r="P30" s="2098"/>
    </row>
    <row r="31" spans="1:17" ht="14.4" thickBot="1" x14ac:dyDescent="0.35">
      <c r="A31" s="2097"/>
      <c r="B31" s="2036"/>
      <c r="C31" s="2197" t="str">
        <f>IF('Form 7A'!C43=0,"Enter on 7A",'Form 7A'!C43)</f>
        <v>Commercial Loan</v>
      </c>
      <c r="D31" s="2198"/>
      <c r="E31" s="3637">
        <f>'Form 7A'!P43</f>
        <v>261175</v>
      </c>
      <c r="F31" s="2209"/>
      <c r="G31" s="2210"/>
      <c r="H31" s="2210"/>
      <c r="I31" s="2210"/>
      <c r="J31" s="2210"/>
      <c r="K31" s="2210"/>
      <c r="L31" s="2210">
        <f>41361-186</f>
        <v>41175</v>
      </c>
      <c r="M31" s="2211">
        <f>220000/15*3</f>
        <v>44000</v>
      </c>
      <c r="N31" s="2107"/>
      <c r="O31" s="1591"/>
      <c r="P31" s="2098"/>
    </row>
    <row r="32" spans="1:17" ht="12.75" hidden="1" customHeight="1" thickBot="1" x14ac:dyDescent="0.35">
      <c r="A32" s="2097"/>
      <c r="B32" s="2036"/>
      <c r="C32" s="2200" t="str">
        <f>IF('Form 7A'!C44=0,"Enter on 7A",'Form 7A'!C44)</f>
        <v>Enter on 7A</v>
      </c>
      <c r="D32" s="2198"/>
      <c r="E32" s="3637"/>
      <c r="F32" s="2212"/>
      <c r="G32" s="2213"/>
      <c r="H32" s="2213"/>
      <c r="I32" s="2213"/>
      <c r="J32" s="2213"/>
      <c r="K32" s="2213"/>
      <c r="L32" s="2213"/>
      <c r="M32" s="2214"/>
      <c r="N32" s="2107"/>
      <c r="O32" s="1591"/>
      <c r="P32" s="2098"/>
    </row>
    <row r="33" spans="1:16" ht="12.75" customHeight="1" thickBot="1" x14ac:dyDescent="0.35">
      <c r="A33" s="2097"/>
      <c r="B33" s="2091"/>
      <c r="C33" s="2132"/>
      <c r="D33" s="2133" t="s">
        <v>1402</v>
      </c>
      <c r="E33" s="3638"/>
      <c r="F33" s="2221">
        <f t="shared" ref="F33:M33" si="2">SUM(F25:F32)</f>
        <v>0</v>
      </c>
      <c r="G33" s="2222">
        <f t="shared" si="2"/>
        <v>0</v>
      </c>
      <c r="H33" s="2222">
        <f t="shared" si="2"/>
        <v>0</v>
      </c>
      <c r="I33" s="2222">
        <f t="shared" si="2"/>
        <v>0</v>
      </c>
      <c r="J33" s="2222">
        <f t="shared" si="2"/>
        <v>0</v>
      </c>
      <c r="K33" s="2222">
        <f t="shared" si="2"/>
        <v>0</v>
      </c>
      <c r="L33" s="2222">
        <f t="shared" si="2"/>
        <v>3467726.4420826733</v>
      </c>
      <c r="M33" s="2223">
        <f t="shared" si="2"/>
        <v>3601879</v>
      </c>
      <c r="N33" s="2107"/>
      <c r="O33" s="1591"/>
      <c r="P33" s="2098"/>
    </row>
    <row r="34" spans="1:16" ht="12.75" customHeight="1" thickBot="1" x14ac:dyDescent="0.35">
      <c r="A34" s="2097"/>
      <c r="B34" s="2091"/>
      <c r="C34" s="2134"/>
      <c r="D34" s="2122"/>
      <c r="E34" s="3638"/>
      <c r="F34" s="2129"/>
      <c r="G34" s="2129"/>
      <c r="H34" s="2129"/>
      <c r="I34" s="2129"/>
      <c r="J34" s="2129"/>
      <c r="K34" s="2129"/>
      <c r="L34" s="2129"/>
      <c r="M34" s="2135"/>
      <c r="N34" s="2107"/>
      <c r="O34" s="1591"/>
      <c r="P34" s="2098"/>
    </row>
    <row r="35" spans="1:16" ht="12.75" customHeight="1" thickBot="1" x14ac:dyDescent="0.35">
      <c r="A35" s="2097"/>
      <c r="B35" s="2036"/>
      <c r="C35" s="2121" t="s">
        <v>1401</v>
      </c>
      <c r="D35" s="2121"/>
      <c r="F35" s="2221">
        <f t="shared" ref="F35:M35" si="3">SUM(F33+F22)</f>
        <v>85488.5</v>
      </c>
      <c r="G35" s="2222">
        <f t="shared" si="3"/>
        <v>676688.5</v>
      </c>
      <c r="H35" s="2222">
        <f t="shared" si="3"/>
        <v>111250</v>
      </c>
      <c r="I35" s="2222">
        <f t="shared" si="3"/>
        <v>111250</v>
      </c>
      <c r="J35" s="2222">
        <f t="shared" si="3"/>
        <v>261250</v>
      </c>
      <c r="K35" s="2222">
        <f t="shared" si="3"/>
        <v>111250</v>
      </c>
      <c r="L35" s="2222">
        <f t="shared" si="3"/>
        <v>2110549.4420826733</v>
      </c>
      <c r="M35" s="2223">
        <f t="shared" si="3"/>
        <v>3601879</v>
      </c>
      <c r="N35" s="2107"/>
      <c r="O35" s="1591"/>
      <c r="P35" s="2098"/>
    </row>
    <row r="36" spans="1:16" ht="12.75" customHeight="1" x14ac:dyDescent="0.3">
      <c r="A36" s="2097"/>
      <c r="B36" s="2036"/>
      <c r="C36" s="2119"/>
      <c r="D36" s="2136"/>
      <c r="F36" s="2106"/>
      <c r="G36" s="2106"/>
      <c r="H36" s="2106"/>
      <c r="I36" s="2106"/>
      <c r="J36" s="2106"/>
      <c r="K36" s="2118"/>
      <c r="L36" s="2106"/>
      <c r="M36" s="2137"/>
      <c r="N36" s="2107"/>
      <c r="O36" s="1591"/>
      <c r="P36" s="2098"/>
    </row>
    <row r="37" spans="1:16" ht="12.75" customHeight="1" thickBot="1" x14ac:dyDescent="0.35">
      <c r="A37" s="2097"/>
      <c r="B37" s="2036"/>
      <c r="C37" s="2115" t="s">
        <v>1412</v>
      </c>
      <c r="D37" s="2138"/>
      <c r="F37" s="2139"/>
      <c r="G37" s="2140"/>
      <c r="H37" s="2140"/>
      <c r="I37" s="2140"/>
      <c r="J37" s="2140"/>
      <c r="K37" s="2140"/>
      <c r="L37" s="2141"/>
      <c r="M37" s="2142"/>
      <c r="N37" s="2107"/>
      <c r="O37" s="1591"/>
      <c r="P37" s="2098"/>
    </row>
    <row r="38" spans="1:16" ht="12.75" customHeight="1" x14ac:dyDescent="0.3">
      <c r="A38" s="2097"/>
      <c r="B38" s="2090"/>
      <c r="C38" s="2201" t="s">
        <v>8</v>
      </c>
      <c r="D38" s="2202"/>
      <c r="E38" s="2540">
        <f>'Form 6A'!Q23</f>
        <v>590000</v>
      </c>
      <c r="F38" s="2206"/>
      <c r="G38" s="2541">
        <f>E38</f>
        <v>590000</v>
      </c>
      <c r="H38" s="2207"/>
      <c r="I38" s="2207"/>
      <c r="J38" s="2207"/>
      <c r="K38" s="2207"/>
      <c r="L38" s="2207"/>
      <c r="M38" s="2208"/>
      <c r="N38" s="2107"/>
      <c r="O38" s="1591"/>
      <c r="P38" s="2098"/>
    </row>
    <row r="39" spans="1:16" ht="12.75" customHeight="1" x14ac:dyDescent="0.3">
      <c r="A39" s="2097"/>
      <c r="B39" s="2090"/>
      <c r="C39" s="2203" t="s">
        <v>1399</v>
      </c>
      <c r="D39" s="2204"/>
      <c r="E39" s="2540">
        <f>'Form 6A'!Q42</f>
        <v>17671556</v>
      </c>
      <c r="F39" s="2209"/>
      <c r="G39" s="2210"/>
      <c r="H39" s="2210">
        <f>445000/4</f>
        <v>111250</v>
      </c>
      <c r="I39" s="2210">
        <f t="shared" ref="I39:K39" si="4">445000/4</f>
        <v>111250</v>
      </c>
      <c r="J39" s="2210">
        <f t="shared" si="4"/>
        <v>111250</v>
      </c>
      <c r="K39" s="2210">
        <f t="shared" si="4"/>
        <v>111250</v>
      </c>
      <c r="L39" s="2210"/>
      <c r="M39" s="2211">
        <f>($E$39-SUM(H39:K39))/15*3</f>
        <v>3445311.2</v>
      </c>
      <c r="N39" s="2107"/>
      <c r="O39" s="1591"/>
      <c r="P39" s="2098"/>
    </row>
    <row r="40" spans="1:16" ht="12.75" customHeight="1" x14ac:dyDescent="0.3">
      <c r="A40" s="2097"/>
      <c r="B40" s="2090"/>
      <c r="C40" s="2203" t="s">
        <v>1527</v>
      </c>
      <c r="D40" s="2204"/>
      <c r="E40" s="2540">
        <f>'Form 6A'!Q58</f>
        <v>3834355</v>
      </c>
      <c r="F40" s="2209"/>
      <c r="G40" s="2210"/>
      <c r="H40" s="2210"/>
      <c r="I40" s="2210"/>
      <c r="J40" s="2210"/>
      <c r="K40" s="2210"/>
      <c r="L40" s="2210">
        <f>1245000+(1400000*10%)+(360111/5)</f>
        <v>1457022.2</v>
      </c>
      <c r="M40" s="2211">
        <f>(360111/5)</f>
        <v>72022.2</v>
      </c>
      <c r="N40" s="2107"/>
      <c r="O40" s="1591"/>
      <c r="P40" s="2098"/>
    </row>
    <row r="41" spans="1:16" ht="12.75" customHeight="1" x14ac:dyDescent="0.3">
      <c r="A41" s="2097"/>
      <c r="B41" s="2036"/>
      <c r="C41" s="2203" t="s">
        <v>1398</v>
      </c>
      <c r="D41" s="2204"/>
      <c r="E41" s="2540">
        <f>'Form 6A'!Q63</f>
        <v>172177</v>
      </c>
      <c r="F41" s="2209">
        <f>170977/2</f>
        <v>85488.5</v>
      </c>
      <c r="G41" s="2210">
        <f>F41+1200</f>
        <v>86688.5</v>
      </c>
      <c r="H41" s="2210"/>
      <c r="I41" s="2210"/>
      <c r="J41" s="2210"/>
      <c r="K41" s="2210"/>
      <c r="L41" s="2210"/>
      <c r="M41" s="2211"/>
      <c r="N41" s="2107"/>
      <c r="O41" s="1591"/>
      <c r="P41" s="2098"/>
    </row>
    <row r="42" spans="1:16" ht="12.75" customHeight="1" x14ac:dyDescent="0.3">
      <c r="A42" s="2097"/>
      <c r="B42" s="2036"/>
      <c r="C42" s="2205" t="s">
        <v>436</v>
      </c>
      <c r="D42" s="2204"/>
      <c r="E42" s="2540">
        <f>'Form 6A'!Q71</f>
        <v>934365</v>
      </c>
      <c r="F42" s="2209"/>
      <c r="G42" s="2210"/>
      <c r="H42" s="2216"/>
      <c r="I42" s="2216"/>
      <c r="J42" s="2216"/>
      <c r="K42" s="2216"/>
      <c r="L42" s="2210">
        <v>258000</v>
      </c>
      <c r="M42" s="2211">
        <f>(E42-L42)/8</f>
        <v>84545.625</v>
      </c>
      <c r="N42" s="2107"/>
      <c r="O42" s="1591"/>
      <c r="P42" s="2098"/>
    </row>
    <row r="43" spans="1:16" ht="12.75" customHeight="1" x14ac:dyDescent="0.3">
      <c r="A43" s="2097"/>
      <c r="B43" s="2036"/>
      <c r="C43" s="2205" t="s">
        <v>440</v>
      </c>
      <c r="D43" s="2204"/>
      <c r="E43" s="2540">
        <f>'Form 6A'!Q82</f>
        <v>225027</v>
      </c>
      <c r="F43" s="2215"/>
      <c r="H43" s="2216"/>
      <c r="I43" s="2216"/>
      <c r="K43" s="2216"/>
      <c r="L43" s="2210">
        <f>(145000/2)+80027</f>
        <v>152527</v>
      </c>
      <c r="M43" s="2217"/>
      <c r="N43" s="2107"/>
      <c r="O43" s="1591"/>
      <c r="P43" s="2098"/>
    </row>
    <row r="44" spans="1:16" ht="12.75" customHeight="1" x14ac:dyDescent="0.3">
      <c r="A44" s="2097"/>
      <c r="B44" s="2036"/>
      <c r="C44" s="2205" t="s">
        <v>443</v>
      </c>
      <c r="D44" s="2204"/>
      <c r="E44" s="2540">
        <f>'Form 6A'!Q88</f>
        <v>360797</v>
      </c>
      <c r="F44" s="2215"/>
      <c r="G44" s="2216"/>
      <c r="H44" s="2216"/>
      <c r="I44" s="2216"/>
      <c r="J44" s="2216"/>
      <c r="K44" s="2216"/>
      <c r="L44" s="2216"/>
      <c r="M44" s="2217"/>
      <c r="N44" s="2107"/>
      <c r="O44" s="1591"/>
      <c r="P44" s="2098"/>
    </row>
    <row r="45" spans="1:16" ht="12.75" customHeight="1" x14ac:dyDescent="0.3">
      <c r="A45" s="2097"/>
      <c r="B45" s="2036"/>
      <c r="C45" s="2205" t="s">
        <v>444</v>
      </c>
      <c r="D45" s="2204"/>
      <c r="E45" s="2540">
        <f>'Form 6A'!Q102</f>
        <v>1012832</v>
      </c>
      <c r="F45" s="2209"/>
      <c r="G45" s="2210"/>
      <c r="H45" s="2210"/>
      <c r="I45" s="2210"/>
      <c r="J45" s="2210">
        <v>150000</v>
      </c>
      <c r="K45" s="2210"/>
      <c r="L45" s="2210">
        <f>93000+150000</f>
        <v>243000</v>
      </c>
      <c r="M45" s="2211"/>
      <c r="N45" s="2107"/>
      <c r="O45" s="1591"/>
      <c r="P45" s="2098"/>
    </row>
    <row r="46" spans="1:16" ht="12.75" customHeight="1" thickBot="1" x14ac:dyDescent="0.35">
      <c r="A46" s="2097"/>
      <c r="B46" s="2036"/>
      <c r="C46" s="2205" t="s">
        <v>1397</v>
      </c>
      <c r="D46" s="2204"/>
      <c r="F46" s="2212"/>
      <c r="G46" s="2213"/>
      <c r="H46" s="2213"/>
      <c r="I46" s="2213"/>
      <c r="J46" s="2213"/>
      <c r="K46" s="2213"/>
      <c r="L46" s="2213"/>
      <c r="M46" s="2214"/>
      <c r="N46" s="2107"/>
      <c r="O46" s="1591"/>
      <c r="P46" s="2098"/>
    </row>
    <row r="47" spans="1:16" ht="12.75" customHeight="1" thickBot="1" x14ac:dyDescent="0.35">
      <c r="A47" s="2097"/>
      <c r="B47" s="2036"/>
      <c r="C47" s="2143"/>
      <c r="D47" s="2122"/>
      <c r="F47" s="2129"/>
      <c r="G47" s="2129"/>
      <c r="H47" s="2129"/>
      <c r="I47" s="2129"/>
      <c r="J47" s="2129"/>
      <c r="K47" s="2129"/>
      <c r="L47" s="2129"/>
      <c r="M47" s="2129"/>
      <c r="N47" s="2107"/>
      <c r="O47" s="1591"/>
      <c r="P47" s="2098"/>
    </row>
    <row r="48" spans="1:16" ht="12.75" customHeight="1" thickBot="1" x14ac:dyDescent="0.35">
      <c r="A48" s="2097"/>
      <c r="B48" s="2036"/>
      <c r="C48" s="2121" t="s">
        <v>1396</v>
      </c>
      <c r="D48" s="2126"/>
      <c r="F48" s="2221">
        <f t="shared" ref="F48:M48" si="5">SUM(F38:F46)</f>
        <v>85488.5</v>
      </c>
      <c r="G48" s="2222">
        <f t="shared" si="5"/>
        <v>676688.5</v>
      </c>
      <c r="H48" s="2222">
        <f t="shared" si="5"/>
        <v>111250</v>
      </c>
      <c r="I48" s="2222">
        <f t="shared" si="5"/>
        <v>111250</v>
      </c>
      <c r="J48" s="2222">
        <f t="shared" si="5"/>
        <v>261250</v>
      </c>
      <c r="K48" s="2222">
        <f t="shared" si="5"/>
        <v>111250</v>
      </c>
      <c r="L48" s="2222">
        <f t="shared" si="5"/>
        <v>2110549.2000000002</v>
      </c>
      <c r="M48" s="2223">
        <f t="shared" si="5"/>
        <v>3601879.0250000004</v>
      </c>
      <c r="N48" s="2107"/>
      <c r="O48" s="1591"/>
      <c r="P48" s="2098"/>
    </row>
    <row r="49" spans="1:18" ht="12.75" customHeight="1" thickBot="1" x14ac:dyDescent="0.35">
      <c r="A49" s="2097"/>
      <c r="B49" s="2036"/>
      <c r="C49" s="2119"/>
      <c r="D49" s="2120"/>
      <c r="F49" s="2129"/>
      <c r="G49" s="2129"/>
      <c r="H49" s="2129"/>
      <c r="I49" s="2129"/>
      <c r="J49" s="2129"/>
      <c r="K49" s="2144"/>
      <c r="L49" s="2106"/>
      <c r="M49" s="2142"/>
      <c r="N49" s="2107"/>
      <c r="O49" s="1591"/>
      <c r="P49" s="2098"/>
    </row>
    <row r="50" spans="1:18" ht="12.75" customHeight="1" thickBot="1" x14ac:dyDescent="0.35">
      <c r="A50" s="2097"/>
      <c r="B50" s="2036"/>
      <c r="C50" s="2145" t="s">
        <v>1395</v>
      </c>
      <c r="D50" s="2122"/>
      <c r="F50" s="2221">
        <f t="shared" ref="F50:M50" si="6">+F35-F48</f>
        <v>0</v>
      </c>
      <c r="G50" s="2222">
        <f t="shared" si="6"/>
        <v>0</v>
      </c>
      <c r="H50" s="2222">
        <f t="shared" si="6"/>
        <v>0</v>
      </c>
      <c r="I50" s="2222">
        <f t="shared" si="6"/>
        <v>0</v>
      </c>
      <c r="J50" s="2222">
        <f t="shared" si="6"/>
        <v>0</v>
      </c>
      <c r="K50" s="2222">
        <f t="shared" si="6"/>
        <v>0</v>
      </c>
      <c r="L50" s="2222">
        <f t="shared" si="6"/>
        <v>0.24208267312496901</v>
      </c>
      <c r="M50" s="2223">
        <f t="shared" si="6"/>
        <v>-2.500000037252903E-2</v>
      </c>
      <c r="N50" s="2107"/>
      <c r="O50" s="1591"/>
      <c r="P50" s="2098"/>
    </row>
    <row r="51" spans="1:18" ht="12.75" customHeight="1" x14ac:dyDescent="0.3">
      <c r="A51" s="2097"/>
      <c r="B51" s="2036"/>
      <c r="C51" s="2106"/>
      <c r="D51" s="2146"/>
      <c r="F51" s="2106"/>
      <c r="G51" s="2129"/>
      <c r="H51" s="2129"/>
      <c r="I51" s="2129"/>
      <c r="J51" s="2129"/>
      <c r="K51" s="2129"/>
      <c r="L51" s="2129"/>
      <c r="M51" s="2129"/>
      <c r="N51" s="2129"/>
      <c r="O51" s="1591"/>
      <c r="P51" s="2098"/>
    </row>
    <row r="52" spans="1:18" ht="12.75" customHeight="1" x14ac:dyDescent="0.3">
      <c r="A52" s="2097"/>
      <c r="B52" s="2036"/>
      <c r="C52" s="2147" t="s">
        <v>1394</v>
      </c>
      <c r="D52" s="2110"/>
      <c r="F52" s="3264"/>
      <c r="G52" s="3265"/>
      <c r="H52" s="3265"/>
      <c r="I52" s="3265"/>
      <c r="J52" s="3265"/>
      <c r="K52" s="3265"/>
      <c r="L52" s="3265"/>
      <c r="M52" s="3266"/>
      <c r="N52" s="2148"/>
      <c r="O52" s="1591"/>
      <c r="P52" s="2098"/>
    </row>
    <row r="53" spans="1:18" ht="12.75" customHeight="1" x14ac:dyDescent="0.3">
      <c r="A53" s="2097"/>
      <c r="B53" s="2036"/>
      <c r="C53" s="2149"/>
      <c r="D53" s="2106"/>
      <c r="F53" s="3267"/>
      <c r="G53" s="3268"/>
      <c r="H53" s="3268"/>
      <c r="I53" s="3268"/>
      <c r="J53" s="3268"/>
      <c r="K53" s="3268"/>
      <c r="L53" s="3268"/>
      <c r="M53" s="3269"/>
      <c r="N53" s="2148"/>
      <c r="O53" s="1591"/>
      <c r="P53" s="2098"/>
    </row>
    <row r="54" spans="1:18" ht="12.75" customHeight="1" x14ac:dyDescent="0.3">
      <c r="A54" s="2097"/>
      <c r="B54" s="2036"/>
      <c r="C54" s="2149"/>
      <c r="D54" s="2106"/>
      <c r="F54" s="3267"/>
      <c r="G54" s="3268"/>
      <c r="H54" s="3268"/>
      <c r="I54" s="3268"/>
      <c r="J54" s="3268"/>
      <c r="K54" s="3268"/>
      <c r="L54" s="3268"/>
      <c r="M54" s="3269"/>
      <c r="N54" s="2148"/>
      <c r="O54" s="1591"/>
      <c r="P54" s="2098"/>
    </row>
    <row r="55" spans="1:18" ht="12.75" customHeight="1" x14ac:dyDescent="0.3">
      <c r="A55" s="2097"/>
      <c r="B55" s="2036"/>
      <c r="C55" s="2149"/>
      <c r="D55" s="2106"/>
      <c r="F55" s="3270"/>
      <c r="G55" s="3271"/>
      <c r="H55" s="3271"/>
      <c r="I55" s="3271"/>
      <c r="J55" s="3271"/>
      <c r="K55" s="3271"/>
      <c r="L55" s="3271"/>
      <c r="M55" s="3272"/>
      <c r="N55" s="2148"/>
      <c r="O55" s="1591"/>
      <c r="P55" s="2098"/>
    </row>
    <row r="56" spans="1:18" ht="12.75" customHeight="1" thickBot="1" x14ac:dyDescent="0.35">
      <c r="A56" s="2099"/>
      <c r="B56" s="2100"/>
      <c r="C56" s="2150"/>
      <c r="D56" s="2150"/>
      <c r="F56" s="2151"/>
      <c r="G56" s="2151"/>
      <c r="H56" s="2151"/>
      <c r="I56" s="2151"/>
      <c r="J56" s="2151"/>
      <c r="K56" s="2151"/>
      <c r="L56" s="2151"/>
      <c r="M56" s="2151"/>
      <c r="N56" s="2151"/>
      <c r="O56" s="2103"/>
      <c r="P56" s="2104"/>
    </row>
    <row r="57" spans="1:18" ht="12.75" customHeight="1" thickBot="1" x14ac:dyDescent="0.35">
      <c r="A57" s="2097"/>
      <c r="B57" s="2036"/>
      <c r="C57" s="2115" t="s">
        <v>1411</v>
      </c>
      <c r="D57" s="2116"/>
      <c r="F57" s="2152"/>
      <c r="G57" s="2106"/>
      <c r="H57" s="2106"/>
      <c r="I57" s="2106"/>
      <c r="J57" s="2106"/>
      <c r="K57" s="2106"/>
      <c r="L57" s="2118"/>
      <c r="M57" s="2106"/>
      <c r="N57" s="2106"/>
      <c r="O57" s="1591"/>
      <c r="P57" s="2098"/>
    </row>
    <row r="58" spans="1:18" ht="12.75" customHeight="1" x14ac:dyDescent="0.3">
      <c r="A58" s="2097"/>
      <c r="B58" s="2036"/>
      <c r="C58" s="2119"/>
      <c r="D58" s="2120"/>
      <c r="F58" s="2357" t="s">
        <v>1408</v>
      </c>
      <c r="G58" s="2354" t="s">
        <v>1407</v>
      </c>
      <c r="H58" s="2355" t="s">
        <v>1406</v>
      </c>
      <c r="I58" s="2354" t="s">
        <v>1405</v>
      </c>
      <c r="J58" s="2355" t="s">
        <v>1408</v>
      </c>
      <c r="K58" s="2354" t="s">
        <v>1407</v>
      </c>
      <c r="L58" s="2355" t="s">
        <v>1406</v>
      </c>
      <c r="M58" s="2354" t="s">
        <v>1405</v>
      </c>
      <c r="N58" s="2153" t="s">
        <v>1404</v>
      </c>
      <c r="O58" s="1591"/>
      <c r="P58" s="2098"/>
    </row>
    <row r="59" spans="1:18" ht="12.75" customHeight="1" thickBot="1" x14ac:dyDescent="0.35">
      <c r="A59" s="2097"/>
      <c r="B59" s="2036"/>
      <c r="C59" s="2121" t="s">
        <v>50</v>
      </c>
      <c r="D59" s="2122"/>
      <c r="F59" s="2154">
        <v>42649</v>
      </c>
      <c r="G59" s="2124">
        <v>42741</v>
      </c>
      <c r="H59" s="2124">
        <v>42833</v>
      </c>
      <c r="I59" s="2124">
        <v>42925</v>
      </c>
      <c r="J59" s="2124">
        <v>43017</v>
      </c>
      <c r="K59" s="2124">
        <v>43107</v>
      </c>
      <c r="L59" s="2124">
        <v>43197</v>
      </c>
      <c r="M59" s="2125">
        <v>43287</v>
      </c>
      <c r="N59" s="2155"/>
      <c r="O59" s="1591"/>
      <c r="P59" s="2098"/>
    </row>
    <row r="60" spans="1:18" ht="12.75" customHeight="1" x14ac:dyDescent="0.3">
      <c r="A60" s="2097"/>
      <c r="B60" s="2036"/>
      <c r="C60" s="2197" t="s">
        <v>1403</v>
      </c>
      <c r="D60" s="2198"/>
      <c r="F60" s="2206"/>
      <c r="G60" s="2207"/>
      <c r="H60" s="2207"/>
      <c r="I60" s="2207"/>
      <c r="J60" s="2207"/>
      <c r="K60" s="2207"/>
      <c r="L60" s="2207"/>
      <c r="M60" s="2208"/>
      <c r="N60" s="2218">
        <f>SUM(F60:M60)+SUM(F18:M18)</f>
        <v>0</v>
      </c>
      <c r="O60" s="1591"/>
      <c r="P60" s="2098"/>
      <c r="Q60" s="2540"/>
      <c r="R60" s="2540"/>
    </row>
    <row r="61" spans="1:18" ht="12.75" customHeight="1" x14ac:dyDescent="0.3">
      <c r="A61" s="2097"/>
      <c r="B61" s="2036"/>
      <c r="C61" s="2197" t="str">
        <f>C19</f>
        <v>Acquisition Loan</v>
      </c>
      <c r="D61" s="2198"/>
      <c r="F61" s="2209"/>
      <c r="G61" s="2210"/>
      <c r="H61" s="2210"/>
      <c r="I61" s="2210"/>
      <c r="J61" s="2210"/>
      <c r="K61" s="2210"/>
      <c r="L61" s="2210"/>
      <c r="M61" s="2211"/>
      <c r="N61" s="2219">
        <f>SUM(F61:M61)+SUM(F19:M19)</f>
        <v>0</v>
      </c>
      <c r="O61" s="1591"/>
      <c r="P61" s="2098"/>
      <c r="Q61" s="2540">
        <f>E19</f>
        <v>590000</v>
      </c>
      <c r="R61" s="2540">
        <f t="shared" ref="R61:R67" si="7">Q61-N61</f>
        <v>590000</v>
      </c>
    </row>
    <row r="62" spans="1:18" ht="12.75" customHeight="1" x14ac:dyDescent="0.3">
      <c r="A62" s="2097"/>
      <c r="B62" s="2036"/>
      <c r="C62" s="2197" t="str">
        <f>C20</f>
        <v>Predevelopment Loan</v>
      </c>
      <c r="D62" s="2198"/>
      <c r="F62" s="2209"/>
      <c r="G62" s="2210"/>
      <c r="H62" s="2210"/>
      <c r="I62" s="2210"/>
      <c r="J62" s="2210"/>
      <c r="K62" s="2210"/>
      <c r="L62" s="2210"/>
      <c r="M62" s="2211"/>
      <c r="N62" s="2219">
        <f>SUM(F62:M62)+SUM(F20:M20)</f>
        <v>0</v>
      </c>
      <c r="O62" s="1591"/>
      <c r="P62" s="2098"/>
      <c r="Q62" s="2540">
        <f t="shared" ref="Q62:Q63" si="8">E20</f>
        <v>866004</v>
      </c>
      <c r="R62" s="2540">
        <f>Q62-N62</f>
        <v>866004</v>
      </c>
    </row>
    <row r="63" spans="1:18" ht="12.75" customHeight="1" thickBot="1" x14ac:dyDescent="0.35">
      <c r="A63" s="2097"/>
      <c r="B63" s="2036"/>
      <c r="C63" s="2197" t="str">
        <f>C21</f>
        <v>Construction Loan</v>
      </c>
      <c r="D63" s="2198"/>
      <c r="F63" s="2212">
        <v>589157</v>
      </c>
      <c r="G63" s="2213">
        <v>4361808</v>
      </c>
      <c r="H63" s="2213">
        <v>3558357</v>
      </c>
      <c r="I63" s="2213">
        <v>3585857</v>
      </c>
      <c r="J63" s="2213"/>
      <c r="K63" s="2213"/>
      <c r="L63" s="2213">
        <v>-12095179</v>
      </c>
      <c r="M63" s="2214"/>
      <c r="N63" s="2220">
        <f>SUM(F63:M63)+SUM(F21:M21)</f>
        <v>0</v>
      </c>
      <c r="O63" s="1591"/>
      <c r="P63" s="2098"/>
      <c r="Q63" s="2540">
        <f t="shared" si="8"/>
        <v>12500000</v>
      </c>
      <c r="R63" s="2540">
        <f t="shared" si="7"/>
        <v>12500000</v>
      </c>
    </row>
    <row r="64" spans="1:18" ht="12.75" customHeight="1" thickBot="1" x14ac:dyDescent="0.3">
      <c r="A64" s="2097"/>
      <c r="B64" s="2036"/>
      <c r="D64" s="2199" t="s">
        <v>1402</v>
      </c>
      <c r="F64" s="2221">
        <f t="shared" ref="F64:M64" si="9">SUM(F60:F63)</f>
        <v>589157</v>
      </c>
      <c r="G64" s="2222">
        <f t="shared" si="9"/>
        <v>4361808</v>
      </c>
      <c r="H64" s="2222">
        <f t="shared" si="9"/>
        <v>3558357</v>
      </c>
      <c r="I64" s="2222">
        <f t="shared" si="9"/>
        <v>3585857</v>
      </c>
      <c r="J64" s="2222">
        <f t="shared" si="9"/>
        <v>0</v>
      </c>
      <c r="K64" s="2222">
        <f t="shared" si="9"/>
        <v>0</v>
      </c>
      <c r="L64" s="2222">
        <f t="shared" si="9"/>
        <v>-12095179</v>
      </c>
      <c r="M64" s="2223">
        <f t="shared" si="9"/>
        <v>0</v>
      </c>
      <c r="N64" s="2156">
        <f>SUM(F64:M64)+SUM(F22:M22)</f>
        <v>0</v>
      </c>
      <c r="O64" s="1591"/>
      <c r="P64" s="2098"/>
    </row>
    <row r="65" spans="1:18" ht="12.75" customHeight="1" x14ac:dyDescent="0.3">
      <c r="A65" s="2097"/>
      <c r="B65" s="2036"/>
      <c r="C65" s="2127"/>
      <c r="D65" s="2122"/>
      <c r="F65" s="2128"/>
      <c r="G65" s="2129"/>
      <c r="H65" s="2129"/>
      <c r="I65" s="2129"/>
      <c r="J65" s="2129"/>
      <c r="K65" s="2129"/>
      <c r="L65" s="2129"/>
      <c r="M65" s="2129"/>
      <c r="N65" s="2157"/>
      <c r="O65" s="1591"/>
      <c r="P65" s="2098"/>
    </row>
    <row r="66" spans="1:18" ht="12.75" customHeight="1" thickBot="1" x14ac:dyDescent="0.35">
      <c r="A66" s="2097"/>
      <c r="B66" s="2036"/>
      <c r="C66" s="2121" t="s">
        <v>440</v>
      </c>
      <c r="D66" s="2122"/>
      <c r="F66" s="2128"/>
      <c r="G66" s="2129"/>
      <c r="H66" s="2129"/>
      <c r="I66" s="2129"/>
      <c r="J66" s="2129"/>
      <c r="K66" s="2129"/>
      <c r="L66" s="2129"/>
      <c r="M66" s="2129"/>
      <c r="N66" s="2157"/>
      <c r="O66" s="1591"/>
      <c r="P66" s="2098"/>
    </row>
    <row r="67" spans="1:18" ht="12.75" customHeight="1" x14ac:dyDescent="0.3">
      <c r="A67" s="2097"/>
      <c r="B67" s="2036"/>
      <c r="C67" s="2699" t="str">
        <f t="shared" ref="C67:C74" si="10">C25</f>
        <v>City of Seattle</v>
      </c>
      <c r="D67" s="2196"/>
      <c r="F67" s="2206">
        <v>133287</v>
      </c>
      <c r="G67" s="2207"/>
      <c r="H67" s="2207"/>
      <c r="I67" s="2207"/>
      <c r="J67" s="2207"/>
      <c r="K67" s="2207"/>
      <c r="L67" s="2207"/>
      <c r="M67" s="2208"/>
      <c r="N67" s="2218">
        <f>SUM(F67:M67)+SUM(F25:M25)</f>
        <v>5700000</v>
      </c>
      <c r="O67" s="1591"/>
      <c r="P67" s="2098"/>
      <c r="Q67" s="2540">
        <f>E25</f>
        <v>5700000</v>
      </c>
      <c r="R67" s="2540">
        <f>Q67-N67</f>
        <v>0</v>
      </c>
    </row>
    <row r="68" spans="1:18" ht="12.75" customHeight="1" x14ac:dyDescent="0.3">
      <c r="A68" s="2097"/>
      <c r="B68" s="2036"/>
      <c r="C68" s="2197" t="str">
        <f t="shared" si="10"/>
        <v>Permanent Loan</v>
      </c>
      <c r="D68" s="2198"/>
      <c r="F68" s="2209"/>
      <c r="G68" s="2210"/>
      <c r="H68" s="2210"/>
      <c r="I68" s="2210"/>
      <c r="J68" s="2210"/>
      <c r="K68" s="2210"/>
      <c r="L68" s="2210">
        <v>3852760</v>
      </c>
      <c r="M68" s="2211"/>
      <c r="N68" s="2219">
        <f>SUM(F68:M68)+SUM(F26:M26)</f>
        <v>3852760</v>
      </c>
      <c r="O68" s="1591"/>
      <c r="P68" s="2098"/>
      <c r="Q68" s="2540">
        <f t="shared" ref="Q68:Q73" si="11">E26</f>
        <v>3852759.5791732711</v>
      </c>
      <c r="R68" s="2540">
        <f t="shared" ref="R68:R73" si="12">Q68-N68</f>
        <v>-0.42082672892138362</v>
      </c>
    </row>
    <row r="69" spans="1:18" ht="12.75" customHeight="1" x14ac:dyDescent="0.3">
      <c r="A69" s="2097"/>
      <c r="B69" s="2036"/>
      <c r="C69" s="2197" t="str">
        <f t="shared" si="10"/>
        <v>Deferred Developer Fee</v>
      </c>
      <c r="D69" s="2198"/>
      <c r="F69" s="2209"/>
      <c r="G69" s="2210"/>
      <c r="H69" s="2210"/>
      <c r="I69" s="2210"/>
      <c r="J69" s="2210"/>
      <c r="K69" s="2210"/>
      <c r="L69" s="2210"/>
      <c r="M69" s="2211">
        <v>810000</v>
      </c>
      <c r="N69" s="2219">
        <f>SUM(F69:M69)+SUM(F27:M27)</f>
        <v>810000</v>
      </c>
      <c r="O69" s="1591"/>
      <c r="P69" s="2098"/>
      <c r="Q69" s="2540">
        <f t="shared" si="11"/>
        <v>810000</v>
      </c>
      <c r="R69" s="2540">
        <f t="shared" si="12"/>
        <v>0</v>
      </c>
    </row>
    <row r="70" spans="1:18" ht="12.75" hidden="1" customHeight="1" x14ac:dyDescent="0.3">
      <c r="A70" s="2097"/>
      <c r="B70" s="2036"/>
      <c r="C70" s="2197">
        <f>C28</f>
        <v>0</v>
      </c>
      <c r="D70" s="2198"/>
      <c r="F70" s="2209"/>
      <c r="G70" s="2210"/>
      <c r="H70" s="2210"/>
      <c r="I70" s="2210"/>
      <c r="J70" s="2210"/>
      <c r="K70" s="2210"/>
      <c r="L70" s="2210"/>
      <c r="M70" s="2211"/>
      <c r="N70" s="2219">
        <f t="shared" ref="N68:N74" si="13">SUM(F70:M70)+SUM(F32:M32)</f>
        <v>0</v>
      </c>
      <c r="O70" s="1591"/>
      <c r="P70" s="2098"/>
      <c r="Q70" s="2540">
        <f t="shared" si="11"/>
        <v>0</v>
      </c>
      <c r="R70" s="2540">
        <f t="shared" si="12"/>
        <v>0</v>
      </c>
    </row>
    <row r="71" spans="1:18" ht="12.75" hidden="1" customHeight="1" x14ac:dyDescent="0.3">
      <c r="A71" s="2097"/>
      <c r="B71" s="2036"/>
      <c r="C71" s="2197">
        <f t="shared" si="10"/>
        <v>0</v>
      </c>
      <c r="D71" s="2198"/>
      <c r="F71" s="2209"/>
      <c r="G71" s="2210"/>
      <c r="H71" s="2210"/>
      <c r="I71" s="2210"/>
      <c r="J71" s="2210"/>
      <c r="K71" s="2210"/>
      <c r="L71" s="2210"/>
      <c r="M71" s="2211"/>
      <c r="N71" s="2219">
        <f t="shared" si="13"/>
        <v>7069605.4420826733</v>
      </c>
      <c r="O71" s="1591"/>
      <c r="P71" s="2098"/>
      <c r="Q71" s="2540">
        <f t="shared" si="11"/>
        <v>0</v>
      </c>
      <c r="R71" s="2540">
        <f t="shared" si="12"/>
        <v>-7069605.4420826733</v>
      </c>
    </row>
    <row r="72" spans="1:18" ht="12.75" customHeight="1" x14ac:dyDescent="0.3">
      <c r="A72" s="2097"/>
      <c r="B72" s="2036"/>
      <c r="C72" s="2700" t="str">
        <f t="shared" si="10"/>
        <v>LIHTC Equity</v>
      </c>
      <c r="D72" s="2198"/>
      <c r="F72" s="2209">
        <f>Q72*20%</f>
        <v>2835434.8841653466</v>
      </c>
      <c r="G72" s="2210"/>
      <c r="H72" s="2210"/>
      <c r="I72" s="2210"/>
      <c r="J72" s="2210">
        <v>1024546</v>
      </c>
      <c r="K72" s="3636">
        <v>211715</v>
      </c>
      <c r="L72" s="2210">
        <v>8687761</v>
      </c>
      <c r="M72" s="2211"/>
      <c r="N72" s="2219">
        <f>SUM(F72:M72)+SUM(F30:M30)</f>
        <v>14177174.32624802</v>
      </c>
      <c r="O72" s="1591"/>
      <c r="P72" s="2098"/>
      <c r="Q72" s="2540">
        <f t="shared" si="11"/>
        <v>14177174.420826731</v>
      </c>
      <c r="R72" s="2540">
        <f t="shared" si="12"/>
        <v>9.4578711315989494E-2</v>
      </c>
    </row>
    <row r="73" spans="1:18" ht="12.75" customHeight="1" thickBot="1" x14ac:dyDescent="0.35">
      <c r="A73" s="2097"/>
      <c r="B73" s="2036"/>
      <c r="C73" s="2197" t="str">
        <f t="shared" si="10"/>
        <v>Commercial Loan</v>
      </c>
      <c r="D73" s="2198"/>
      <c r="F73" s="2209">
        <f>M31</f>
        <v>44000</v>
      </c>
      <c r="G73" s="2210">
        <f>F73</f>
        <v>44000</v>
      </c>
      <c r="H73" s="2210">
        <f t="shared" ref="H73:I73" si="14">G73</f>
        <v>44000</v>
      </c>
      <c r="I73" s="2210">
        <f t="shared" si="14"/>
        <v>44000</v>
      </c>
      <c r="J73" s="2210"/>
      <c r="K73" s="2210"/>
      <c r="L73" s="2210"/>
      <c r="M73" s="2211"/>
      <c r="N73" s="2219">
        <f>SUM(F73:M73)+SUM(F31:M31)</f>
        <v>261175</v>
      </c>
      <c r="O73" s="1591"/>
      <c r="P73" s="2098"/>
      <c r="Q73" s="2540">
        <f t="shared" si="11"/>
        <v>261175</v>
      </c>
      <c r="R73" s="2540">
        <f t="shared" si="12"/>
        <v>0</v>
      </c>
    </row>
    <row r="74" spans="1:18" ht="12.75" hidden="1" customHeight="1" thickBot="1" x14ac:dyDescent="0.35">
      <c r="A74" s="2097"/>
      <c r="B74" s="2036"/>
      <c r="C74" s="2200" t="str">
        <f t="shared" si="10"/>
        <v>Enter on 7A</v>
      </c>
      <c r="D74" s="2198"/>
      <c r="F74" s="2212"/>
      <c r="G74" s="2213"/>
      <c r="H74" s="2213"/>
      <c r="I74" s="2213"/>
      <c r="J74" s="2213"/>
      <c r="K74" s="2213"/>
      <c r="L74" s="2213"/>
      <c r="M74" s="2214"/>
      <c r="N74" s="2220">
        <f t="shared" si="13"/>
        <v>0</v>
      </c>
      <c r="O74" s="1591"/>
      <c r="P74" s="2098"/>
    </row>
    <row r="75" spans="1:18" ht="12.75" customHeight="1" thickBot="1" x14ac:dyDescent="0.35">
      <c r="A75" s="2097"/>
      <c r="B75" s="2036"/>
      <c r="C75" s="2132"/>
      <c r="D75" s="2133" t="s">
        <v>1402</v>
      </c>
      <c r="F75" s="2221">
        <f t="shared" ref="F75:M75" si="15">SUM(F67:F74)</f>
        <v>3012721.8841653466</v>
      </c>
      <c r="G75" s="2222">
        <f t="shared" si="15"/>
        <v>44000</v>
      </c>
      <c r="H75" s="2222">
        <f t="shared" si="15"/>
        <v>44000</v>
      </c>
      <c r="I75" s="2222">
        <f t="shared" si="15"/>
        <v>44000</v>
      </c>
      <c r="J75" s="2222">
        <f t="shared" si="15"/>
        <v>1024546</v>
      </c>
      <c r="K75" s="2222">
        <f t="shared" si="15"/>
        <v>211715</v>
      </c>
      <c r="L75" s="2222">
        <f t="shared" si="15"/>
        <v>12540521</v>
      </c>
      <c r="M75" s="2223">
        <f t="shared" si="15"/>
        <v>810000</v>
      </c>
      <c r="N75" s="2156">
        <f>SUM(F75:M75)+SUM(F33:M33)</f>
        <v>24801109.32624802</v>
      </c>
      <c r="O75" s="1591"/>
      <c r="P75" s="2098"/>
    </row>
    <row r="76" spans="1:18" ht="12.75" customHeight="1" thickBot="1" x14ac:dyDescent="0.35">
      <c r="A76" s="2097"/>
      <c r="B76" s="2036"/>
      <c r="C76" s="2134"/>
      <c r="D76" s="2122"/>
      <c r="F76" s="2129"/>
      <c r="G76" s="2129"/>
      <c r="H76" s="2129"/>
      <c r="I76" s="2129"/>
      <c r="J76" s="2129"/>
      <c r="K76" s="2129"/>
      <c r="L76" s="2129"/>
      <c r="M76" s="2129"/>
      <c r="N76" s="2158"/>
      <c r="O76" s="1591"/>
      <c r="P76" s="2098"/>
    </row>
    <row r="77" spans="1:18" ht="12.75" customHeight="1" thickBot="1" x14ac:dyDescent="0.3">
      <c r="A77" s="2097"/>
      <c r="B77" s="2036"/>
      <c r="C77" s="2121" t="s">
        <v>1401</v>
      </c>
      <c r="D77" s="2121"/>
      <c r="F77" s="2221">
        <f t="shared" ref="F77:M77" si="16">SUM(F75+F64)</f>
        <v>3601878.8841653466</v>
      </c>
      <c r="G77" s="2222">
        <f t="shared" si="16"/>
        <v>4405808</v>
      </c>
      <c r="H77" s="2222">
        <f t="shared" si="16"/>
        <v>3602357</v>
      </c>
      <c r="I77" s="2222">
        <f t="shared" si="16"/>
        <v>3629857</v>
      </c>
      <c r="J77" s="2222">
        <f t="shared" si="16"/>
        <v>1024546</v>
      </c>
      <c r="K77" s="2222">
        <f t="shared" si="16"/>
        <v>211715</v>
      </c>
      <c r="L77" s="2222">
        <f t="shared" si="16"/>
        <v>445342</v>
      </c>
      <c r="M77" s="2223">
        <f t="shared" si="16"/>
        <v>810000</v>
      </c>
      <c r="N77" s="2159">
        <f>SUM(F77:M77)+SUM(F35:M35)</f>
        <v>24801109.32624802</v>
      </c>
      <c r="O77" s="1591"/>
      <c r="P77" s="2098"/>
    </row>
    <row r="78" spans="1:18" ht="12.75" customHeight="1" x14ac:dyDescent="0.3">
      <c r="A78" s="2097"/>
      <c r="B78" s="2036"/>
      <c r="C78" s="2119"/>
      <c r="D78" s="2136"/>
      <c r="F78" s="2106"/>
      <c r="G78" s="2106"/>
      <c r="H78" s="2106"/>
      <c r="I78" s="2106"/>
      <c r="J78" s="2106"/>
      <c r="K78" s="2118"/>
      <c r="L78" s="2106"/>
      <c r="M78" s="2106"/>
      <c r="N78" s="2160" t="s">
        <v>1400</v>
      </c>
      <c r="O78" s="1591"/>
      <c r="P78" s="2098"/>
    </row>
    <row r="79" spans="1:18" ht="12.75" customHeight="1" thickBot="1" x14ac:dyDescent="0.35">
      <c r="A79" s="2097"/>
      <c r="B79" s="2036"/>
      <c r="C79" s="2115" t="s">
        <v>1412</v>
      </c>
      <c r="D79" s="2138"/>
      <c r="F79" s="2128"/>
      <c r="G79" s="2161"/>
      <c r="H79" s="2161"/>
      <c r="I79" s="2161"/>
      <c r="J79" s="2161"/>
      <c r="K79" s="2161"/>
      <c r="L79" s="2118"/>
      <c r="M79" s="2106"/>
      <c r="N79" s="2119"/>
      <c r="O79" s="1591"/>
      <c r="P79" s="2098"/>
    </row>
    <row r="80" spans="1:18" ht="12.75" customHeight="1" x14ac:dyDescent="0.3">
      <c r="A80" s="2097"/>
      <c r="B80" s="2036"/>
      <c r="C80" s="2201" t="s">
        <v>8</v>
      </c>
      <c r="D80" s="2202"/>
      <c r="F80" s="2206"/>
      <c r="G80" s="2207"/>
      <c r="H80" s="2207"/>
      <c r="I80" s="2207"/>
      <c r="J80" s="2207"/>
      <c r="K80" s="2207"/>
      <c r="L80" s="2207"/>
      <c r="M80" s="2208"/>
      <c r="N80" s="2218">
        <f t="shared" ref="N80:N88" si="17">SUM(F80:M80)+SUM(F38:M38)</f>
        <v>590000</v>
      </c>
      <c r="O80" s="1591"/>
      <c r="P80" s="2098"/>
      <c r="Q80" s="2540">
        <f>E38</f>
        <v>590000</v>
      </c>
      <c r="R80" s="2540">
        <f>Q80-N80</f>
        <v>0</v>
      </c>
    </row>
    <row r="81" spans="1:18" ht="12.75" customHeight="1" x14ac:dyDescent="0.3">
      <c r="A81" s="2097"/>
      <c r="B81" s="2036"/>
      <c r="C81" s="2203" t="s">
        <v>1399</v>
      </c>
      <c r="D81" s="2204"/>
      <c r="F81" s="2209">
        <f>M39</f>
        <v>3445311.2</v>
      </c>
      <c r="G81" s="2210">
        <f>F81</f>
        <v>3445311.2</v>
      </c>
      <c r="H81" s="2210">
        <f>G81</f>
        <v>3445311.2</v>
      </c>
      <c r="I81" s="2210">
        <f>H81</f>
        <v>3445311.2</v>
      </c>
      <c r="J81" s="2210"/>
      <c r="K81" s="2210"/>
      <c r="L81" s="2210"/>
      <c r="M81" s="2211"/>
      <c r="N81" s="2219">
        <f t="shared" si="17"/>
        <v>17671556</v>
      </c>
      <c r="O81" s="1591"/>
      <c r="P81" s="2098"/>
      <c r="Q81" s="2540">
        <f t="shared" ref="Q81:Q87" si="18">E39</f>
        <v>17671556</v>
      </c>
      <c r="R81" s="2540">
        <f t="shared" ref="R81:R87" si="19">Q81-N81</f>
        <v>0</v>
      </c>
    </row>
    <row r="82" spans="1:18" ht="12.75" customHeight="1" x14ac:dyDescent="0.3">
      <c r="A82" s="2097"/>
      <c r="B82" s="2036"/>
      <c r="C82" s="2203" t="s">
        <v>1527</v>
      </c>
      <c r="D82" s="2204"/>
      <c r="F82" s="2209">
        <f>(360111/5)</f>
        <v>72022.2</v>
      </c>
      <c r="G82" s="2210">
        <f>(1400000*20%)+(360111/5)+72022+46399-8-11196-15951+12831</f>
        <v>456119.2</v>
      </c>
      <c r="H82" s="2210"/>
      <c r="J82" s="2210">
        <f>(1400000*60%)</f>
        <v>840000</v>
      </c>
      <c r="K82" s="2210">
        <f>(1400000*10%)-12831</f>
        <v>127169</v>
      </c>
      <c r="L82" s="2210"/>
      <c r="M82" s="2211">
        <v>810000</v>
      </c>
      <c r="N82" s="2219">
        <f>SUM(F82:M82)+SUM(F40:M40)</f>
        <v>3834354.8</v>
      </c>
      <c r="O82" s="1591"/>
      <c r="P82" s="2098"/>
      <c r="Q82" s="2540">
        <f t="shared" si="18"/>
        <v>3834355</v>
      </c>
      <c r="R82" s="2540">
        <f t="shared" si="19"/>
        <v>0.20000000018626451</v>
      </c>
    </row>
    <row r="83" spans="1:18" ht="12.75" customHeight="1" x14ac:dyDescent="0.3">
      <c r="A83" s="2097"/>
      <c r="B83" s="2036"/>
      <c r="C83" s="2203" t="s">
        <v>1398</v>
      </c>
      <c r="D83" s="2204"/>
      <c r="F83" s="2209"/>
      <c r="G83" s="2210"/>
      <c r="H83" s="2210"/>
      <c r="I83" s="2210"/>
      <c r="J83" s="2210"/>
      <c r="K83" s="2210"/>
      <c r="L83" s="2210"/>
      <c r="M83" s="2211"/>
      <c r="N83" s="2219">
        <f t="shared" si="17"/>
        <v>172177</v>
      </c>
      <c r="O83" s="1591"/>
      <c r="P83" s="2098"/>
      <c r="Q83" s="2540">
        <f t="shared" si="18"/>
        <v>172177</v>
      </c>
      <c r="R83" s="2540">
        <f t="shared" si="19"/>
        <v>0</v>
      </c>
    </row>
    <row r="84" spans="1:18" ht="12.75" customHeight="1" x14ac:dyDescent="0.3">
      <c r="A84" s="2097"/>
      <c r="B84" s="2036"/>
      <c r="C84" s="2205" t="s">
        <v>436</v>
      </c>
      <c r="D84" s="2204"/>
      <c r="F84" s="2209">
        <f>M42</f>
        <v>84545.625</v>
      </c>
      <c r="G84" s="2210">
        <f>F84</f>
        <v>84545.625</v>
      </c>
      <c r="H84" s="2210">
        <f t="shared" ref="H84:L84" si="20">G84</f>
        <v>84545.625</v>
      </c>
      <c r="I84" s="2210">
        <f t="shared" si="20"/>
        <v>84545.625</v>
      </c>
      <c r="J84" s="2210">
        <f t="shared" si="20"/>
        <v>84545.625</v>
      </c>
      <c r="K84" s="2210">
        <f t="shared" si="20"/>
        <v>84545.625</v>
      </c>
      <c r="L84" s="2210">
        <f t="shared" si="20"/>
        <v>84545.625</v>
      </c>
      <c r="M84" s="2217"/>
      <c r="N84" s="2219">
        <f t="shared" si="17"/>
        <v>934365</v>
      </c>
      <c r="O84" s="1591"/>
      <c r="P84" s="2098"/>
      <c r="Q84" s="2540">
        <f t="shared" si="18"/>
        <v>934365</v>
      </c>
      <c r="R84" s="2540">
        <f t="shared" si="19"/>
        <v>0</v>
      </c>
    </row>
    <row r="85" spans="1:18" ht="12.75" customHeight="1" x14ac:dyDescent="0.3">
      <c r="A85" s="2097"/>
      <c r="B85" s="2036"/>
      <c r="C85" s="2205" t="s">
        <v>440</v>
      </c>
      <c r="D85" s="2204"/>
      <c r="F85" s="2215"/>
      <c r="G85" s="2216"/>
      <c r="H85" s="2210">
        <f>145000/2</f>
        <v>72500</v>
      </c>
      <c r="I85" s="2216"/>
      <c r="J85" s="2216"/>
      <c r="K85" s="2216"/>
      <c r="L85" s="2216"/>
      <c r="M85" s="2217"/>
      <c r="N85" s="2219">
        <f t="shared" si="17"/>
        <v>225027</v>
      </c>
      <c r="O85" s="1591"/>
      <c r="P85" s="2098"/>
      <c r="Q85" s="2540">
        <f t="shared" si="18"/>
        <v>225027</v>
      </c>
      <c r="R85" s="2540">
        <f t="shared" si="19"/>
        <v>0</v>
      </c>
    </row>
    <row r="86" spans="1:18" ht="12.75" customHeight="1" x14ac:dyDescent="0.3">
      <c r="A86" s="2097"/>
      <c r="B86" s="2036"/>
      <c r="C86" s="2205" t="s">
        <v>443</v>
      </c>
      <c r="D86" s="2204"/>
      <c r="F86" s="2215"/>
      <c r="G86" s="2216"/>
      <c r="H86" s="2216"/>
      <c r="I86" s="2216"/>
      <c r="J86" s="2216"/>
      <c r="K86" s="2216"/>
      <c r="L86" s="2216">
        <v>360797</v>
      </c>
      <c r="M86" s="2217"/>
      <c r="N86" s="2219">
        <f t="shared" si="17"/>
        <v>360797</v>
      </c>
      <c r="O86" s="1591"/>
      <c r="P86" s="2098"/>
      <c r="Q86" s="2540">
        <f t="shared" si="18"/>
        <v>360797</v>
      </c>
      <c r="R86" s="2540">
        <f t="shared" si="19"/>
        <v>0</v>
      </c>
    </row>
    <row r="87" spans="1:18" ht="12.75" customHeight="1" x14ac:dyDescent="0.3">
      <c r="A87" s="2097"/>
      <c r="B87" s="2036"/>
      <c r="C87" s="2205" t="s">
        <v>444</v>
      </c>
      <c r="D87" s="2204"/>
      <c r="F87" s="2209"/>
      <c r="G87" s="2210">
        <f>344264+75610-42</f>
        <v>419832</v>
      </c>
      <c r="H87" s="2210"/>
      <c r="I87" s="2210">
        <v>100000</v>
      </c>
      <c r="J87" s="2210">
        <v>100000</v>
      </c>
      <c r="K87" s="2210"/>
      <c r="L87" s="2210"/>
      <c r="M87" s="2211"/>
      <c r="N87" s="2219">
        <f t="shared" si="17"/>
        <v>1012832</v>
      </c>
      <c r="O87" s="1591"/>
      <c r="P87" s="2098"/>
      <c r="Q87" s="2540">
        <f t="shared" si="18"/>
        <v>1012832</v>
      </c>
      <c r="R87" s="2540">
        <f t="shared" si="19"/>
        <v>0</v>
      </c>
    </row>
    <row r="88" spans="1:18" ht="12.75" customHeight="1" thickBot="1" x14ac:dyDescent="0.35">
      <c r="A88" s="2097"/>
      <c r="B88" s="2036"/>
      <c r="C88" s="2205" t="s">
        <v>1397</v>
      </c>
      <c r="D88" s="2204"/>
      <c r="F88" s="2212"/>
      <c r="G88" s="2213"/>
      <c r="H88" s="2213"/>
      <c r="I88" s="2213"/>
      <c r="J88" s="2213"/>
      <c r="K88" s="2213"/>
      <c r="L88" s="2213"/>
      <c r="M88" s="2214"/>
      <c r="N88" s="2220">
        <f t="shared" si="17"/>
        <v>0</v>
      </c>
      <c r="O88" s="1591"/>
      <c r="P88" s="2098"/>
    </row>
    <row r="89" spans="1:18" ht="12.75" customHeight="1" thickBot="1" x14ac:dyDescent="0.35">
      <c r="A89" s="2097"/>
      <c r="B89" s="2036"/>
      <c r="C89" s="2143"/>
      <c r="D89" s="2122"/>
      <c r="F89" s="2129"/>
      <c r="G89" s="2129"/>
      <c r="H89" s="2129"/>
      <c r="I89" s="2129"/>
      <c r="J89" s="2129"/>
      <c r="K89" s="2129"/>
      <c r="L89" s="2129"/>
      <c r="M89" s="2129"/>
      <c r="N89" s="2158"/>
      <c r="O89" s="1591"/>
      <c r="P89" s="2098"/>
    </row>
    <row r="90" spans="1:18" ht="12.75" customHeight="1" thickBot="1" x14ac:dyDescent="0.35">
      <c r="A90" s="2097"/>
      <c r="B90" s="2036"/>
      <c r="C90" s="2162" t="s">
        <v>1396</v>
      </c>
      <c r="D90" s="2126"/>
      <c r="F90" s="2221">
        <f t="shared" ref="F90:M90" si="21">SUM(F80:F88)</f>
        <v>3601879.0250000004</v>
      </c>
      <c r="G90" s="2222">
        <f t="shared" si="21"/>
        <v>4405808.0250000004</v>
      </c>
      <c r="H90" s="2222">
        <f t="shared" si="21"/>
        <v>3602356.8250000002</v>
      </c>
      <c r="I90" s="2222">
        <f t="shared" si="21"/>
        <v>3629856.8250000002</v>
      </c>
      <c r="J90" s="2222">
        <f t="shared" si="21"/>
        <v>1024545.625</v>
      </c>
      <c r="K90" s="2222">
        <f t="shared" si="21"/>
        <v>211714.625</v>
      </c>
      <c r="L90" s="2222">
        <f t="shared" si="21"/>
        <v>445342.625</v>
      </c>
      <c r="M90" s="2223">
        <f t="shared" si="21"/>
        <v>810000</v>
      </c>
      <c r="N90" s="2163">
        <f>SUM(F90:M90)+SUM(F48:M48)</f>
        <v>24801108.800000001</v>
      </c>
      <c r="O90" s="1591"/>
      <c r="P90" s="2098"/>
    </row>
    <row r="91" spans="1:18" ht="12.75" customHeight="1" thickBot="1" x14ac:dyDescent="0.35">
      <c r="A91" s="2097"/>
      <c r="B91" s="2036"/>
      <c r="C91" s="2119"/>
      <c r="D91" s="2120"/>
      <c r="F91" s="2129"/>
      <c r="G91" s="2129"/>
      <c r="H91" s="2129"/>
      <c r="I91" s="2129"/>
      <c r="J91" s="2129"/>
      <c r="K91" s="2144"/>
      <c r="L91" s="2106"/>
      <c r="M91" s="2106"/>
      <c r="N91" s="2160"/>
      <c r="O91" s="1591"/>
      <c r="P91" s="2098"/>
    </row>
    <row r="92" spans="1:18" ht="12.75" customHeight="1" thickBot="1" x14ac:dyDescent="0.35">
      <c r="A92" s="2097"/>
      <c r="B92" s="2036"/>
      <c r="C92" s="2145" t="s">
        <v>1395</v>
      </c>
      <c r="D92" s="2122"/>
      <c r="F92" s="2221">
        <f t="shared" ref="F92:M92" si="22">+F77-F90</f>
        <v>-0.14083465375006199</v>
      </c>
      <c r="G92" s="2222">
        <f t="shared" si="22"/>
        <v>-2.500000037252903E-2</v>
      </c>
      <c r="H92" s="2222">
        <f t="shared" si="22"/>
        <v>0.17499999981373549</v>
      </c>
      <c r="I92" s="2222">
        <f t="shared" si="22"/>
        <v>0.17499999981373549</v>
      </c>
      <c r="J92" s="2222">
        <f t="shared" si="22"/>
        <v>0.375</v>
      </c>
      <c r="K92" s="2222">
        <f t="shared" si="22"/>
        <v>0.375</v>
      </c>
      <c r="L92" s="2222">
        <f t="shared" si="22"/>
        <v>-0.625</v>
      </c>
      <c r="M92" s="2223">
        <f t="shared" si="22"/>
        <v>0</v>
      </c>
      <c r="N92" s="2156">
        <f>SUM(F92:M92)+SUM(F50:M50)</f>
        <v>0.52624801825731993</v>
      </c>
      <c r="O92" s="1591"/>
      <c r="P92" s="2098"/>
    </row>
    <row r="93" spans="1:18" ht="12.75" customHeight="1" x14ac:dyDescent="0.3">
      <c r="A93" s="2097"/>
      <c r="B93" s="2036"/>
      <c r="C93" s="2106"/>
      <c r="D93" s="2146"/>
      <c r="F93" s="2106"/>
      <c r="G93" s="2129"/>
      <c r="H93" s="2129"/>
      <c r="I93" s="2129"/>
      <c r="J93" s="2129"/>
      <c r="K93" s="2129"/>
      <c r="L93" s="2129"/>
      <c r="M93" s="2129"/>
      <c r="N93" s="2129"/>
      <c r="O93" s="1591"/>
      <c r="P93" s="2098"/>
    </row>
    <row r="94" spans="1:18" ht="12.75" customHeight="1" x14ac:dyDescent="0.3">
      <c r="A94" s="2097"/>
      <c r="B94" s="2036"/>
      <c r="C94" s="2145" t="s">
        <v>1394</v>
      </c>
      <c r="D94" s="2110"/>
      <c r="F94" s="3264"/>
      <c r="G94" s="3265"/>
      <c r="H94" s="3265"/>
      <c r="I94" s="3265"/>
      <c r="J94" s="3265"/>
      <c r="K94" s="3265"/>
      <c r="L94" s="3265"/>
      <c r="M94" s="3266"/>
      <c r="N94" s="2148"/>
      <c r="O94" s="1591"/>
      <c r="P94" s="2098"/>
    </row>
    <row r="95" spans="1:18" ht="12.75" customHeight="1" x14ac:dyDescent="0.3">
      <c r="A95" s="2097"/>
      <c r="B95" s="2036"/>
      <c r="C95" s="2145"/>
      <c r="D95" s="2110"/>
      <c r="F95" s="3267"/>
      <c r="G95" s="3268"/>
      <c r="H95" s="3268"/>
      <c r="I95" s="3268"/>
      <c r="J95" s="3268"/>
      <c r="K95" s="3268"/>
      <c r="L95" s="3268"/>
      <c r="M95" s="3269"/>
      <c r="N95" s="2148"/>
      <c r="O95" s="1591"/>
      <c r="P95" s="2098"/>
    </row>
    <row r="96" spans="1:18" ht="12.75" customHeight="1" x14ac:dyDescent="0.3">
      <c r="A96" s="2097"/>
      <c r="B96" s="2036"/>
      <c r="C96" s="2149"/>
      <c r="D96" s="2106"/>
      <c r="F96" s="3267"/>
      <c r="G96" s="3268"/>
      <c r="H96" s="3268"/>
      <c r="I96" s="3268"/>
      <c r="J96" s="3268"/>
      <c r="K96" s="3268"/>
      <c r="L96" s="3268"/>
      <c r="M96" s="3269"/>
      <c r="N96" s="2148"/>
      <c r="O96" s="1591"/>
      <c r="P96" s="2098"/>
    </row>
    <row r="97" spans="1:16" ht="12.75" customHeight="1" x14ac:dyDescent="0.3">
      <c r="A97" s="2097"/>
      <c r="B97" s="2036"/>
      <c r="C97" s="2106"/>
      <c r="D97" s="2106"/>
      <c r="F97" s="3270"/>
      <c r="G97" s="3271"/>
      <c r="H97" s="3271"/>
      <c r="I97" s="3271"/>
      <c r="J97" s="3271"/>
      <c r="K97" s="3271"/>
      <c r="L97" s="3271"/>
      <c r="M97" s="3272"/>
      <c r="N97" s="2148"/>
      <c r="O97" s="1591"/>
      <c r="P97" s="2098"/>
    </row>
    <row r="98" spans="1:16" ht="12.75" customHeight="1" thickBot="1" x14ac:dyDescent="0.3">
      <c r="A98" s="2099"/>
      <c r="B98" s="2100"/>
      <c r="C98" s="2101"/>
      <c r="D98" s="2101"/>
      <c r="F98" s="2102"/>
      <c r="G98" s="2102"/>
      <c r="H98" s="2102"/>
      <c r="I98" s="2102"/>
      <c r="J98" s="2102"/>
      <c r="K98" s="2102"/>
      <c r="L98" s="2102"/>
      <c r="M98" s="2102"/>
      <c r="N98" s="2102"/>
      <c r="O98" s="2103"/>
      <c r="P98" s="2104"/>
    </row>
    <row r="99" spans="1:16" ht="12.75" customHeight="1" x14ac:dyDescent="0.25">
      <c r="A99" s="2036"/>
      <c r="B99" s="2036"/>
      <c r="C99" s="1063"/>
      <c r="D99" s="2088"/>
      <c r="F99" s="2088"/>
      <c r="G99" s="2088"/>
      <c r="H99" s="2089"/>
      <c r="I99" s="2088"/>
      <c r="J99" s="2088"/>
      <c r="K99" s="2088"/>
      <c r="L99" s="2088"/>
      <c r="M99" s="2036"/>
      <c r="N99" s="2036"/>
    </row>
    <row r="100" spans="1:16" ht="12.75" customHeight="1" x14ac:dyDescent="0.25">
      <c r="A100" s="2036"/>
      <c r="B100" s="2036"/>
      <c r="C100" s="2087"/>
      <c r="D100" s="2057"/>
      <c r="F100" s="2057"/>
      <c r="G100" s="2057"/>
      <c r="H100" s="2057"/>
      <c r="I100" s="2057"/>
      <c r="J100" s="2057"/>
      <c r="K100" s="2057"/>
      <c r="L100" s="2057"/>
      <c r="M100" s="2036"/>
      <c r="N100" s="2036"/>
    </row>
    <row r="101" spans="1:16" ht="12.75" customHeight="1" x14ac:dyDescent="0.25">
      <c r="A101" s="2036"/>
      <c r="B101" s="2036"/>
      <c r="C101" s="2087"/>
      <c r="D101" s="2057"/>
      <c r="F101" s="2057"/>
      <c r="G101" s="2057"/>
      <c r="H101" s="2057"/>
      <c r="I101" s="2057"/>
      <c r="J101" s="2057"/>
      <c r="K101" s="2057"/>
      <c r="L101" s="2057"/>
      <c r="M101" s="2036"/>
      <c r="N101" s="2036"/>
    </row>
    <row r="102" spans="1:16" ht="12.75" customHeight="1" x14ac:dyDescent="0.25">
      <c r="A102" s="2036"/>
      <c r="B102" s="2036"/>
      <c r="C102" s="2087"/>
      <c r="D102" s="2057"/>
      <c r="F102" s="2057"/>
      <c r="G102" s="2057"/>
      <c r="H102" s="2057"/>
      <c r="I102" s="2057"/>
      <c r="J102" s="2057"/>
      <c r="K102" s="2057"/>
      <c r="L102" s="2057"/>
      <c r="M102" s="2036"/>
      <c r="N102" s="2036"/>
    </row>
    <row r="103" spans="1:16" ht="12.75" customHeight="1" x14ac:dyDescent="0.25">
      <c r="A103" s="2036"/>
      <c r="B103" s="2036"/>
      <c r="C103" s="2086"/>
      <c r="D103" s="2055"/>
      <c r="F103" s="2055"/>
      <c r="G103" s="2055"/>
      <c r="H103" s="2055"/>
      <c r="I103" s="2055"/>
      <c r="J103" s="2055"/>
      <c r="K103" s="2055"/>
      <c r="L103" s="2055"/>
      <c r="M103" s="2036"/>
      <c r="N103" s="2036"/>
    </row>
    <row r="104" spans="1:16" ht="12.75" customHeight="1" x14ac:dyDescent="0.25">
      <c r="A104" s="2036"/>
      <c r="B104" s="2036"/>
      <c r="C104" s="2036"/>
      <c r="D104" s="2036"/>
      <c r="F104" s="2036"/>
      <c r="G104" s="2036"/>
      <c r="H104" s="2036"/>
      <c r="I104" s="2036"/>
      <c r="J104" s="2036"/>
      <c r="K104" s="2036"/>
      <c r="L104" s="2036"/>
      <c r="M104" s="2036"/>
      <c r="N104" s="2036"/>
    </row>
    <row r="105" spans="1:16" ht="12.75" customHeight="1" x14ac:dyDescent="0.25">
      <c r="A105" s="2036"/>
      <c r="B105" s="2036"/>
      <c r="C105" s="2036"/>
      <c r="D105" s="2036"/>
      <c r="F105" s="2036"/>
      <c r="G105" s="2036"/>
      <c r="H105" s="2036"/>
      <c r="I105" s="2036"/>
      <c r="J105" s="2036"/>
      <c r="K105" s="2036"/>
      <c r="L105" s="2036"/>
      <c r="M105" s="2036"/>
      <c r="N105" s="2036"/>
    </row>
    <row r="106" spans="1:16" ht="12.75" customHeight="1" x14ac:dyDescent="0.25">
      <c r="A106" s="2036"/>
      <c r="B106" s="2036"/>
      <c r="C106" s="2036"/>
      <c r="D106" s="2036"/>
      <c r="F106" s="2036"/>
      <c r="G106" s="2036"/>
      <c r="H106" s="2036"/>
      <c r="I106" s="2036"/>
      <c r="J106" s="2036"/>
      <c r="K106" s="2036"/>
      <c r="L106" s="2036"/>
      <c r="M106" s="2036"/>
      <c r="N106" s="2036"/>
    </row>
    <row r="107" spans="1:16" ht="12.75" customHeight="1" x14ac:dyDescent="0.25">
      <c r="A107" s="2036"/>
      <c r="B107" s="2036"/>
      <c r="C107" s="2036"/>
      <c r="D107" s="2036"/>
      <c r="F107" s="2036"/>
      <c r="G107" s="2036"/>
      <c r="H107" s="2036"/>
      <c r="I107" s="2036"/>
      <c r="J107" s="2036"/>
      <c r="K107" s="2036"/>
      <c r="L107" s="2036"/>
      <c r="M107" s="2036"/>
      <c r="N107" s="2036"/>
    </row>
    <row r="108" spans="1:16" ht="12.75" customHeight="1" x14ac:dyDescent="0.3">
      <c r="A108" s="2036"/>
      <c r="B108" s="2036"/>
      <c r="C108" s="2054"/>
      <c r="D108" s="2036"/>
      <c r="F108" s="2036"/>
      <c r="G108" s="2036"/>
      <c r="H108" s="2036"/>
      <c r="I108" s="2036"/>
      <c r="J108" s="2036"/>
      <c r="K108" s="2036"/>
      <c r="L108" s="2036"/>
      <c r="M108" s="2036"/>
      <c r="N108" s="2036"/>
    </row>
    <row r="109" spans="1:16" ht="12.75" customHeight="1" x14ac:dyDescent="0.3">
      <c r="A109" s="2036"/>
      <c r="B109" s="2036"/>
      <c r="C109" s="2054"/>
      <c r="D109" s="2036"/>
      <c r="F109" s="2036"/>
      <c r="G109" s="2036"/>
      <c r="H109" s="2036"/>
      <c r="I109" s="2036"/>
      <c r="J109" s="2036"/>
      <c r="K109" s="2036"/>
      <c r="L109" s="2036"/>
      <c r="M109" s="2036"/>
      <c r="N109" s="2036"/>
    </row>
    <row r="110" spans="1:16" ht="12.75" customHeight="1" x14ac:dyDescent="0.25">
      <c r="A110" s="2036"/>
      <c r="B110" s="2036"/>
      <c r="C110" s="2051"/>
      <c r="D110" s="2036"/>
      <c r="F110" s="2036"/>
      <c r="G110" s="2036"/>
      <c r="H110" s="2036"/>
      <c r="I110" s="2036"/>
      <c r="J110" s="2036"/>
      <c r="K110" s="2036"/>
      <c r="L110" s="2036"/>
      <c r="M110" s="2036"/>
      <c r="N110" s="2036"/>
    </row>
    <row r="111" spans="1:16" ht="12.75" customHeight="1" x14ac:dyDescent="0.25">
      <c r="A111" s="2036"/>
      <c r="B111" s="2036"/>
      <c r="C111" s="2076"/>
      <c r="D111" s="2036"/>
      <c r="F111" s="2036"/>
      <c r="G111" s="2036"/>
      <c r="H111" s="2036"/>
      <c r="I111" s="2036"/>
      <c r="J111" s="2036"/>
      <c r="K111" s="2036"/>
      <c r="L111" s="2036"/>
      <c r="M111" s="2036"/>
      <c r="N111" s="2036"/>
    </row>
    <row r="112" spans="1:16" ht="12.75" customHeight="1" x14ac:dyDescent="0.25">
      <c r="A112" s="2036"/>
      <c r="B112" s="2036"/>
      <c r="C112" s="2076"/>
      <c r="D112" s="2036"/>
      <c r="F112" s="2036"/>
      <c r="G112" s="2036"/>
      <c r="H112" s="2036"/>
      <c r="I112" s="2036"/>
      <c r="J112" s="2036"/>
      <c r="K112" s="2036"/>
      <c r="L112" s="2036"/>
      <c r="M112" s="2036"/>
      <c r="N112" s="2036"/>
    </row>
    <row r="113" spans="1:14" ht="12.75" customHeight="1" x14ac:dyDescent="0.25">
      <c r="A113" s="2036"/>
      <c r="B113" s="2036"/>
      <c r="C113" s="2076"/>
      <c r="D113" s="2036"/>
      <c r="F113" s="2036"/>
      <c r="G113" s="2036"/>
      <c r="H113" s="2036"/>
      <c r="I113" s="2036"/>
      <c r="J113" s="2036"/>
      <c r="K113" s="2036"/>
      <c r="L113" s="2036"/>
      <c r="M113" s="2036"/>
      <c r="N113" s="2036"/>
    </row>
    <row r="114" spans="1:14" ht="12.75" customHeight="1" x14ac:dyDescent="0.25">
      <c r="A114" s="2036"/>
      <c r="B114" s="2036"/>
      <c r="C114" s="2036"/>
      <c r="D114" s="2036"/>
      <c r="F114" s="2036"/>
      <c r="G114" s="2036"/>
      <c r="H114" s="2036"/>
      <c r="I114" s="2036"/>
      <c r="J114" s="2036"/>
      <c r="K114" s="2036"/>
      <c r="L114" s="2036"/>
      <c r="M114" s="2036"/>
      <c r="N114" s="2036"/>
    </row>
    <row r="115" spans="1:14" ht="12.75" customHeight="1" x14ac:dyDescent="0.25">
      <c r="A115" s="2036"/>
      <c r="B115" s="2036"/>
      <c r="C115" s="2076"/>
      <c r="D115" s="2036"/>
      <c r="F115" s="2036"/>
      <c r="G115" s="2036"/>
      <c r="H115" s="2036"/>
      <c r="I115" s="2036"/>
      <c r="J115" s="2036"/>
      <c r="K115" s="2036"/>
      <c r="L115" s="2036"/>
      <c r="M115" s="2036"/>
      <c r="N115" s="2036"/>
    </row>
    <row r="116" spans="1:14" ht="12.75" customHeight="1" x14ac:dyDescent="0.25">
      <c r="A116" s="2036"/>
      <c r="B116" s="2036"/>
      <c r="C116" s="2036"/>
      <c r="D116" s="2036"/>
      <c r="F116" s="2036"/>
      <c r="G116" s="2036"/>
      <c r="H116" s="2036"/>
      <c r="I116" s="2036"/>
      <c r="J116" s="2036"/>
      <c r="K116" s="2036"/>
      <c r="L116" s="2036"/>
      <c r="M116" s="2036"/>
      <c r="N116" s="2036"/>
    </row>
    <row r="117" spans="1:14" ht="12.75" customHeight="1" x14ac:dyDescent="0.25">
      <c r="A117" s="2036"/>
      <c r="B117" s="2036"/>
      <c r="C117" s="2085"/>
      <c r="D117" s="2036"/>
      <c r="F117" s="2036"/>
      <c r="G117" s="2036"/>
      <c r="H117" s="2036"/>
      <c r="I117" s="2036"/>
      <c r="J117" s="2036"/>
      <c r="K117" s="2036"/>
      <c r="L117" s="2036"/>
      <c r="M117" s="2036"/>
      <c r="N117" s="2036"/>
    </row>
    <row r="118" spans="1:14" ht="12.75" customHeight="1" x14ac:dyDescent="0.25">
      <c r="A118" s="2036"/>
      <c r="B118" s="2036"/>
      <c r="C118" s="2076"/>
      <c r="D118" s="2036"/>
      <c r="F118" s="2036"/>
      <c r="G118" s="2036"/>
      <c r="H118" s="2036"/>
      <c r="I118" s="2036"/>
      <c r="J118" s="2036"/>
      <c r="K118" s="2036"/>
      <c r="L118" s="2036"/>
      <c r="M118" s="2036"/>
      <c r="N118" s="2036"/>
    </row>
    <row r="119" spans="1:14" ht="12.75" customHeight="1" x14ac:dyDescent="0.25">
      <c r="A119" s="2036"/>
      <c r="B119" s="2036"/>
      <c r="C119" s="2051"/>
      <c r="D119" s="2060"/>
      <c r="F119" s="2060"/>
      <c r="G119" s="2060"/>
      <c r="H119" s="2060"/>
      <c r="I119" s="2060"/>
      <c r="J119" s="2060"/>
      <c r="K119" s="2060"/>
      <c r="L119" s="2060"/>
      <c r="M119" s="2060"/>
      <c r="N119" s="2036"/>
    </row>
    <row r="120" spans="1:14" ht="12.75" customHeight="1" x14ac:dyDescent="0.25">
      <c r="A120" s="2036"/>
      <c r="B120" s="2036"/>
      <c r="C120" s="2051"/>
      <c r="D120" s="2060"/>
      <c r="F120" s="2060"/>
      <c r="G120" s="2060"/>
      <c r="H120" s="2060"/>
      <c r="I120" s="2060"/>
      <c r="J120" s="2060"/>
      <c r="K120" s="2060"/>
      <c r="L120" s="2060"/>
      <c r="M120" s="2060"/>
      <c r="N120" s="2036"/>
    </row>
    <row r="121" spans="1:14" ht="12.75" customHeight="1" x14ac:dyDescent="0.25">
      <c r="A121" s="2036"/>
      <c r="B121" s="2036"/>
      <c r="C121" s="2036"/>
      <c r="D121" s="2036"/>
      <c r="F121" s="2036"/>
      <c r="G121" s="2036"/>
      <c r="H121" s="2036"/>
      <c r="I121" s="2036"/>
      <c r="J121" s="2036"/>
      <c r="K121" s="2036"/>
      <c r="L121" s="2036"/>
      <c r="M121" s="2036"/>
      <c r="N121" s="2036"/>
    </row>
    <row r="122" spans="1:14" ht="12.75" customHeight="1" x14ac:dyDescent="0.25">
      <c r="A122" s="2036"/>
      <c r="B122" s="2036"/>
      <c r="C122" s="2082"/>
      <c r="D122" s="2082"/>
      <c r="F122" s="2082"/>
      <c r="G122" s="2082"/>
      <c r="H122" s="2082"/>
      <c r="I122" s="2082"/>
      <c r="J122" s="2082"/>
      <c r="K122" s="2082"/>
      <c r="L122" s="2082"/>
      <c r="M122" s="2082"/>
      <c r="N122" s="2036"/>
    </row>
    <row r="123" spans="1:14" ht="12.75" customHeight="1" x14ac:dyDescent="0.25">
      <c r="A123" s="2036"/>
      <c r="B123" s="2036"/>
      <c r="C123" s="2081"/>
      <c r="D123" s="2080"/>
      <c r="F123" s="2080"/>
      <c r="G123" s="2080"/>
      <c r="H123" s="2080"/>
      <c r="I123" s="2080"/>
      <c r="J123" s="2080"/>
      <c r="K123" s="2080"/>
      <c r="L123" s="2080"/>
      <c r="M123" s="2080"/>
      <c r="N123" s="2036"/>
    </row>
    <row r="124" spans="1:14" ht="12.75" customHeight="1" x14ac:dyDescent="0.25">
      <c r="A124" s="2036"/>
      <c r="B124" s="2036"/>
      <c r="C124" s="2081"/>
      <c r="D124" s="2080"/>
      <c r="F124" s="2080"/>
      <c r="G124" s="2080"/>
      <c r="H124" s="2080"/>
      <c r="I124" s="2080"/>
      <c r="J124" s="2080"/>
      <c r="K124" s="2080"/>
      <c r="L124" s="2080"/>
      <c r="M124" s="2080"/>
      <c r="N124" s="2036"/>
    </row>
    <row r="125" spans="1:14" ht="12.75" customHeight="1" x14ac:dyDescent="0.25">
      <c r="A125" s="2036"/>
      <c r="B125" s="2036"/>
      <c r="C125" s="2081"/>
      <c r="D125" s="2080"/>
      <c r="F125" s="2080"/>
      <c r="G125" s="2080"/>
      <c r="H125" s="2080"/>
      <c r="I125" s="2080"/>
      <c r="J125" s="2080"/>
      <c r="K125" s="2080"/>
      <c r="L125" s="2080"/>
      <c r="M125" s="2080"/>
      <c r="N125" s="2036"/>
    </row>
    <row r="126" spans="1:14" ht="12.75" customHeight="1" x14ac:dyDescent="0.25">
      <c r="A126" s="2036"/>
      <c r="B126" s="2036"/>
      <c r="C126" s="2081"/>
      <c r="D126" s="2080"/>
      <c r="F126" s="2080"/>
      <c r="G126" s="2080"/>
      <c r="H126" s="2080"/>
      <c r="I126" s="2080"/>
      <c r="J126" s="2080"/>
      <c r="K126" s="2080"/>
      <c r="L126" s="2080"/>
      <c r="M126" s="2080"/>
      <c r="N126" s="2036"/>
    </row>
    <row r="127" spans="1:14" ht="12.75" customHeight="1" x14ac:dyDescent="0.25">
      <c r="A127" s="2036"/>
      <c r="B127" s="2036"/>
      <c r="C127" s="2081"/>
      <c r="D127" s="2080"/>
      <c r="F127" s="2080"/>
      <c r="G127" s="2080"/>
      <c r="H127" s="2080"/>
      <c r="I127" s="2080"/>
      <c r="J127" s="2080"/>
      <c r="K127" s="2080"/>
      <c r="L127" s="2080"/>
      <c r="M127" s="2080"/>
      <c r="N127" s="2036"/>
    </row>
    <row r="128" spans="1:14" ht="12.75" customHeight="1" x14ac:dyDescent="0.25">
      <c r="A128" s="2036"/>
      <c r="B128" s="2036"/>
      <c r="C128" s="2084"/>
      <c r="D128" s="2080"/>
      <c r="F128" s="2080"/>
      <c r="G128" s="2080"/>
      <c r="H128" s="2080"/>
      <c r="I128" s="2080"/>
      <c r="J128" s="2080"/>
      <c r="K128" s="2080"/>
      <c r="L128" s="2080"/>
      <c r="M128" s="2080"/>
      <c r="N128" s="2036"/>
    </row>
    <row r="129" spans="1:18" ht="12.75" customHeight="1" x14ac:dyDescent="0.25">
      <c r="A129" s="2036"/>
      <c r="B129" s="2036"/>
      <c r="C129" s="2055"/>
      <c r="D129" s="2079"/>
      <c r="F129" s="2078"/>
      <c r="G129" s="2078"/>
      <c r="H129" s="2078"/>
      <c r="I129" s="2078"/>
      <c r="J129" s="2078"/>
      <c r="K129" s="2078"/>
      <c r="L129" s="2078"/>
      <c r="M129" s="2078"/>
      <c r="N129" s="2036"/>
    </row>
    <row r="130" spans="1:18" s="2083" customFormat="1" ht="12.75" customHeight="1" x14ac:dyDescent="0.25">
      <c r="A130" s="2036"/>
      <c r="B130" s="2036"/>
      <c r="C130" s="2055"/>
      <c r="D130" s="2079"/>
      <c r="E130" s="2539"/>
      <c r="F130" s="2078"/>
      <c r="G130" s="2078"/>
      <c r="H130" s="2078"/>
      <c r="I130" s="2078"/>
      <c r="J130" s="2078"/>
      <c r="K130" s="2078"/>
      <c r="L130" s="2078"/>
      <c r="M130" s="2078"/>
      <c r="N130" s="2036"/>
      <c r="Q130" s="2723"/>
      <c r="R130" s="2723"/>
    </row>
    <row r="131" spans="1:18" s="2083" customFormat="1" ht="12.75" customHeight="1" x14ac:dyDescent="0.25">
      <c r="A131" s="2036"/>
      <c r="B131" s="2036"/>
      <c r="C131" s="2070"/>
      <c r="D131" s="2036"/>
      <c r="E131" s="2539"/>
      <c r="F131" s="2036"/>
      <c r="G131" s="2036"/>
      <c r="H131" s="2036"/>
      <c r="I131" s="2036"/>
      <c r="J131" s="2036"/>
      <c r="K131" s="2036"/>
      <c r="L131" s="2036"/>
      <c r="M131" s="2036"/>
      <c r="N131" s="2036"/>
      <c r="Q131" s="2723"/>
      <c r="R131" s="2723"/>
    </row>
    <row r="132" spans="1:18" s="2083" customFormat="1" ht="12.75" customHeight="1" x14ac:dyDescent="0.25">
      <c r="A132" s="2036"/>
      <c r="B132" s="2036"/>
      <c r="C132" s="2036"/>
      <c r="D132" s="2036"/>
      <c r="E132" s="2539"/>
      <c r="F132" s="2036"/>
      <c r="G132" s="2036"/>
      <c r="H132" s="2036"/>
      <c r="I132" s="2036"/>
      <c r="J132" s="2036"/>
      <c r="K132" s="2036"/>
      <c r="L132" s="2036"/>
      <c r="M132" s="2036"/>
      <c r="N132" s="2036"/>
      <c r="Q132" s="2723"/>
      <c r="R132" s="2723"/>
    </row>
    <row r="133" spans="1:18" ht="12.75" customHeight="1" x14ac:dyDescent="0.25">
      <c r="A133" s="2036"/>
      <c r="B133" s="2036"/>
      <c r="C133" s="2036"/>
      <c r="D133" s="2036"/>
      <c r="F133" s="2036"/>
      <c r="G133" s="2036"/>
      <c r="H133" s="2036"/>
      <c r="I133" s="2036"/>
      <c r="J133" s="2036"/>
      <c r="K133" s="2036"/>
      <c r="L133" s="2036"/>
      <c r="M133" s="2036"/>
      <c r="N133" s="2036"/>
    </row>
    <row r="134" spans="1:18" ht="12.75" customHeight="1" x14ac:dyDescent="0.25">
      <c r="A134" s="2036"/>
      <c r="B134" s="2036"/>
      <c r="C134" s="2082"/>
      <c r="D134" s="2082"/>
      <c r="F134" s="2082"/>
      <c r="G134" s="2082"/>
      <c r="H134" s="2082"/>
      <c r="I134" s="2082"/>
      <c r="J134" s="2082"/>
      <c r="K134" s="2082"/>
      <c r="L134" s="2082"/>
      <c r="M134" s="2082"/>
      <c r="N134" s="2036"/>
    </row>
    <row r="135" spans="1:18" ht="12.75" customHeight="1" x14ac:dyDescent="0.25">
      <c r="A135" s="2036"/>
      <c r="B135" s="2036"/>
      <c r="C135" s="2081"/>
      <c r="D135" s="2080"/>
      <c r="F135" s="2080"/>
      <c r="G135" s="2080"/>
      <c r="H135" s="2080"/>
      <c r="I135" s="2080"/>
      <c r="J135" s="2080"/>
      <c r="K135" s="2080"/>
      <c r="L135" s="2080"/>
      <c r="M135" s="2080"/>
      <c r="N135" s="2036"/>
    </row>
    <row r="136" spans="1:18" ht="12.75" customHeight="1" x14ac:dyDescent="0.25">
      <c r="A136" s="2036"/>
      <c r="B136" s="2036"/>
      <c r="C136" s="2081"/>
      <c r="D136" s="2080"/>
      <c r="F136" s="2080"/>
      <c r="G136" s="2080"/>
      <c r="H136" s="2080"/>
      <c r="I136" s="2080"/>
      <c r="J136" s="2080"/>
      <c r="K136" s="2080"/>
      <c r="L136" s="2080"/>
      <c r="M136" s="2080"/>
      <c r="N136" s="2036"/>
    </row>
    <row r="137" spans="1:18" ht="12.75" customHeight="1" x14ac:dyDescent="0.25">
      <c r="A137" s="2036"/>
      <c r="B137" s="2036"/>
      <c r="C137" s="2055"/>
      <c r="D137" s="2079"/>
      <c r="F137" s="2078"/>
      <c r="G137" s="2078"/>
      <c r="H137" s="2078"/>
      <c r="I137" s="2078"/>
      <c r="J137" s="2078"/>
      <c r="K137" s="2078"/>
      <c r="L137" s="2078"/>
      <c r="M137" s="2078"/>
      <c r="N137" s="2036"/>
    </row>
    <row r="138" spans="1:18" ht="12.75" customHeight="1" x14ac:dyDescent="0.25">
      <c r="A138" s="2036"/>
      <c r="B138" s="2036"/>
      <c r="C138" s="2077"/>
      <c r="D138" s="2036"/>
      <c r="F138" s="2036"/>
      <c r="G138" s="2036"/>
      <c r="H138" s="2036"/>
      <c r="I138" s="2036"/>
      <c r="J138" s="2036"/>
      <c r="K138" s="2036"/>
      <c r="L138" s="2036"/>
      <c r="M138" s="2036"/>
      <c r="N138" s="2036"/>
    </row>
    <row r="139" spans="1:18" ht="12.75" customHeight="1" x14ac:dyDescent="0.25">
      <c r="A139" s="2036"/>
      <c r="B139" s="2036"/>
      <c r="C139" s="2077"/>
      <c r="D139" s="2036"/>
      <c r="F139" s="2036"/>
      <c r="G139" s="2036"/>
      <c r="H139" s="2036"/>
      <c r="I139" s="2036"/>
      <c r="J139" s="2036"/>
      <c r="K139" s="2036"/>
      <c r="L139" s="2036"/>
      <c r="M139" s="2036"/>
      <c r="N139" s="2036"/>
    </row>
    <row r="140" spans="1:18" ht="12.75" customHeight="1" x14ac:dyDescent="0.25">
      <c r="A140" s="2036"/>
      <c r="B140" s="2036"/>
      <c r="C140" s="2077"/>
      <c r="D140" s="2036"/>
      <c r="F140" s="2036"/>
      <c r="G140" s="2036"/>
      <c r="H140" s="2036"/>
      <c r="I140" s="2036"/>
      <c r="J140" s="2036"/>
      <c r="K140" s="2036"/>
      <c r="L140" s="2036"/>
      <c r="M140" s="2036"/>
      <c r="N140" s="2036"/>
    </row>
    <row r="141" spans="1:18" ht="12.75" customHeight="1" x14ac:dyDescent="0.25">
      <c r="A141" s="2036"/>
      <c r="B141" s="2036"/>
      <c r="C141" s="2077"/>
      <c r="D141" s="2036"/>
      <c r="F141" s="2036"/>
      <c r="G141" s="2036"/>
      <c r="H141" s="2036"/>
      <c r="I141" s="2036"/>
      <c r="J141" s="2036"/>
      <c r="K141" s="2036"/>
      <c r="L141" s="2036"/>
      <c r="M141" s="2036"/>
      <c r="N141" s="2036"/>
    </row>
    <row r="142" spans="1:18" ht="12.75" customHeight="1" x14ac:dyDescent="0.3">
      <c r="A142" s="2036"/>
      <c r="B142" s="2036"/>
      <c r="C142" s="2054"/>
      <c r="D142" s="2036"/>
      <c r="F142" s="2036"/>
      <c r="G142" s="2036"/>
      <c r="H142" s="2036"/>
      <c r="I142" s="2036"/>
      <c r="J142" s="2036"/>
      <c r="K142" s="2036"/>
      <c r="L142" s="2036"/>
      <c r="M142" s="2036"/>
      <c r="N142" s="2036"/>
    </row>
    <row r="143" spans="1:18" ht="12.75" customHeight="1" x14ac:dyDescent="0.3">
      <c r="A143" s="2036"/>
      <c r="B143" s="2036"/>
      <c r="C143" s="2054"/>
      <c r="D143" s="2036"/>
      <c r="F143" s="2036"/>
      <c r="G143" s="2036"/>
      <c r="H143" s="2036"/>
      <c r="I143" s="2036"/>
      <c r="J143" s="2036"/>
      <c r="K143" s="2036"/>
      <c r="L143" s="2036"/>
      <c r="M143" s="2036"/>
      <c r="N143" s="2036"/>
    </row>
    <row r="144" spans="1:18" ht="12.75" customHeight="1" x14ac:dyDescent="0.25">
      <c r="A144" s="2036"/>
      <c r="B144" s="2036"/>
      <c r="C144" s="2051"/>
      <c r="D144" s="2036"/>
      <c r="F144" s="2036"/>
      <c r="G144" s="2036"/>
      <c r="H144" s="2036"/>
      <c r="I144" s="2036"/>
      <c r="J144" s="2036"/>
      <c r="K144" s="2036"/>
      <c r="L144" s="2036"/>
      <c r="M144" s="2036"/>
      <c r="N144" s="2036"/>
    </row>
    <row r="145" spans="1:14" ht="12.75" customHeight="1" x14ac:dyDescent="0.25">
      <c r="A145" s="2036"/>
      <c r="B145" s="2036"/>
      <c r="C145" s="2076"/>
      <c r="D145" s="2036"/>
      <c r="F145" s="2036"/>
      <c r="G145" s="2036"/>
      <c r="H145" s="2036"/>
      <c r="I145" s="2036"/>
      <c r="J145" s="2036"/>
      <c r="K145" s="2036"/>
      <c r="L145" s="2036"/>
      <c r="M145" s="2036"/>
      <c r="N145" s="2036"/>
    </row>
    <row r="146" spans="1:14" ht="12.75" customHeight="1" x14ac:dyDescent="0.25">
      <c r="A146" s="2036"/>
      <c r="B146" s="2036"/>
      <c r="C146" s="2076"/>
      <c r="D146" s="2036"/>
      <c r="F146" s="2036"/>
      <c r="G146" s="2036"/>
      <c r="H146" s="2036"/>
      <c r="I146" s="2036"/>
      <c r="J146" s="2036"/>
      <c r="K146" s="2036"/>
      <c r="L146" s="2036"/>
      <c r="M146" s="2036"/>
      <c r="N146" s="2036"/>
    </row>
    <row r="147" spans="1:14" ht="12.75" customHeight="1" x14ac:dyDescent="0.25">
      <c r="A147" s="2036"/>
      <c r="B147" s="2036"/>
      <c r="C147" s="2076"/>
      <c r="D147" s="2036"/>
      <c r="F147" s="2036"/>
      <c r="G147" s="2036"/>
      <c r="H147" s="2036"/>
      <c r="I147" s="2036"/>
      <c r="J147" s="2036"/>
      <c r="K147" s="2036"/>
      <c r="L147" s="2036"/>
      <c r="M147" s="2036"/>
      <c r="N147" s="2036"/>
    </row>
    <row r="148" spans="1:14" ht="12.75" customHeight="1" x14ac:dyDescent="0.25">
      <c r="A148" s="2036"/>
      <c r="B148" s="2036"/>
      <c r="C148" s="2036"/>
      <c r="D148" s="2036"/>
      <c r="F148" s="2036"/>
      <c r="G148" s="2036"/>
      <c r="H148" s="2036"/>
      <c r="I148" s="2036"/>
      <c r="J148" s="2036"/>
      <c r="K148" s="2036"/>
      <c r="L148" s="2036"/>
      <c r="M148" s="2036"/>
      <c r="N148" s="2036"/>
    </row>
    <row r="149" spans="1:14" ht="12.75" customHeight="1" x14ac:dyDescent="0.25">
      <c r="A149" s="2036"/>
      <c r="B149" s="2036"/>
      <c r="C149" s="2076"/>
      <c r="D149" s="2036"/>
      <c r="F149" s="2036"/>
      <c r="G149" s="2036"/>
      <c r="H149" s="2036"/>
      <c r="I149" s="2036"/>
      <c r="J149" s="2036"/>
      <c r="K149" s="2036"/>
      <c r="L149" s="2036"/>
      <c r="M149" s="2036"/>
      <c r="N149" s="2036"/>
    </row>
    <row r="150" spans="1:14" ht="12.75" customHeight="1" x14ac:dyDescent="0.25">
      <c r="A150" s="2036"/>
      <c r="B150" s="2036"/>
      <c r="C150" s="2036"/>
      <c r="D150" s="2036"/>
      <c r="F150" s="2036"/>
      <c r="G150" s="2036"/>
      <c r="H150" s="2036"/>
      <c r="I150" s="2036"/>
      <c r="J150" s="2036"/>
      <c r="K150" s="2036"/>
      <c r="L150" s="2036"/>
      <c r="M150" s="2036"/>
      <c r="N150" s="2036"/>
    </row>
    <row r="151" spans="1:14" ht="12.75" customHeight="1" x14ac:dyDescent="0.25">
      <c r="A151" s="2036"/>
      <c r="B151" s="2036"/>
      <c r="C151" s="2048"/>
      <c r="D151" s="2036"/>
      <c r="F151" s="2036"/>
      <c r="G151" s="2036"/>
      <c r="H151" s="2036"/>
      <c r="I151" s="2036"/>
      <c r="J151" s="2036"/>
      <c r="K151" s="2036"/>
      <c r="L151" s="2036"/>
      <c r="M151" s="2036"/>
      <c r="N151" s="2036"/>
    </row>
    <row r="152" spans="1:14" ht="12.75" customHeight="1" x14ac:dyDescent="0.25">
      <c r="A152" s="2036"/>
      <c r="B152" s="2036"/>
      <c r="C152" s="2075"/>
      <c r="D152" s="2075"/>
      <c r="F152" s="2075"/>
      <c r="G152" s="2075"/>
      <c r="H152" s="2075"/>
      <c r="I152" s="2075"/>
      <c r="J152" s="2075"/>
      <c r="K152" s="2075"/>
      <c r="L152" s="2075"/>
      <c r="M152" s="2075"/>
      <c r="N152" s="2036"/>
    </row>
    <row r="153" spans="1:14" ht="12.75" customHeight="1" x14ac:dyDescent="0.25">
      <c r="A153" s="2036"/>
      <c r="B153" s="2036"/>
      <c r="C153" s="2074"/>
      <c r="D153" s="2073"/>
      <c r="F153" s="2073"/>
      <c r="G153" s="2073"/>
      <c r="H153" s="2073"/>
      <c r="I153" s="2073"/>
      <c r="J153" s="2073"/>
      <c r="K153" s="2073"/>
      <c r="L153" s="2073"/>
      <c r="M153" s="2073"/>
      <c r="N153" s="2036"/>
    </row>
    <row r="154" spans="1:14" ht="12.75" customHeight="1" x14ac:dyDescent="0.25">
      <c r="A154" s="2036"/>
      <c r="B154" s="2036"/>
      <c r="C154" s="2074"/>
      <c r="D154" s="2073"/>
      <c r="F154" s="2073"/>
      <c r="G154" s="2073"/>
      <c r="H154" s="2073"/>
      <c r="I154" s="2073"/>
      <c r="J154" s="2073"/>
      <c r="K154" s="2073"/>
      <c r="L154" s="2073"/>
      <c r="M154" s="2073"/>
      <c r="N154" s="2036"/>
    </row>
    <row r="155" spans="1:14" ht="12.75" customHeight="1" x14ac:dyDescent="0.25">
      <c r="A155" s="2036"/>
      <c r="B155" s="2036"/>
      <c r="C155" s="2074"/>
      <c r="D155" s="2073"/>
      <c r="F155" s="2073"/>
      <c r="G155" s="2073"/>
      <c r="H155" s="2073"/>
      <c r="I155" s="2073"/>
      <c r="J155" s="2073"/>
      <c r="K155" s="2073"/>
      <c r="L155" s="2073"/>
      <c r="M155" s="2073"/>
      <c r="N155" s="2036"/>
    </row>
    <row r="156" spans="1:14" ht="12.75" customHeight="1" x14ac:dyDescent="0.25">
      <c r="A156" s="2036"/>
      <c r="B156" s="2036"/>
      <c r="C156" s="2074"/>
      <c r="D156" s="2073"/>
      <c r="F156" s="2073"/>
      <c r="G156" s="2073"/>
      <c r="H156" s="2073"/>
      <c r="I156" s="2073"/>
      <c r="J156" s="2073"/>
      <c r="K156" s="2073"/>
      <c r="L156" s="2073"/>
      <c r="M156" s="2073"/>
      <c r="N156" s="2036"/>
    </row>
    <row r="157" spans="1:14" ht="12.75" customHeight="1" x14ac:dyDescent="0.25">
      <c r="A157" s="2036"/>
      <c r="B157" s="2036"/>
      <c r="C157" s="2074"/>
      <c r="D157" s="2073"/>
      <c r="F157" s="2073"/>
      <c r="G157" s="2073"/>
      <c r="H157" s="2073"/>
      <c r="I157" s="2073"/>
      <c r="J157" s="2073"/>
      <c r="K157" s="2073"/>
      <c r="L157" s="2073"/>
      <c r="M157" s="2073"/>
      <c r="N157" s="2036"/>
    </row>
    <row r="158" spans="1:14" ht="12.75" customHeight="1" x14ac:dyDescent="0.25">
      <c r="A158" s="2036"/>
      <c r="B158" s="2036"/>
      <c r="C158" s="2072"/>
      <c r="D158" s="2071"/>
      <c r="F158" s="2071"/>
      <c r="G158" s="2071"/>
      <c r="H158" s="2071"/>
      <c r="I158" s="2071"/>
      <c r="J158" s="2071"/>
      <c r="K158" s="2071"/>
      <c r="L158" s="2071"/>
      <c r="M158" s="2071"/>
      <c r="N158" s="2036"/>
    </row>
    <row r="159" spans="1:14" ht="12.75" customHeight="1" x14ac:dyDescent="0.25">
      <c r="A159" s="2036"/>
      <c r="B159" s="2036"/>
      <c r="C159" s="2048"/>
      <c r="D159" s="2036"/>
      <c r="F159" s="2036"/>
      <c r="G159" s="2036"/>
      <c r="H159" s="2036"/>
      <c r="I159" s="2036"/>
      <c r="J159" s="2036"/>
      <c r="K159" s="2036"/>
      <c r="L159" s="2036"/>
      <c r="M159" s="2036"/>
      <c r="N159" s="2036"/>
    </row>
    <row r="160" spans="1:14" ht="12.75" customHeight="1" x14ac:dyDescent="0.3">
      <c r="A160" s="2036"/>
      <c r="B160" s="2036"/>
      <c r="C160" s="2054"/>
      <c r="D160" s="2036"/>
      <c r="F160" s="2036"/>
      <c r="G160" s="2036"/>
      <c r="H160" s="2036"/>
      <c r="I160" s="2036"/>
      <c r="J160" s="2036"/>
      <c r="K160" s="2036"/>
      <c r="L160" s="2036"/>
      <c r="M160" s="2036"/>
      <c r="N160" s="2036"/>
    </row>
    <row r="161" spans="1:14" ht="12.75" customHeight="1" x14ac:dyDescent="0.25">
      <c r="A161" s="2036"/>
      <c r="B161" s="2036"/>
      <c r="C161" s="2070"/>
      <c r="D161" s="2036"/>
      <c r="F161" s="2036"/>
      <c r="G161" s="2036"/>
      <c r="H161" s="2036"/>
      <c r="I161" s="2036"/>
      <c r="J161" s="2036"/>
      <c r="K161" s="2036"/>
      <c r="L161" s="2036"/>
      <c r="M161" s="2036"/>
      <c r="N161" s="2036"/>
    </row>
    <row r="162" spans="1:14" ht="12.75" customHeight="1" x14ac:dyDescent="0.25">
      <c r="A162" s="2036"/>
      <c r="B162" s="2036"/>
      <c r="C162" s="2064"/>
      <c r="D162" s="2064"/>
      <c r="F162" s="2064"/>
      <c r="G162" s="2064"/>
      <c r="H162" s="2036"/>
      <c r="I162" s="2036"/>
      <c r="J162" s="2036"/>
      <c r="K162" s="2036"/>
      <c r="L162" s="2036"/>
      <c r="M162" s="2036"/>
      <c r="N162" s="2036"/>
    </row>
    <row r="163" spans="1:14" ht="12.75" customHeight="1" x14ac:dyDescent="0.25">
      <c r="A163" s="2036"/>
      <c r="B163" s="2036"/>
      <c r="C163" s="2063"/>
      <c r="D163" s="2069"/>
      <c r="F163" s="2063"/>
      <c r="G163" s="2063"/>
      <c r="H163" s="2068"/>
      <c r="I163" s="2063"/>
      <c r="J163" s="2036"/>
      <c r="K163" s="2036"/>
      <c r="L163" s="2036"/>
      <c r="M163" s="2036"/>
      <c r="N163" s="2036"/>
    </row>
    <row r="164" spans="1:14" ht="12.75" customHeight="1" x14ac:dyDescent="0.25">
      <c r="A164" s="2036"/>
      <c r="B164" s="2036"/>
      <c r="C164" s="2063"/>
      <c r="D164" s="2069"/>
      <c r="F164" s="2063"/>
      <c r="G164" s="2061"/>
      <c r="H164" s="2068"/>
      <c r="I164" s="2061"/>
      <c r="J164" s="2036"/>
      <c r="K164" s="2036"/>
      <c r="L164" s="2036"/>
      <c r="M164" s="2036"/>
      <c r="N164" s="2036"/>
    </row>
    <row r="165" spans="1:14" ht="12.75" customHeight="1" x14ac:dyDescent="0.25">
      <c r="A165" s="2036"/>
      <c r="B165" s="2036"/>
      <c r="C165" s="2060"/>
      <c r="D165" s="2060"/>
      <c r="F165" s="2060"/>
      <c r="G165" s="2060"/>
      <c r="H165" s="2036"/>
      <c r="I165" s="2036"/>
      <c r="J165" s="2036"/>
      <c r="K165" s="2036"/>
      <c r="L165" s="2036"/>
      <c r="M165" s="2036"/>
      <c r="N165" s="2036"/>
    </row>
    <row r="166" spans="1:14" ht="12.75" customHeight="1" x14ac:dyDescent="0.25">
      <c r="A166" s="2036"/>
      <c r="B166" s="2036"/>
      <c r="C166" s="2060"/>
      <c r="D166" s="2060"/>
      <c r="F166" s="2060"/>
      <c r="G166" s="2060"/>
      <c r="H166" s="2036"/>
      <c r="I166" s="2036"/>
      <c r="J166" s="2036"/>
      <c r="K166" s="2036"/>
      <c r="L166" s="2036"/>
      <c r="M166" s="2036"/>
      <c r="N166" s="2036"/>
    </row>
    <row r="167" spans="1:14" ht="12.75" customHeight="1" x14ac:dyDescent="0.25">
      <c r="A167" s="2036"/>
      <c r="B167" s="2036"/>
      <c r="C167" s="2067"/>
      <c r="D167" s="2060"/>
      <c r="F167" s="2060"/>
      <c r="G167" s="2060"/>
      <c r="H167" s="2036"/>
      <c r="I167" s="2036"/>
      <c r="J167" s="2036"/>
      <c r="K167" s="2036"/>
      <c r="L167" s="2036"/>
      <c r="M167" s="2036"/>
      <c r="N167" s="2036"/>
    </row>
    <row r="168" spans="1:14" ht="12.75" customHeight="1" x14ac:dyDescent="0.25">
      <c r="A168" s="2036"/>
      <c r="B168" s="2036"/>
      <c r="C168" s="2060"/>
      <c r="D168" s="2060"/>
      <c r="F168" s="2060"/>
      <c r="G168" s="2060"/>
      <c r="H168" s="2036"/>
      <c r="I168" s="2036"/>
      <c r="J168" s="2036"/>
      <c r="K168" s="2036"/>
      <c r="L168" s="2036"/>
      <c r="M168" s="2036"/>
      <c r="N168" s="2036"/>
    </row>
    <row r="169" spans="1:14" ht="12.75" customHeight="1" x14ac:dyDescent="0.25">
      <c r="A169" s="2036"/>
      <c r="B169" s="2036"/>
      <c r="C169" s="2060"/>
      <c r="D169" s="2060"/>
      <c r="F169" s="2060"/>
      <c r="G169" s="2060"/>
      <c r="H169" s="2036"/>
      <c r="I169" s="2036"/>
      <c r="J169" s="2036"/>
      <c r="K169" s="2036"/>
      <c r="L169" s="2036"/>
      <c r="M169" s="2036"/>
      <c r="N169" s="2036"/>
    </row>
    <row r="170" spans="1:14" ht="12.75" customHeight="1" x14ac:dyDescent="0.25">
      <c r="A170" s="2036"/>
      <c r="B170" s="2036"/>
      <c r="C170" s="2060"/>
      <c r="D170" s="2060"/>
      <c r="F170" s="2060"/>
      <c r="G170" s="2060"/>
      <c r="H170" s="2036"/>
      <c r="I170" s="2036"/>
      <c r="J170" s="2036"/>
      <c r="K170" s="2036"/>
      <c r="L170" s="2036"/>
      <c r="M170" s="2036"/>
      <c r="N170" s="2036"/>
    </row>
    <row r="171" spans="1:14" ht="12.75" customHeight="1" x14ac:dyDescent="0.25">
      <c r="A171" s="2036"/>
      <c r="B171" s="2036"/>
      <c r="C171" s="2060"/>
      <c r="D171" s="2060"/>
      <c r="F171" s="2060"/>
      <c r="G171" s="2060"/>
      <c r="H171" s="2036"/>
      <c r="I171" s="2036"/>
      <c r="J171" s="2036"/>
      <c r="K171" s="2036"/>
      <c r="L171" s="2036"/>
      <c r="M171" s="2036"/>
      <c r="N171" s="2036"/>
    </row>
    <row r="172" spans="1:14" ht="12.75" customHeight="1" x14ac:dyDescent="0.25">
      <c r="A172" s="2036"/>
      <c r="B172" s="2036"/>
      <c r="C172" s="2060"/>
      <c r="D172" s="2060"/>
      <c r="F172" s="2060"/>
      <c r="G172" s="2060"/>
      <c r="H172" s="2036"/>
      <c r="I172" s="2036"/>
      <c r="J172" s="2036"/>
      <c r="K172" s="2036"/>
      <c r="L172" s="2036"/>
      <c r="M172" s="2036"/>
      <c r="N172" s="2036"/>
    </row>
    <row r="173" spans="1:14" ht="12.75" customHeight="1" x14ac:dyDescent="0.25">
      <c r="A173" s="2036"/>
      <c r="B173" s="2036"/>
      <c r="C173" s="2050"/>
      <c r="D173" s="2060"/>
      <c r="F173" s="2050"/>
      <c r="G173" s="2050"/>
      <c r="H173" s="2036"/>
      <c r="I173" s="2036"/>
      <c r="J173" s="2036"/>
      <c r="K173" s="2036"/>
      <c r="L173" s="2036"/>
      <c r="M173" s="2036"/>
      <c r="N173" s="2036"/>
    </row>
    <row r="174" spans="1:14" ht="12.75" customHeight="1" x14ac:dyDescent="0.25">
      <c r="A174" s="2036"/>
      <c r="B174" s="2036"/>
      <c r="C174" s="2036"/>
      <c r="D174" s="2036"/>
      <c r="F174" s="2036"/>
      <c r="G174" s="2036"/>
      <c r="H174" s="2036"/>
      <c r="I174" s="2036"/>
      <c r="J174" s="2036"/>
      <c r="K174" s="2036"/>
      <c r="L174" s="2036"/>
      <c r="M174" s="2036"/>
      <c r="N174" s="2036"/>
    </row>
    <row r="175" spans="1:14" ht="12.75" customHeight="1" x14ac:dyDescent="0.25">
      <c r="A175" s="2036"/>
      <c r="B175" s="2036"/>
      <c r="C175" s="2066"/>
      <c r="D175" s="2065"/>
      <c r="F175" s="2036"/>
      <c r="G175" s="2036"/>
      <c r="H175" s="2036"/>
      <c r="I175" s="2036"/>
      <c r="J175" s="2036"/>
      <c r="K175" s="2036"/>
      <c r="L175" s="2036"/>
      <c r="M175" s="2036"/>
      <c r="N175" s="2036"/>
    </row>
    <row r="176" spans="1:14" ht="12.75" customHeight="1" x14ac:dyDescent="0.25">
      <c r="A176" s="2036"/>
      <c r="B176" s="2036"/>
      <c r="C176" s="2066"/>
      <c r="D176" s="2065"/>
      <c r="F176" s="2036"/>
      <c r="G176" s="2036"/>
      <c r="H176" s="2036"/>
      <c r="I176" s="2036"/>
      <c r="J176" s="2036"/>
      <c r="K176" s="2036"/>
      <c r="L176" s="2036"/>
      <c r="M176" s="2036"/>
      <c r="N176" s="2036"/>
    </row>
    <row r="177" spans="1:14" ht="12.75" customHeight="1" x14ac:dyDescent="0.25">
      <c r="A177" s="2036"/>
      <c r="B177" s="2036"/>
      <c r="C177" s="2036"/>
      <c r="D177" s="2036"/>
      <c r="F177" s="2036"/>
      <c r="G177" s="2036"/>
      <c r="H177" s="2036"/>
      <c r="I177" s="2036"/>
      <c r="J177" s="2036"/>
      <c r="K177" s="2036"/>
      <c r="L177" s="2036"/>
      <c r="M177" s="2036"/>
      <c r="N177" s="2036"/>
    </row>
    <row r="178" spans="1:14" ht="12.75" customHeight="1" x14ac:dyDescent="0.25">
      <c r="A178" s="2036"/>
      <c r="B178" s="2036"/>
      <c r="C178" s="2064"/>
      <c r="D178" s="2064"/>
      <c r="F178" s="2064"/>
      <c r="G178" s="2064"/>
      <c r="H178" s="2036"/>
      <c r="I178" s="2036"/>
      <c r="J178" s="2036"/>
      <c r="K178" s="2036"/>
      <c r="L178" s="2036"/>
      <c r="M178" s="2036"/>
      <c r="N178" s="2036"/>
    </row>
    <row r="179" spans="1:14" ht="12.75" customHeight="1" x14ac:dyDescent="0.25">
      <c r="A179" s="2036"/>
      <c r="B179" s="2036"/>
      <c r="C179" s="2063"/>
      <c r="D179" s="2062"/>
      <c r="F179" s="2063"/>
      <c r="G179" s="2063"/>
      <c r="H179" s="2062"/>
      <c r="I179" s="2063"/>
      <c r="J179" s="2036"/>
      <c r="K179" s="2036"/>
      <c r="L179" s="2036"/>
      <c r="M179" s="2036"/>
      <c r="N179" s="2036"/>
    </row>
    <row r="180" spans="1:14" ht="12.75" customHeight="1" x14ac:dyDescent="0.25">
      <c r="A180" s="2036"/>
      <c r="B180" s="2036"/>
      <c r="C180" s="2063"/>
      <c r="D180" s="2062"/>
      <c r="F180" s="2063"/>
      <c r="G180" s="2062"/>
      <c r="H180" s="2062"/>
      <c r="I180" s="2061"/>
      <c r="J180" s="2036"/>
      <c r="K180" s="2036"/>
      <c r="L180" s="2036"/>
      <c r="M180" s="2036"/>
      <c r="N180" s="2036"/>
    </row>
    <row r="181" spans="1:14" ht="12.75" customHeight="1" x14ac:dyDescent="0.25">
      <c r="A181" s="2036"/>
      <c r="B181" s="2036"/>
      <c r="C181" s="2060"/>
      <c r="D181" s="2060"/>
      <c r="F181" s="2060"/>
      <c r="G181" s="2036"/>
      <c r="H181" s="2036"/>
      <c r="I181" s="2060"/>
      <c r="J181" s="2036"/>
      <c r="K181" s="2036"/>
      <c r="L181" s="2036"/>
      <c r="M181" s="2036"/>
      <c r="N181" s="2036"/>
    </row>
    <row r="182" spans="1:14" ht="12.75" customHeight="1" x14ac:dyDescent="0.25">
      <c r="A182" s="2036"/>
      <c r="B182" s="2036"/>
      <c r="C182" s="2060"/>
      <c r="D182" s="2060"/>
      <c r="F182" s="2060"/>
      <c r="G182" s="2036"/>
      <c r="H182" s="2036"/>
      <c r="I182" s="2060"/>
      <c r="J182" s="2036"/>
      <c r="K182" s="2036"/>
      <c r="L182" s="2036"/>
      <c r="M182" s="2036"/>
      <c r="N182" s="2036"/>
    </row>
    <row r="183" spans="1:14" ht="12.75" customHeight="1" x14ac:dyDescent="0.25">
      <c r="A183" s="2036"/>
      <c r="B183" s="2036"/>
      <c r="C183" s="2050"/>
      <c r="D183" s="2050"/>
      <c r="F183" s="2050"/>
      <c r="G183" s="2036"/>
      <c r="H183" s="2036"/>
      <c r="I183" s="2050"/>
      <c r="J183" s="2036"/>
      <c r="K183" s="2036"/>
      <c r="L183" s="2036"/>
      <c r="M183" s="2036"/>
      <c r="N183" s="2036"/>
    </row>
    <row r="184" spans="1:14" ht="12.75" customHeight="1" x14ac:dyDescent="0.25">
      <c r="A184" s="2036"/>
      <c r="B184" s="2036"/>
      <c r="C184" s="2048"/>
      <c r="D184" s="2036"/>
      <c r="F184" s="2036"/>
      <c r="G184" s="2036"/>
      <c r="H184" s="2036"/>
      <c r="I184" s="2036"/>
      <c r="J184" s="2036"/>
      <c r="K184" s="2036"/>
      <c r="L184" s="2036"/>
      <c r="M184" s="2036"/>
      <c r="N184" s="2036"/>
    </row>
    <row r="185" spans="1:14" ht="12.75" customHeight="1" x14ac:dyDescent="0.25">
      <c r="A185" s="2036"/>
      <c r="B185" s="2036"/>
      <c r="C185" s="2058"/>
      <c r="D185" s="2058"/>
      <c r="F185" s="2058"/>
      <c r="G185" s="2058"/>
      <c r="H185" s="2036"/>
      <c r="I185" s="2036"/>
      <c r="J185" s="2036"/>
      <c r="K185" s="2036"/>
      <c r="L185" s="2036"/>
      <c r="M185" s="2036"/>
      <c r="N185" s="2036"/>
    </row>
    <row r="186" spans="1:14" ht="12.75" customHeight="1" x14ac:dyDescent="0.25">
      <c r="A186" s="2036"/>
      <c r="B186" s="2036"/>
      <c r="C186" s="2059"/>
      <c r="D186" s="2056"/>
      <c r="F186" s="2058"/>
      <c r="G186" s="2058"/>
      <c r="H186" s="2036"/>
      <c r="I186" s="2058"/>
      <c r="J186" s="2036"/>
      <c r="K186" s="2036"/>
      <c r="L186" s="2036"/>
      <c r="M186" s="2036"/>
      <c r="N186" s="2036"/>
    </row>
    <row r="187" spans="1:14" ht="12.75" customHeight="1" x14ac:dyDescent="0.25">
      <c r="A187" s="2036"/>
      <c r="B187" s="2036"/>
      <c r="C187" s="2059"/>
      <c r="D187" s="2056"/>
      <c r="F187" s="2058"/>
      <c r="G187" s="2036"/>
      <c r="H187" s="2036"/>
      <c r="I187" s="2058"/>
      <c r="J187" s="2036"/>
      <c r="K187" s="2036"/>
      <c r="L187" s="2036"/>
      <c r="M187" s="2036"/>
      <c r="N187" s="2036"/>
    </row>
    <row r="188" spans="1:14" ht="12.75" customHeight="1" x14ac:dyDescent="0.25">
      <c r="A188" s="2036"/>
      <c r="B188" s="2036"/>
      <c r="C188" s="2059"/>
      <c r="D188" s="2056"/>
      <c r="F188" s="2058"/>
      <c r="G188" s="2036"/>
      <c r="H188" s="2036"/>
      <c r="I188" s="2058"/>
      <c r="J188" s="2036"/>
      <c r="K188" s="2036"/>
      <c r="L188" s="2036"/>
      <c r="M188" s="2036"/>
      <c r="N188" s="2036"/>
    </row>
    <row r="189" spans="1:14" ht="12.75" customHeight="1" x14ac:dyDescent="0.25">
      <c r="A189" s="2036"/>
      <c r="B189" s="2036"/>
      <c r="C189" s="2055"/>
      <c r="D189" s="2036"/>
      <c r="F189" s="2055"/>
      <c r="G189" s="2055"/>
      <c r="H189" s="2036"/>
      <c r="I189" s="2055"/>
      <c r="J189" s="2036"/>
      <c r="K189" s="2036"/>
      <c r="L189" s="2036"/>
      <c r="M189" s="2036"/>
      <c r="N189" s="2036"/>
    </row>
    <row r="190" spans="1:14" ht="12.75" customHeight="1" x14ac:dyDescent="0.25">
      <c r="A190" s="2036"/>
      <c r="B190" s="2036"/>
      <c r="C190" s="2048"/>
      <c r="D190" s="2036"/>
      <c r="F190" s="2036"/>
      <c r="G190" s="2036"/>
      <c r="H190" s="2036"/>
      <c r="I190" s="2036"/>
      <c r="J190" s="2036"/>
      <c r="K190" s="2036"/>
      <c r="L190" s="2036"/>
      <c r="M190" s="2036"/>
      <c r="N190" s="2036"/>
    </row>
    <row r="191" spans="1:14" ht="12.75" customHeight="1" x14ac:dyDescent="0.25">
      <c r="A191" s="2036"/>
      <c r="B191" s="2036"/>
      <c r="C191" s="2048"/>
      <c r="D191" s="2036"/>
      <c r="F191" s="2036"/>
      <c r="G191" s="2036"/>
      <c r="H191" s="2036"/>
      <c r="I191" s="2036"/>
      <c r="J191" s="2036"/>
      <c r="K191" s="2036"/>
      <c r="L191" s="2036"/>
      <c r="M191" s="2036"/>
      <c r="N191" s="2036"/>
    </row>
    <row r="192" spans="1:14" ht="12.75" customHeight="1" x14ac:dyDescent="0.25">
      <c r="A192" s="2036"/>
      <c r="B192" s="2036"/>
      <c r="C192" s="2048"/>
      <c r="D192" s="2036"/>
      <c r="F192" s="2036"/>
      <c r="G192" s="2036"/>
      <c r="H192" s="2036"/>
      <c r="I192" s="2036"/>
      <c r="J192" s="2036"/>
      <c r="K192" s="2036"/>
      <c r="L192" s="2036"/>
      <c r="M192" s="2036"/>
      <c r="N192" s="2036"/>
    </row>
    <row r="193" spans="1:14" ht="12.75" customHeight="1" x14ac:dyDescent="0.25">
      <c r="A193" s="2036"/>
      <c r="B193" s="2036"/>
      <c r="C193" s="2048"/>
      <c r="D193" s="2036"/>
      <c r="F193" s="2036"/>
      <c r="G193" s="2036"/>
      <c r="H193" s="2036"/>
      <c r="I193" s="2036"/>
      <c r="J193" s="2036"/>
      <c r="K193" s="2036"/>
      <c r="L193" s="2036"/>
      <c r="M193" s="2036"/>
      <c r="N193" s="2036"/>
    </row>
    <row r="194" spans="1:14" ht="12.75" customHeight="1" x14ac:dyDescent="0.3">
      <c r="A194" s="2036"/>
      <c r="B194" s="2036"/>
      <c r="C194" s="2054"/>
      <c r="D194" s="2036"/>
      <c r="F194" s="2036"/>
      <c r="G194" s="2036"/>
      <c r="H194" s="2036"/>
      <c r="I194" s="2036"/>
      <c r="J194" s="2036"/>
      <c r="K194" s="2036"/>
      <c r="L194" s="2036"/>
      <c r="M194" s="2036"/>
      <c r="N194" s="2036"/>
    </row>
    <row r="195" spans="1:14" ht="12.75" customHeight="1" x14ac:dyDescent="0.3">
      <c r="A195" s="2036"/>
      <c r="B195" s="2036"/>
      <c r="C195" s="2054"/>
      <c r="D195" s="2036"/>
      <c r="F195" s="2036"/>
      <c r="G195" s="2036"/>
      <c r="H195" s="2036"/>
      <c r="I195" s="2036"/>
      <c r="J195" s="2036"/>
      <c r="K195" s="2036"/>
      <c r="L195" s="2036"/>
      <c r="M195" s="2036"/>
      <c r="N195" s="2036"/>
    </row>
    <row r="196" spans="1:14" ht="12.75" customHeight="1" x14ac:dyDescent="0.25">
      <c r="A196" s="2036"/>
      <c r="B196" s="2036"/>
      <c r="C196" s="2059"/>
      <c r="D196" s="2056"/>
      <c r="F196" s="2058"/>
      <c r="G196" s="2058"/>
      <c r="H196" s="2036"/>
      <c r="I196" s="2058"/>
      <c r="J196" s="2036"/>
      <c r="K196" s="2036"/>
      <c r="L196" s="2036"/>
      <c r="M196" s="2036"/>
      <c r="N196" s="2036"/>
    </row>
    <row r="197" spans="1:14" ht="12.75" customHeight="1" x14ac:dyDescent="0.25">
      <c r="A197" s="2036"/>
      <c r="B197" s="2036"/>
      <c r="C197" s="2059"/>
      <c r="D197" s="2056"/>
      <c r="F197" s="2058"/>
      <c r="G197" s="2036"/>
      <c r="H197" s="2036"/>
      <c r="I197" s="2058"/>
      <c r="J197" s="2036"/>
      <c r="K197" s="2036"/>
      <c r="L197" s="2036"/>
      <c r="M197" s="2036"/>
      <c r="N197" s="2036"/>
    </row>
    <row r="198" spans="1:14" ht="12.75" customHeight="1" x14ac:dyDescent="0.25">
      <c r="A198" s="2036"/>
      <c r="B198" s="2036"/>
      <c r="C198" s="2057"/>
      <c r="D198" s="2056"/>
      <c r="F198" s="2057"/>
      <c r="G198" s="2057"/>
      <c r="H198" s="2036"/>
      <c r="I198" s="2057"/>
      <c r="J198" s="2036"/>
      <c r="K198" s="2036"/>
      <c r="L198" s="2036"/>
      <c r="M198" s="2036"/>
      <c r="N198" s="2036"/>
    </row>
    <row r="199" spans="1:14" ht="12.75" customHeight="1" x14ac:dyDescent="0.25">
      <c r="A199" s="2036"/>
      <c r="B199" s="2036"/>
      <c r="C199" s="2057"/>
      <c r="D199" s="2056"/>
      <c r="F199" s="2057"/>
      <c r="G199" s="2057"/>
      <c r="H199" s="2036"/>
      <c r="I199" s="2057"/>
      <c r="J199" s="2036"/>
      <c r="K199" s="2036"/>
      <c r="L199" s="2036"/>
      <c r="M199" s="2036"/>
      <c r="N199" s="2036"/>
    </row>
    <row r="200" spans="1:14" ht="12.75" customHeight="1" x14ac:dyDescent="0.25">
      <c r="A200" s="2036"/>
      <c r="B200" s="2036"/>
      <c r="C200" s="2057"/>
      <c r="D200" s="2056"/>
      <c r="F200" s="2057"/>
      <c r="G200" s="2057"/>
      <c r="H200" s="2036"/>
      <c r="I200" s="2057"/>
      <c r="J200" s="2036"/>
      <c r="K200" s="2036"/>
      <c r="L200" s="2036"/>
      <c r="M200" s="2036"/>
      <c r="N200" s="2036"/>
    </row>
    <row r="201" spans="1:14" ht="12.75" customHeight="1" x14ac:dyDescent="0.25">
      <c r="A201" s="2036"/>
      <c r="B201" s="2036"/>
      <c r="C201" s="2055"/>
      <c r="D201" s="2056"/>
      <c r="F201" s="2055"/>
      <c r="G201" s="2055"/>
      <c r="H201" s="2036"/>
      <c r="I201" s="2055"/>
      <c r="J201" s="2036"/>
      <c r="K201" s="2036"/>
      <c r="L201" s="2036"/>
      <c r="M201" s="2036"/>
      <c r="N201" s="2036"/>
    </row>
    <row r="202" spans="1:14" ht="12.75" customHeight="1" x14ac:dyDescent="0.25">
      <c r="A202" s="2036"/>
      <c r="B202" s="2036"/>
      <c r="C202" s="2055"/>
      <c r="D202" s="2056"/>
      <c r="F202" s="2055"/>
      <c r="G202" s="2055"/>
      <c r="H202" s="2036"/>
      <c r="I202" s="2055"/>
      <c r="J202" s="2036"/>
      <c r="K202" s="2036"/>
      <c r="L202" s="2036"/>
      <c r="M202" s="2036"/>
      <c r="N202" s="2036"/>
    </row>
    <row r="203" spans="1:14" ht="12.75" customHeight="1" x14ac:dyDescent="0.25">
      <c r="A203" s="2036"/>
      <c r="B203" s="2036"/>
      <c r="C203" s="2055"/>
      <c r="D203" s="2056"/>
      <c r="F203" s="2055"/>
      <c r="G203" s="2055"/>
      <c r="H203" s="2036"/>
      <c r="I203" s="2055"/>
      <c r="J203" s="2036"/>
      <c r="K203" s="2036"/>
      <c r="L203" s="2036"/>
      <c r="M203" s="2036"/>
      <c r="N203" s="2036"/>
    </row>
    <row r="204" spans="1:14" ht="12.75" customHeight="1" x14ac:dyDescent="0.25">
      <c r="A204" s="2036"/>
      <c r="B204" s="2036"/>
      <c r="C204" s="2055"/>
      <c r="D204" s="2056"/>
      <c r="F204" s="2055"/>
      <c r="G204" s="2055"/>
      <c r="H204" s="2036"/>
      <c r="I204" s="2055"/>
      <c r="J204" s="2036"/>
      <c r="K204" s="2036"/>
      <c r="L204" s="2036"/>
      <c r="M204" s="2036"/>
      <c r="N204" s="2036"/>
    </row>
    <row r="205" spans="1:14" ht="12.75" customHeight="1" x14ac:dyDescent="0.25">
      <c r="A205" s="2036"/>
      <c r="B205" s="2036"/>
      <c r="C205" s="2048"/>
      <c r="D205" s="2036"/>
      <c r="F205" s="2036"/>
      <c r="G205" s="2036"/>
      <c r="H205" s="2036"/>
      <c r="I205" s="2036"/>
      <c r="J205" s="2036"/>
      <c r="K205" s="2036"/>
      <c r="L205" s="2036"/>
      <c r="M205" s="2036"/>
      <c r="N205" s="2036"/>
    </row>
    <row r="206" spans="1:14" ht="12.75" customHeight="1" x14ac:dyDescent="0.3">
      <c r="A206" s="2036"/>
      <c r="B206" s="2036"/>
      <c r="C206" s="2054"/>
      <c r="D206" s="2036"/>
      <c r="F206" s="2036"/>
      <c r="G206" s="2036"/>
      <c r="H206" s="2036"/>
      <c r="I206" s="2036"/>
      <c r="J206" s="2036"/>
      <c r="K206" s="2036"/>
      <c r="L206" s="2036"/>
      <c r="M206" s="2036"/>
      <c r="N206" s="2036"/>
    </row>
    <row r="207" spans="1:14" ht="12.75" customHeight="1" x14ac:dyDescent="0.3">
      <c r="A207" s="2036"/>
      <c r="B207" s="2036"/>
      <c r="C207" s="2054"/>
      <c r="D207" s="2036"/>
      <c r="F207" s="2036"/>
      <c r="G207" s="2036"/>
      <c r="H207" s="2036"/>
      <c r="I207" s="2036"/>
      <c r="J207" s="2036"/>
      <c r="K207" s="2036"/>
      <c r="L207" s="2036"/>
      <c r="M207" s="2036"/>
      <c r="N207" s="2036"/>
    </row>
    <row r="208" spans="1:14" ht="12.75" customHeight="1" x14ac:dyDescent="0.25">
      <c r="A208" s="2036"/>
      <c r="B208" s="2036"/>
      <c r="C208" s="2051"/>
      <c r="D208" s="2052"/>
      <c r="F208" s="2036"/>
      <c r="G208" s="2052"/>
      <c r="H208" s="2036"/>
      <c r="I208" s="2036"/>
      <c r="J208" s="2053"/>
      <c r="K208" s="2036"/>
      <c r="L208" s="2036"/>
      <c r="M208" s="2036"/>
      <c r="N208" s="2036"/>
    </row>
    <row r="209" spans="1:14" ht="12.75" customHeight="1" x14ac:dyDescent="0.25">
      <c r="A209" s="2036"/>
      <c r="B209" s="2036"/>
      <c r="C209" s="2051"/>
      <c r="D209" s="2036"/>
      <c r="F209" s="2036"/>
      <c r="G209" s="2036"/>
      <c r="H209" s="2036"/>
      <c r="I209" s="2036"/>
      <c r="J209" s="2051"/>
      <c r="K209" s="2036"/>
      <c r="L209" s="2036"/>
      <c r="M209" s="2036"/>
      <c r="N209" s="2036"/>
    </row>
    <row r="210" spans="1:14" ht="12.75" customHeight="1" x14ac:dyDescent="0.25">
      <c r="A210" s="2036"/>
      <c r="B210" s="2036"/>
      <c r="C210" s="2051"/>
      <c r="D210" s="2052"/>
      <c r="F210" s="2036"/>
      <c r="G210" s="2052"/>
      <c r="H210" s="2036"/>
      <c r="I210" s="2036"/>
      <c r="J210" s="2053"/>
      <c r="K210" s="2036"/>
      <c r="L210" s="2036"/>
      <c r="M210" s="2036"/>
      <c r="N210" s="2036"/>
    </row>
    <row r="211" spans="1:14" ht="12.75" customHeight="1" x14ac:dyDescent="0.25">
      <c r="A211" s="2036"/>
      <c r="B211" s="2036"/>
      <c r="C211" s="2051"/>
      <c r="D211" s="2052"/>
      <c r="F211" s="2036"/>
      <c r="G211" s="2052"/>
      <c r="H211" s="2051"/>
      <c r="I211" s="2036"/>
      <c r="J211" s="2036"/>
      <c r="K211" s="2036"/>
      <c r="L211" s="2036"/>
      <c r="M211" s="2036"/>
      <c r="N211" s="2036"/>
    </row>
    <row r="212" spans="1:14" ht="12.75" customHeight="1" x14ac:dyDescent="0.25">
      <c r="A212" s="2036"/>
      <c r="B212" s="2036"/>
      <c r="C212" s="2036"/>
      <c r="D212" s="2036"/>
      <c r="F212" s="2036"/>
      <c r="G212" s="2036"/>
      <c r="H212" s="2036"/>
      <c r="I212" s="2036"/>
      <c r="J212" s="2036"/>
      <c r="K212" s="2036"/>
      <c r="L212" s="2036"/>
      <c r="M212" s="2036"/>
      <c r="N212" s="2036"/>
    </row>
    <row r="213" spans="1:14" ht="12.75" customHeight="1" x14ac:dyDescent="0.25">
      <c r="A213" s="2036"/>
      <c r="B213" s="2036"/>
      <c r="C213" s="2036"/>
      <c r="D213" s="2036"/>
      <c r="F213" s="2036"/>
      <c r="G213" s="2036"/>
      <c r="H213" s="2036"/>
      <c r="I213" s="2036"/>
      <c r="J213" s="2036"/>
      <c r="K213" s="2036"/>
      <c r="L213" s="2036"/>
      <c r="M213" s="2036"/>
      <c r="N213" s="2036"/>
    </row>
    <row r="214" spans="1:14" ht="12.75" customHeight="1" x14ac:dyDescent="0.25">
      <c r="A214" s="2036"/>
      <c r="B214" s="2036"/>
      <c r="C214" s="2050"/>
      <c r="D214" s="2036"/>
      <c r="F214" s="2036"/>
      <c r="G214" s="2036"/>
      <c r="H214" s="2036"/>
      <c r="I214" s="2036"/>
      <c r="J214" s="2036"/>
      <c r="K214" s="2036"/>
      <c r="L214" s="2036"/>
      <c r="M214" s="2036"/>
      <c r="N214" s="2036"/>
    </row>
    <row r="215" spans="1:14" ht="12.75" customHeight="1" x14ac:dyDescent="0.25">
      <c r="A215" s="2036"/>
      <c r="B215" s="2036"/>
      <c r="C215" s="2049"/>
      <c r="D215" s="2036"/>
      <c r="F215" s="2036"/>
      <c r="G215" s="2036"/>
      <c r="H215" s="2036"/>
      <c r="I215" s="2036"/>
      <c r="J215" s="2036"/>
      <c r="K215" s="2036"/>
      <c r="L215" s="2036"/>
      <c r="M215" s="2036"/>
      <c r="N215" s="2036"/>
    </row>
    <row r="216" spans="1:14" ht="12.75" customHeight="1" x14ac:dyDescent="0.25">
      <c r="A216" s="2036"/>
      <c r="B216" s="2036"/>
      <c r="C216" s="2050"/>
      <c r="D216" s="2036"/>
      <c r="F216" s="2036"/>
      <c r="G216" s="2036"/>
      <c r="H216" s="2036"/>
      <c r="I216" s="2036"/>
      <c r="J216" s="2036"/>
      <c r="K216" s="2036"/>
      <c r="L216" s="2036"/>
      <c r="M216" s="2036"/>
      <c r="N216" s="2036"/>
    </row>
    <row r="217" spans="1:14" ht="12.75" customHeight="1" x14ac:dyDescent="0.25">
      <c r="A217" s="2036"/>
      <c r="B217" s="2036"/>
      <c r="C217" s="2049"/>
      <c r="D217" s="2036"/>
      <c r="F217" s="2036"/>
      <c r="G217" s="2036"/>
      <c r="H217" s="2036"/>
      <c r="I217" s="2036"/>
      <c r="J217" s="2036"/>
      <c r="K217" s="2036"/>
      <c r="L217" s="2036"/>
      <c r="M217" s="2036"/>
      <c r="N217" s="2036"/>
    </row>
    <row r="218" spans="1:14" ht="12.75" customHeight="1" x14ac:dyDescent="0.25">
      <c r="A218" s="2036"/>
      <c r="B218" s="2036"/>
      <c r="C218" s="2049"/>
      <c r="D218" s="2036"/>
      <c r="F218" s="2036"/>
      <c r="G218" s="2036"/>
      <c r="H218" s="2036"/>
      <c r="I218" s="2036"/>
      <c r="J218" s="2036"/>
      <c r="K218" s="2036"/>
      <c r="L218" s="2036"/>
      <c r="M218" s="2036"/>
      <c r="N218" s="2036"/>
    </row>
    <row r="219" spans="1:14" ht="12.75" customHeight="1" x14ac:dyDescent="0.25">
      <c r="A219" s="2036"/>
      <c r="B219" s="2036"/>
      <c r="C219" s="2036"/>
      <c r="D219" s="2036"/>
      <c r="F219" s="2036"/>
      <c r="G219" s="2036"/>
      <c r="H219" s="2036"/>
      <c r="I219" s="2036"/>
      <c r="J219" s="2036"/>
      <c r="K219" s="2036"/>
      <c r="L219" s="2036"/>
      <c r="M219" s="2036"/>
      <c r="N219" s="2036"/>
    </row>
    <row r="220" spans="1:14" ht="12.75" customHeight="1" x14ac:dyDescent="0.25">
      <c r="A220" s="2036"/>
      <c r="B220" s="2036"/>
      <c r="C220" s="2049"/>
      <c r="D220" s="2036"/>
      <c r="F220" s="2036"/>
      <c r="G220" s="2036"/>
      <c r="H220" s="2036"/>
      <c r="I220" s="2036"/>
      <c r="J220" s="2036"/>
      <c r="K220" s="2036"/>
      <c r="L220" s="2036"/>
      <c r="M220" s="2036"/>
      <c r="N220" s="2036"/>
    </row>
    <row r="221" spans="1:14" ht="12.75" customHeight="1" x14ac:dyDescent="0.25">
      <c r="A221" s="2036"/>
      <c r="B221" s="2036"/>
      <c r="C221" s="2049"/>
      <c r="D221" s="2036"/>
      <c r="F221" s="2036"/>
      <c r="G221" s="2036"/>
      <c r="H221" s="2036"/>
      <c r="I221" s="2036"/>
      <c r="J221" s="2036"/>
      <c r="K221" s="2036"/>
      <c r="L221" s="2036"/>
      <c r="M221" s="2036"/>
      <c r="N221" s="2036"/>
    </row>
    <row r="222" spans="1:14" ht="12.75" customHeight="1" x14ac:dyDescent="0.25">
      <c r="A222" s="2036"/>
      <c r="B222" s="2036"/>
      <c r="C222" s="2036"/>
      <c r="D222" s="2036"/>
      <c r="F222" s="2036"/>
      <c r="G222" s="2036"/>
      <c r="H222" s="2036"/>
      <c r="I222" s="2036"/>
      <c r="J222" s="2036"/>
      <c r="K222" s="2036"/>
      <c r="L222" s="2036"/>
      <c r="M222" s="2036"/>
      <c r="N222" s="2036"/>
    </row>
    <row r="223" spans="1:14" ht="12.75" customHeight="1" x14ac:dyDescent="0.25">
      <c r="A223" s="2036"/>
      <c r="B223" s="2036"/>
      <c r="C223" s="2036"/>
      <c r="D223" s="2036"/>
      <c r="F223" s="2036"/>
      <c r="G223" s="2036"/>
      <c r="H223" s="2036"/>
      <c r="I223" s="2036"/>
      <c r="J223" s="2036"/>
      <c r="K223" s="2036"/>
      <c r="L223" s="2036"/>
      <c r="M223" s="2036"/>
      <c r="N223" s="2036"/>
    </row>
    <row r="224" spans="1:14" ht="12.75" customHeight="1" x14ac:dyDescent="0.25">
      <c r="A224" s="2036"/>
      <c r="B224" s="2036"/>
      <c r="C224" s="2048"/>
      <c r="D224" s="2036"/>
      <c r="F224" s="2036"/>
      <c r="G224" s="2036"/>
      <c r="H224" s="2036"/>
      <c r="I224" s="2036"/>
      <c r="J224" s="2036"/>
      <c r="K224" s="2036"/>
      <c r="L224" s="2036"/>
      <c r="M224" s="2036"/>
      <c r="N224" s="2036"/>
    </row>
    <row r="225" spans="1:14" ht="12.75" customHeight="1" x14ac:dyDescent="0.25">
      <c r="A225" s="2036"/>
      <c r="B225" s="2036"/>
      <c r="C225" s="2036"/>
      <c r="D225" s="2036"/>
      <c r="F225" s="2036"/>
      <c r="G225" s="2036"/>
      <c r="H225" s="2036"/>
      <c r="I225" s="2036"/>
      <c r="J225" s="2036"/>
      <c r="K225" s="2036"/>
      <c r="L225" s="2036"/>
      <c r="M225" s="2036"/>
      <c r="N225" s="2036"/>
    </row>
    <row r="226" spans="1:14" ht="12.75" customHeight="1" x14ac:dyDescent="0.3">
      <c r="A226" s="2036"/>
      <c r="B226" s="2047"/>
      <c r="C226" s="2036"/>
      <c r="D226" s="2036"/>
      <c r="F226" s="2036"/>
      <c r="G226" s="2036"/>
      <c r="H226" s="2036"/>
      <c r="I226" s="2036"/>
      <c r="J226" s="2036"/>
      <c r="K226" s="2036"/>
      <c r="L226" s="2036"/>
      <c r="M226" s="2036"/>
      <c r="N226" s="2036"/>
    </row>
    <row r="227" spans="1:14" ht="12.75" customHeight="1" x14ac:dyDescent="0.25">
      <c r="A227" s="2036"/>
      <c r="B227" s="2036"/>
      <c r="C227" s="2036"/>
      <c r="D227" s="2036"/>
      <c r="F227" s="2036"/>
      <c r="G227" s="2036"/>
      <c r="H227" s="2036"/>
      <c r="I227" s="2036"/>
      <c r="J227" s="2036"/>
      <c r="K227" s="2036"/>
      <c r="L227" s="2036"/>
      <c r="M227" s="2036"/>
      <c r="N227" s="2036"/>
    </row>
    <row r="228" spans="1:14" ht="12.75" customHeight="1" x14ac:dyDescent="0.25">
      <c r="A228" s="2036"/>
      <c r="B228" s="2036"/>
      <c r="C228" s="2039"/>
      <c r="D228" s="2036"/>
      <c r="F228" s="2036"/>
      <c r="G228" s="2036"/>
      <c r="H228" s="2036"/>
      <c r="I228" s="2036"/>
      <c r="J228" s="2036"/>
      <c r="K228" s="2036"/>
      <c r="L228" s="2036"/>
      <c r="M228" s="2036"/>
      <c r="N228" s="2036"/>
    </row>
    <row r="229" spans="1:14" ht="12.75" customHeight="1" x14ac:dyDescent="0.25">
      <c r="C229" s="2046"/>
      <c r="D229" s="2036"/>
      <c r="F229" s="2036"/>
      <c r="G229" s="2036"/>
    </row>
    <row r="230" spans="1:14" ht="12.75" customHeight="1" x14ac:dyDescent="0.25">
      <c r="C230" s="2046"/>
      <c r="D230" s="2036"/>
      <c r="F230" s="2036"/>
      <c r="G230" s="2036"/>
    </row>
    <row r="231" spans="1:14" ht="12.75" customHeight="1" x14ac:dyDescent="0.25">
      <c r="C231" s="2046"/>
      <c r="D231" s="2036"/>
      <c r="F231" s="2036"/>
      <c r="G231" s="2036"/>
    </row>
    <row r="232" spans="1:14" ht="12.75" customHeight="1" x14ac:dyDescent="0.25">
      <c r="C232" s="2046"/>
      <c r="D232" s="2036"/>
      <c r="F232" s="2036"/>
      <c r="G232" s="2036"/>
    </row>
    <row r="233" spans="1:14" ht="12.75" customHeight="1" x14ac:dyDescent="0.25">
      <c r="C233" s="2045"/>
      <c r="D233" s="2036"/>
      <c r="F233" s="2036"/>
      <c r="G233" s="2036"/>
    </row>
    <row r="234" spans="1:14" ht="12.75" customHeight="1" x14ac:dyDescent="0.25">
      <c r="C234" s="2044"/>
      <c r="D234" s="2043"/>
      <c r="F234" s="2042"/>
      <c r="G234" s="2036"/>
    </row>
    <row r="235" spans="1:14" ht="12.75" customHeight="1" x14ac:dyDescent="0.25">
      <c r="C235" s="2041"/>
      <c r="D235" s="2038"/>
      <c r="F235" s="2039"/>
      <c r="G235" s="2038"/>
    </row>
    <row r="236" spans="1:14" ht="12.75" customHeight="1" x14ac:dyDescent="0.25">
      <c r="C236" s="2036"/>
      <c r="D236" s="2040"/>
      <c r="F236" s="2039"/>
      <c r="G236" s="2038"/>
    </row>
    <row r="237" spans="1:14" ht="12.75" customHeight="1" x14ac:dyDescent="0.25">
      <c r="C237" s="2036"/>
      <c r="D237" s="2036"/>
      <c r="F237" s="2036"/>
      <c r="G237" s="2037"/>
    </row>
    <row r="238" spans="1:14" ht="12.75" customHeight="1" x14ac:dyDescent="0.25">
      <c r="C238" s="2036"/>
      <c r="D238" s="2036"/>
      <c r="F238" s="2036"/>
      <c r="G238" s="2036"/>
    </row>
    <row r="239" spans="1:14" ht="12.75" customHeight="1" x14ac:dyDescent="0.25">
      <c r="C239" s="2036"/>
      <c r="D239" s="2036"/>
      <c r="F239" s="2036"/>
      <c r="G239" s="2036"/>
    </row>
    <row r="240" spans="1:14" ht="12.75" customHeight="1" x14ac:dyDescent="0.25">
      <c r="C240" s="2036"/>
      <c r="D240" s="2036"/>
      <c r="F240" s="2036"/>
      <c r="G240" s="2036"/>
    </row>
    <row r="241" spans="3:7" ht="12.75" customHeight="1" x14ac:dyDescent="0.25">
      <c r="C241" s="2036"/>
      <c r="D241" s="2036"/>
      <c r="F241" s="2036"/>
      <c r="G241" s="2036"/>
    </row>
    <row r="242" spans="3:7" ht="12.75" customHeight="1" x14ac:dyDescent="0.25">
      <c r="C242" s="2036"/>
      <c r="D242" s="2036"/>
      <c r="F242" s="2036"/>
      <c r="G242" s="2037"/>
    </row>
    <row r="243" spans="3:7" ht="12.75" customHeight="1" x14ac:dyDescent="0.25">
      <c r="C243" s="2036"/>
      <c r="D243" s="2036"/>
      <c r="F243" s="2036"/>
      <c r="G243" s="2036"/>
    </row>
    <row r="244" spans="3:7" ht="12.75" customHeight="1" x14ac:dyDescent="0.25">
      <c r="C244" s="2036"/>
      <c r="D244" s="2036"/>
      <c r="F244" s="2036"/>
      <c r="G244" s="2036"/>
    </row>
    <row r="245" spans="3:7" ht="12.75" customHeight="1" x14ac:dyDescent="0.25">
      <c r="C245" s="2036"/>
      <c r="D245" s="2036"/>
      <c r="F245" s="2036"/>
      <c r="G245" s="2036"/>
    </row>
    <row r="246" spans="3:7" ht="12.75" customHeight="1" x14ac:dyDescent="0.25">
      <c r="C246" s="2036"/>
      <c r="D246" s="2036"/>
      <c r="F246" s="2036"/>
      <c r="G246" s="2036"/>
    </row>
    <row r="247" spans="3:7" ht="12.75" customHeight="1" x14ac:dyDescent="0.25">
      <c r="C247" s="2036"/>
      <c r="D247" s="2036"/>
      <c r="F247" s="2036"/>
      <c r="G247" s="2036"/>
    </row>
    <row r="248" spans="3:7" ht="12.75" customHeight="1" x14ac:dyDescent="0.25">
      <c r="C248" s="2036"/>
      <c r="D248" s="2036"/>
      <c r="F248" s="2036"/>
      <c r="G248" s="2036"/>
    </row>
    <row r="249" spans="3:7" ht="12.75" customHeight="1" x14ac:dyDescent="0.25">
      <c r="C249" s="2036"/>
      <c r="D249" s="2036"/>
      <c r="F249" s="2036"/>
      <c r="G249" s="2037"/>
    </row>
    <row r="250" spans="3:7" ht="12.75" customHeight="1" x14ac:dyDescent="0.25">
      <c r="C250" s="2036"/>
      <c r="D250" s="2036"/>
      <c r="F250" s="2036"/>
      <c r="G250" s="2036"/>
    </row>
    <row r="251" spans="3:7" ht="12.75" customHeight="1" x14ac:dyDescent="0.25">
      <c r="C251" s="2036"/>
      <c r="D251" s="2036"/>
      <c r="F251" s="2036"/>
      <c r="G251" s="2036"/>
    </row>
    <row r="252" spans="3:7" ht="12.75" customHeight="1" x14ac:dyDescent="0.25">
      <c r="C252" s="2036"/>
      <c r="D252" s="2036"/>
      <c r="F252" s="2036"/>
      <c r="G252" s="2036"/>
    </row>
    <row r="253" spans="3:7" ht="12.75" customHeight="1" x14ac:dyDescent="0.25">
      <c r="C253" s="2036"/>
      <c r="D253" s="2036"/>
      <c r="F253" s="2036"/>
      <c r="G253" s="2036"/>
    </row>
    <row r="254" spans="3:7" ht="12.75" customHeight="1" x14ac:dyDescent="0.25">
      <c r="C254" s="2036"/>
      <c r="D254" s="2036"/>
      <c r="F254" s="2036"/>
      <c r="G254" s="2036"/>
    </row>
    <row r="255" spans="3:7" ht="12.75" customHeight="1" x14ac:dyDescent="0.25">
      <c r="C255" s="2036"/>
      <c r="D255" s="2036"/>
      <c r="F255" s="2036"/>
      <c r="G255" s="2036"/>
    </row>
    <row r="256" spans="3:7" ht="12.75" customHeight="1" x14ac:dyDescent="0.25">
      <c r="C256" s="2036"/>
      <c r="D256" s="2036"/>
      <c r="F256" s="2036"/>
      <c r="G256" s="2036"/>
    </row>
    <row r="257" spans="3:7" ht="12.75" customHeight="1" x14ac:dyDescent="0.25">
      <c r="C257" s="2036"/>
      <c r="D257" s="2036"/>
      <c r="F257" s="2036"/>
      <c r="G257" s="2036"/>
    </row>
    <row r="258" spans="3:7" ht="12.75" customHeight="1" x14ac:dyDescent="0.25">
      <c r="C258" s="2036"/>
      <c r="D258" s="2036"/>
      <c r="F258" s="2036"/>
      <c r="G258" s="2036"/>
    </row>
    <row r="259" spans="3:7" ht="12.75" customHeight="1" x14ac:dyDescent="0.25">
      <c r="C259" s="2036"/>
      <c r="D259" s="2036"/>
      <c r="F259" s="2036"/>
      <c r="G259" s="2036"/>
    </row>
    <row r="260" spans="3:7" ht="12.75" customHeight="1" x14ac:dyDescent="0.25">
      <c r="C260" s="2036"/>
      <c r="D260" s="2036"/>
      <c r="F260" s="2036"/>
      <c r="G260" s="2036"/>
    </row>
    <row r="261" spans="3:7" ht="12.75" customHeight="1" x14ac:dyDescent="0.25">
      <c r="C261" s="2036"/>
      <c r="D261" s="2036"/>
      <c r="F261" s="2036"/>
      <c r="G261" s="2037"/>
    </row>
    <row r="262" spans="3:7" ht="12.75" customHeight="1" x14ac:dyDescent="0.25">
      <c r="C262" s="2036"/>
      <c r="D262" s="2036"/>
      <c r="F262" s="2036"/>
      <c r="G262" s="2037"/>
    </row>
    <row r="263" spans="3:7" ht="12.75" customHeight="1" x14ac:dyDescent="0.25">
      <c r="C263" s="2036"/>
      <c r="D263" s="2036"/>
      <c r="F263" s="2036"/>
      <c r="G263" s="2037"/>
    </row>
    <row r="264" spans="3:7" ht="12.75" customHeight="1" x14ac:dyDescent="0.25">
      <c r="C264" s="2036"/>
      <c r="D264" s="2036"/>
      <c r="F264" s="2036"/>
      <c r="G264" s="2036"/>
    </row>
    <row r="265" spans="3:7" ht="12.75" customHeight="1" x14ac:dyDescent="0.25">
      <c r="C265" s="2036"/>
      <c r="D265" s="2036"/>
      <c r="F265" s="2036"/>
      <c r="G265" s="2036"/>
    </row>
    <row r="266" spans="3:7" ht="12.75" customHeight="1" x14ac:dyDescent="0.25">
      <c r="C266" s="2036"/>
      <c r="D266" s="2036"/>
      <c r="F266" s="2036"/>
      <c r="G266" s="2036"/>
    </row>
    <row r="267" spans="3:7" ht="12.75" customHeight="1" x14ac:dyDescent="0.25">
      <c r="C267" s="2036"/>
      <c r="D267" s="2036"/>
      <c r="F267" s="2036"/>
      <c r="G267" s="2036"/>
    </row>
    <row r="268" spans="3:7" ht="12.75" customHeight="1" x14ac:dyDescent="0.25">
      <c r="C268" s="2036"/>
      <c r="D268" s="2036"/>
      <c r="F268" s="2036"/>
      <c r="G268" s="2037"/>
    </row>
    <row r="269" spans="3:7" ht="12.75" customHeight="1" x14ac:dyDescent="0.25">
      <c r="C269" s="2036"/>
      <c r="D269" s="2036"/>
      <c r="F269" s="2036"/>
      <c r="G269" s="2036"/>
    </row>
    <row r="270" spans="3:7" ht="12.75" customHeight="1" x14ac:dyDescent="0.25">
      <c r="C270" s="2036"/>
      <c r="D270" s="2036"/>
      <c r="F270" s="2036"/>
      <c r="G270" s="2036"/>
    </row>
    <row r="271" spans="3:7" ht="12.75" customHeight="1" x14ac:dyDescent="0.25">
      <c r="C271" s="2036"/>
      <c r="D271" s="2036"/>
      <c r="F271" s="2036"/>
      <c r="G271" s="2036"/>
    </row>
    <row r="272" spans="3:7" ht="12.75" customHeight="1" x14ac:dyDescent="0.25">
      <c r="C272" s="2036"/>
      <c r="D272" s="2036"/>
      <c r="F272" s="2036"/>
      <c r="G272" s="2036"/>
    </row>
    <row r="273" spans="3:7" ht="12.75" customHeight="1" x14ac:dyDescent="0.25">
      <c r="C273" s="2036"/>
      <c r="D273" s="2036"/>
      <c r="F273" s="2036"/>
      <c r="G273" s="2037"/>
    </row>
    <row r="274" spans="3:7" ht="12.75" customHeight="1" x14ac:dyDescent="0.25">
      <c r="C274" s="2036"/>
      <c r="D274" s="2036"/>
      <c r="F274" s="2036"/>
      <c r="G274" s="2036"/>
    </row>
    <row r="275" spans="3:7" ht="12.75" customHeight="1" x14ac:dyDescent="0.25">
      <c r="C275" s="2036"/>
      <c r="D275" s="2036"/>
      <c r="F275" s="2036"/>
      <c r="G275" s="2036"/>
    </row>
    <row r="276" spans="3:7" x14ac:dyDescent="0.25">
      <c r="C276" s="2036"/>
      <c r="D276" s="2036"/>
      <c r="F276" s="2036"/>
      <c r="G276" s="2036"/>
    </row>
    <row r="277" spans="3:7" x14ac:dyDescent="0.25">
      <c r="C277" s="2036"/>
      <c r="D277" s="2036"/>
      <c r="F277" s="2036"/>
      <c r="G277" s="2036"/>
    </row>
    <row r="278" spans="3:7" x14ac:dyDescent="0.25">
      <c r="C278" s="2036"/>
      <c r="D278" s="2036"/>
      <c r="F278" s="2036"/>
      <c r="G278" s="2036"/>
    </row>
  </sheetData>
  <sheetProtection insertRows="0" selectLockedCells="1"/>
  <mergeCells count="4">
    <mergeCell ref="F52:M55"/>
    <mergeCell ref="F94:M97"/>
    <mergeCell ref="D11:K11"/>
    <mergeCell ref="Q16:Q17"/>
  </mergeCells>
  <conditionalFormatting sqref="D11 F11:K11">
    <cfRule type="cellIs" dxfId="26" priority="1" operator="equal">
      <formula>$D$11</formula>
    </cfRule>
  </conditionalFormatting>
  <pageMargins left="0.7" right="0.7" top="0.75" bottom="0.75" header="0.3" footer="0.3"/>
  <pageSetup scale="86" fitToHeight="2" orientation="landscape" r:id="rId1"/>
  <headerFooter alignWithMargins="0">
    <oddHeader>&amp;C&amp;"Arial,Bold"&amp;14Form 7B
Estimate of Cash Flow During Development</oddHeader>
    <oddFooter>&amp;LForm 7B Estimate of Cash Flow During Development&amp;RCFA Forms 2014, v1.0
June 2014</oddFooter>
  </headerFooter>
  <rowBreaks count="1" manualBreakCount="1">
    <brk id="56" max="14"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3:AB97"/>
  <sheetViews>
    <sheetView showRuler="0" zoomScaleNormal="100" zoomScaleSheetLayoutView="100" workbookViewId="0">
      <selection activeCell="C11" sqref="C11"/>
    </sheetView>
  </sheetViews>
  <sheetFormatPr defaultColWidth="2.88671875" defaultRowHeight="15" customHeight="1" x14ac:dyDescent="0.25"/>
  <cols>
    <col min="1" max="2" width="2.88671875" style="155"/>
    <col min="3" max="3" width="15.6640625" style="155" customWidth="1"/>
    <col min="4" max="4" width="9.88671875" style="155" customWidth="1"/>
    <col min="5" max="5" width="8.5546875" customWidth="1"/>
    <col min="6" max="7" width="8.5546875" style="155" customWidth="1"/>
    <col min="8" max="9" width="11.44140625" style="155" customWidth="1"/>
    <col min="10" max="10" width="8.5546875" style="155" customWidth="1"/>
    <col min="11" max="13" width="11.44140625" style="155" customWidth="1"/>
    <col min="14" max="16384" width="2.88671875" style="155"/>
  </cols>
  <sheetData>
    <row r="3" spans="2:28" ht="15" customHeight="1" thickBot="1" x14ac:dyDescent="0.3"/>
    <row r="4" spans="2:28" ht="7.5" customHeight="1" x14ac:dyDescent="0.25">
      <c r="B4" s="975"/>
      <c r="C4" s="976"/>
      <c r="D4" s="976"/>
      <c r="E4" s="832"/>
      <c r="F4" s="976"/>
      <c r="G4" s="976"/>
      <c r="H4" s="976"/>
      <c r="I4" s="976"/>
      <c r="J4" s="976"/>
      <c r="K4" s="976"/>
      <c r="L4" s="976"/>
      <c r="M4" s="976"/>
      <c r="N4" s="978"/>
      <c r="O4" s="977"/>
      <c r="P4" s="156"/>
      <c r="Q4" s="156"/>
      <c r="R4" s="156"/>
      <c r="S4" s="156"/>
      <c r="T4" s="156"/>
      <c r="U4" s="156"/>
      <c r="V4" s="156"/>
      <c r="W4" s="156"/>
      <c r="X4" s="156"/>
      <c r="Y4" s="156"/>
      <c r="Z4" s="156"/>
    </row>
    <row r="5" spans="2:28" s="164" customFormat="1" ht="15" customHeight="1" x14ac:dyDescent="0.3">
      <c r="B5" s="979"/>
      <c r="C5" s="686" t="s">
        <v>950</v>
      </c>
      <c r="D5" s="3277" t="str">
        <f>IF('Form 1A'!G7="","Enter Project Name on Form 1A",'Form 1A'!G7)</f>
        <v>24th and Union</v>
      </c>
      <c r="E5" s="3278"/>
      <c r="F5" s="3278"/>
      <c r="G5" s="3278"/>
      <c r="H5" s="3279"/>
      <c r="I5" s="686"/>
      <c r="J5" s="686"/>
      <c r="K5" s="686"/>
      <c r="L5" s="686"/>
      <c r="M5" s="686"/>
      <c r="N5" s="980"/>
      <c r="O5" s="983"/>
      <c r="P5" s="686"/>
      <c r="Q5" s="686"/>
      <c r="R5" s="686"/>
      <c r="S5" s="264"/>
      <c r="T5" s="264"/>
      <c r="U5" s="264"/>
      <c r="V5" s="563"/>
      <c r="W5" s="563"/>
      <c r="X5" s="563"/>
      <c r="Y5" s="563"/>
      <c r="Z5" s="974"/>
    </row>
    <row r="6" spans="2:28" ht="3.75" customHeight="1" x14ac:dyDescent="0.25">
      <c r="B6" s="977"/>
      <c r="C6" s="156"/>
      <c r="D6" s="1283"/>
      <c r="E6" s="1282"/>
      <c r="F6" s="1283"/>
      <c r="G6" s="1283"/>
      <c r="H6" s="1283"/>
      <c r="I6" s="156"/>
      <c r="J6" s="156"/>
      <c r="K6" s="156"/>
      <c r="L6" s="156"/>
      <c r="M6" s="156"/>
      <c r="N6" s="981"/>
      <c r="O6" s="977"/>
      <c r="P6" s="156"/>
      <c r="Q6" s="156"/>
      <c r="R6" s="156"/>
      <c r="S6" s="156"/>
      <c r="T6" s="156"/>
      <c r="U6" s="156"/>
      <c r="V6" s="156"/>
      <c r="W6" s="156"/>
      <c r="X6" s="156"/>
      <c r="Y6" s="156"/>
      <c r="Z6" s="156"/>
    </row>
    <row r="7" spans="2:28" ht="3.75" customHeight="1" thickBot="1" x14ac:dyDescent="0.3">
      <c r="B7" s="977"/>
      <c r="C7" s="156"/>
      <c r="D7" s="156"/>
      <c r="E7" s="263"/>
      <c r="F7" s="156"/>
      <c r="G7" s="156"/>
      <c r="H7" s="156"/>
      <c r="I7" s="156"/>
      <c r="J7" s="156"/>
      <c r="K7" s="156"/>
      <c r="L7" s="156"/>
      <c r="M7" s="156"/>
      <c r="N7" s="981"/>
      <c r="O7" s="977"/>
      <c r="P7" s="156"/>
      <c r="Q7" s="156"/>
      <c r="R7" s="156"/>
      <c r="S7" s="156"/>
      <c r="T7" s="156"/>
      <c r="U7" s="156"/>
      <c r="V7" s="156"/>
      <c r="W7" s="156"/>
      <c r="X7" s="156"/>
      <c r="Y7" s="156"/>
      <c r="Z7" s="156"/>
    </row>
    <row r="8" spans="2:28" ht="15" customHeight="1" x14ac:dyDescent="0.25">
      <c r="B8" s="977"/>
      <c r="C8" s="3280" t="s">
        <v>147</v>
      </c>
      <c r="D8" s="3286" t="s">
        <v>1340</v>
      </c>
      <c r="E8" s="3286" t="s">
        <v>1350</v>
      </c>
      <c r="F8" s="3289" t="s">
        <v>146</v>
      </c>
      <c r="G8" s="3286" t="s">
        <v>145</v>
      </c>
      <c r="H8" s="3289" t="s">
        <v>957</v>
      </c>
      <c r="I8" s="3289" t="s">
        <v>956</v>
      </c>
      <c r="J8" s="3286" t="s">
        <v>958</v>
      </c>
      <c r="K8" s="3289" t="s">
        <v>955</v>
      </c>
      <c r="L8" s="3289" t="s">
        <v>203</v>
      </c>
      <c r="M8" s="3283" t="s">
        <v>959</v>
      </c>
      <c r="N8" s="982"/>
      <c r="O8" s="984"/>
      <c r="P8" s="264"/>
      <c r="Q8" s="156"/>
      <c r="R8" s="156"/>
      <c r="S8" s="156"/>
      <c r="T8" s="156"/>
      <c r="U8" s="156"/>
      <c r="V8" s="156"/>
      <c r="W8" s="156"/>
      <c r="X8" s="156"/>
      <c r="Y8" s="156"/>
      <c r="Z8" s="156"/>
    </row>
    <row r="9" spans="2:28" ht="15" customHeight="1" x14ac:dyDescent="0.25">
      <c r="B9" s="977"/>
      <c r="C9" s="3281"/>
      <c r="D9" s="3287"/>
      <c r="E9" s="3287"/>
      <c r="F9" s="3290"/>
      <c r="G9" s="3287"/>
      <c r="H9" s="3290"/>
      <c r="I9" s="3290"/>
      <c r="J9" s="3287"/>
      <c r="K9" s="3290"/>
      <c r="L9" s="3290"/>
      <c r="M9" s="3284"/>
      <c r="N9" s="982"/>
      <c r="O9" s="984"/>
      <c r="P9" s="264"/>
      <c r="Q9" s="156"/>
      <c r="R9" s="156"/>
      <c r="S9" s="156"/>
      <c r="T9" s="156"/>
      <c r="U9" s="156"/>
      <c r="V9" s="156"/>
      <c r="W9" s="156"/>
      <c r="X9" s="156"/>
      <c r="Y9" s="156"/>
      <c r="Z9" s="156"/>
    </row>
    <row r="10" spans="2:28" ht="15" customHeight="1" thickBot="1" x14ac:dyDescent="0.3">
      <c r="B10" s="977"/>
      <c r="C10" s="3282"/>
      <c r="D10" s="3288"/>
      <c r="E10" s="3288"/>
      <c r="F10" s="3291"/>
      <c r="G10" s="3288"/>
      <c r="H10" s="3291"/>
      <c r="I10" s="3291"/>
      <c r="J10" s="3288"/>
      <c r="K10" s="3291"/>
      <c r="L10" s="3291"/>
      <c r="M10" s="3285"/>
      <c r="N10" s="982"/>
      <c r="O10" s="984"/>
      <c r="P10" s="264"/>
      <c r="Q10" s="156"/>
      <c r="R10" s="156"/>
      <c r="S10" s="156"/>
      <c r="T10" s="156"/>
      <c r="U10" s="156"/>
      <c r="V10" s="156"/>
      <c r="W10" s="156"/>
      <c r="X10" s="156"/>
      <c r="Y10" s="156"/>
      <c r="Z10" s="156"/>
    </row>
    <row r="11" spans="2:28" ht="15" customHeight="1" x14ac:dyDescent="0.25">
      <c r="B11" s="977"/>
      <c r="C11" s="1276">
        <v>0.3</v>
      </c>
      <c r="D11" s="3618">
        <v>11</v>
      </c>
      <c r="E11" s="1258" t="s">
        <v>12</v>
      </c>
      <c r="F11" s="1264">
        <f>463-G11</f>
        <v>353</v>
      </c>
      <c r="G11" s="1264">
        <v>110</v>
      </c>
      <c r="H11" s="1265">
        <f t="shared" ref="H11:H22" si="0">F11+G11</f>
        <v>463</v>
      </c>
      <c r="I11" s="1264">
        <v>0</v>
      </c>
      <c r="J11" s="1265">
        <f>H11+I11</f>
        <v>463</v>
      </c>
      <c r="K11" s="1265">
        <f>D11*F11*12</f>
        <v>46596</v>
      </c>
      <c r="L11" s="1265">
        <f t="shared" ref="L11:L22" si="1">D11*I11*12</f>
        <v>0</v>
      </c>
      <c r="M11" s="1278">
        <f t="shared" ref="M11:M22" si="2">K11+L11</f>
        <v>46596</v>
      </c>
      <c r="N11" s="982"/>
      <c r="O11" s="984"/>
      <c r="P11" s="264"/>
      <c r="Q11" s="156"/>
      <c r="R11" s="156"/>
      <c r="S11" s="156"/>
      <c r="T11" s="156"/>
      <c r="U11" s="156"/>
      <c r="V11" s="156"/>
      <c r="W11" s="156"/>
      <c r="X11" s="156"/>
      <c r="Y11" s="156"/>
      <c r="Z11" s="156"/>
    </row>
    <row r="12" spans="2:28" ht="15" customHeight="1" x14ac:dyDescent="0.25">
      <c r="B12" s="977"/>
      <c r="C12" s="1277">
        <v>0.5</v>
      </c>
      <c r="D12" s="3619">
        <v>26</v>
      </c>
      <c r="E12" s="1259" t="s">
        <v>12</v>
      </c>
      <c r="F12" s="1266">
        <f>772-G12</f>
        <v>662</v>
      </c>
      <c r="G12" s="1266">
        <v>110</v>
      </c>
      <c r="H12" s="1267">
        <f t="shared" si="0"/>
        <v>772</v>
      </c>
      <c r="I12" s="1266">
        <v>0</v>
      </c>
      <c r="J12" s="1267">
        <f>H12+I12</f>
        <v>772</v>
      </c>
      <c r="K12" s="1267">
        <f t="shared" ref="K12:K22" si="3">D12*F12*12</f>
        <v>206544</v>
      </c>
      <c r="L12" s="1267">
        <f t="shared" si="1"/>
        <v>0</v>
      </c>
      <c r="M12" s="1279">
        <f t="shared" si="2"/>
        <v>206544</v>
      </c>
      <c r="N12" s="982"/>
      <c r="O12" s="984"/>
      <c r="P12" s="264"/>
      <c r="Q12" s="156"/>
      <c r="R12" s="156"/>
      <c r="S12" s="156"/>
      <c r="T12" s="156"/>
      <c r="U12" s="156"/>
      <c r="V12" s="156"/>
      <c r="W12" s="156"/>
      <c r="X12" s="156"/>
      <c r="Y12" s="156"/>
      <c r="Z12" s="156"/>
      <c r="AB12" s="162"/>
    </row>
    <row r="13" spans="2:28" ht="15" customHeight="1" x14ac:dyDescent="0.25">
      <c r="B13" s="977"/>
      <c r="C13" s="1277">
        <v>0.3</v>
      </c>
      <c r="D13" s="1259">
        <v>7</v>
      </c>
      <c r="E13" s="1259" t="s">
        <v>1530</v>
      </c>
      <c r="F13" s="1266">
        <f>496-G13</f>
        <v>386</v>
      </c>
      <c r="G13" s="1266">
        <v>110</v>
      </c>
      <c r="H13" s="1267">
        <v>35</v>
      </c>
      <c r="I13" s="1266">
        <v>0</v>
      </c>
      <c r="J13" s="1267">
        <f t="shared" ref="J13:J22" si="4">H13+I13</f>
        <v>496</v>
      </c>
      <c r="K13" s="1267">
        <f t="shared" si="3"/>
        <v>32424</v>
      </c>
      <c r="L13" s="1267">
        <f t="shared" si="1"/>
        <v>0</v>
      </c>
      <c r="M13" s="1279">
        <f t="shared" si="2"/>
        <v>32424</v>
      </c>
      <c r="N13" s="982"/>
      <c r="O13" s="984"/>
      <c r="P13" s="264"/>
      <c r="Q13" s="156"/>
      <c r="R13" s="156"/>
      <c r="S13" s="156"/>
      <c r="T13" s="156"/>
      <c r="U13" s="156"/>
      <c r="V13" s="156"/>
      <c r="W13" s="156"/>
      <c r="X13" s="156"/>
      <c r="Y13" s="156"/>
      <c r="Z13" s="156"/>
      <c r="AB13" s="162"/>
    </row>
    <row r="14" spans="2:28" ht="15" customHeight="1" x14ac:dyDescent="0.25">
      <c r="B14" s="977"/>
      <c r="C14" s="1277">
        <v>0.5</v>
      </c>
      <c r="D14" s="1259">
        <v>5</v>
      </c>
      <c r="E14" s="1259" t="s">
        <v>1530</v>
      </c>
      <c r="F14" s="1266">
        <f>827-G14</f>
        <v>717</v>
      </c>
      <c r="G14" s="1266">
        <v>110</v>
      </c>
      <c r="H14" s="1267">
        <v>35</v>
      </c>
      <c r="I14" s="1266">
        <v>0</v>
      </c>
      <c r="J14" s="1267">
        <f t="shared" ref="J14:J18" si="5">H14+I14</f>
        <v>827</v>
      </c>
      <c r="K14" s="1267">
        <f t="shared" ref="K14:K18" si="6">D14*F14*12</f>
        <v>43020</v>
      </c>
      <c r="L14" s="1267">
        <f t="shared" ref="L14:L18" si="7">D14*I14*12</f>
        <v>0</v>
      </c>
      <c r="M14" s="1279">
        <f t="shared" ref="M14:M18" si="8">K14+L14</f>
        <v>43020</v>
      </c>
      <c r="N14" s="981"/>
    </row>
    <row r="15" spans="2:28" ht="15" customHeight="1" x14ac:dyDescent="0.25">
      <c r="B15" s="977"/>
      <c r="C15" s="1277">
        <v>0.3</v>
      </c>
      <c r="D15" s="1259">
        <v>6</v>
      </c>
      <c r="E15" s="1259" t="s">
        <v>1531</v>
      </c>
      <c r="F15" s="1266">
        <f>595-G15</f>
        <v>435</v>
      </c>
      <c r="G15" s="1266">
        <v>160</v>
      </c>
      <c r="H15" s="1267">
        <v>60</v>
      </c>
      <c r="I15" s="1266">
        <v>0</v>
      </c>
      <c r="J15" s="1267">
        <f t="shared" si="5"/>
        <v>595</v>
      </c>
      <c r="K15" s="1267">
        <f t="shared" si="6"/>
        <v>31320</v>
      </c>
      <c r="L15" s="1267">
        <f t="shared" si="7"/>
        <v>0</v>
      </c>
      <c r="M15" s="1279">
        <f t="shared" si="8"/>
        <v>31320</v>
      </c>
      <c r="N15" s="981"/>
    </row>
    <row r="16" spans="2:28" ht="15" customHeight="1" x14ac:dyDescent="0.25">
      <c r="B16" s="977"/>
      <c r="C16" s="1277">
        <v>0.5</v>
      </c>
      <c r="D16" s="1259">
        <v>3</v>
      </c>
      <c r="E16" s="1259" t="s">
        <v>1531</v>
      </c>
      <c r="F16" s="1266">
        <f>992-G16</f>
        <v>832</v>
      </c>
      <c r="G16" s="1266">
        <v>160</v>
      </c>
      <c r="H16" s="1267">
        <v>95</v>
      </c>
      <c r="I16" s="1266">
        <v>0</v>
      </c>
      <c r="J16" s="1267">
        <f t="shared" si="5"/>
        <v>992</v>
      </c>
      <c r="K16" s="1267">
        <f t="shared" si="6"/>
        <v>29952</v>
      </c>
      <c r="L16" s="1267">
        <f t="shared" si="7"/>
        <v>0</v>
      </c>
      <c r="M16" s="1279">
        <f t="shared" si="8"/>
        <v>29952</v>
      </c>
      <c r="N16" s="981"/>
    </row>
    <row r="17" spans="2:28" ht="15" customHeight="1" x14ac:dyDescent="0.25">
      <c r="B17" s="977"/>
      <c r="C17" s="1277">
        <v>0.3</v>
      </c>
      <c r="D17" s="1259">
        <v>15</v>
      </c>
      <c r="E17" s="1259" t="s">
        <v>1532</v>
      </c>
      <c r="F17" s="1266">
        <f>688-G17</f>
        <v>443</v>
      </c>
      <c r="G17" s="1266">
        <v>245</v>
      </c>
      <c r="H17" s="1267">
        <v>95</v>
      </c>
      <c r="I17" s="1266">
        <v>0</v>
      </c>
      <c r="J17" s="1267">
        <f t="shared" si="5"/>
        <v>688</v>
      </c>
      <c r="K17" s="1267">
        <f t="shared" si="6"/>
        <v>79740</v>
      </c>
      <c r="L17" s="1267">
        <f t="shared" si="7"/>
        <v>0</v>
      </c>
      <c r="M17" s="1279">
        <f t="shared" si="8"/>
        <v>79740</v>
      </c>
      <c r="N17" s="981"/>
    </row>
    <row r="18" spans="2:28" ht="15" customHeight="1" x14ac:dyDescent="0.25">
      <c r="B18" s="977"/>
      <c r="C18" s="1277">
        <v>0.5</v>
      </c>
      <c r="D18" s="1259">
        <v>4</v>
      </c>
      <c r="E18" s="1259" t="s">
        <v>1532</v>
      </c>
      <c r="F18" s="1266">
        <f>1146-G18</f>
        <v>901</v>
      </c>
      <c r="G18" s="1266">
        <v>245</v>
      </c>
      <c r="H18" s="1267">
        <f t="shared" ref="H18" si="9">F18+G18</f>
        <v>1146</v>
      </c>
      <c r="I18" s="1266">
        <v>0</v>
      </c>
      <c r="J18" s="1267">
        <f t="shared" si="5"/>
        <v>1146</v>
      </c>
      <c r="K18" s="1267">
        <f t="shared" si="6"/>
        <v>43248</v>
      </c>
      <c r="L18" s="1267">
        <f t="shared" si="7"/>
        <v>0</v>
      </c>
      <c r="M18" s="1279">
        <f t="shared" si="8"/>
        <v>43248</v>
      </c>
      <c r="N18" s="981"/>
    </row>
    <row r="19" spans="2:28" ht="15" customHeight="1" x14ac:dyDescent="0.25">
      <c r="B19" s="977"/>
      <c r="C19" s="1277"/>
      <c r="D19" s="1259"/>
      <c r="E19" s="1259"/>
      <c r="F19" s="1266">
        <v>0</v>
      </c>
      <c r="G19" s="1266">
        <v>0</v>
      </c>
      <c r="H19" s="1267">
        <f t="shared" si="0"/>
        <v>0</v>
      </c>
      <c r="I19" s="1266">
        <v>0</v>
      </c>
      <c r="J19" s="1267">
        <f t="shared" si="4"/>
        <v>0</v>
      </c>
      <c r="K19" s="1267">
        <f t="shared" si="3"/>
        <v>0</v>
      </c>
      <c r="L19" s="1267">
        <f t="shared" si="1"/>
        <v>0</v>
      </c>
      <c r="M19" s="1279">
        <f t="shared" si="2"/>
        <v>0</v>
      </c>
      <c r="N19" s="982"/>
      <c r="O19" s="984"/>
      <c r="P19" s="264"/>
      <c r="Q19" s="156"/>
      <c r="R19" s="156"/>
      <c r="S19" s="156"/>
      <c r="T19" s="156"/>
      <c r="U19" s="156"/>
      <c r="V19" s="156"/>
      <c r="W19" s="156"/>
      <c r="X19" s="156"/>
      <c r="Y19" s="156"/>
      <c r="Z19" s="156"/>
      <c r="AB19" s="162"/>
    </row>
    <row r="20" spans="2:28" ht="15" customHeight="1" x14ac:dyDescent="0.25">
      <c r="B20" s="977"/>
      <c r="C20" s="1277"/>
      <c r="D20" s="1259"/>
      <c r="E20" s="1259"/>
      <c r="F20" s="1266">
        <v>0</v>
      </c>
      <c r="G20" s="1266">
        <v>0</v>
      </c>
      <c r="H20" s="1267">
        <f t="shared" si="0"/>
        <v>0</v>
      </c>
      <c r="I20" s="1266">
        <v>0</v>
      </c>
      <c r="J20" s="1267">
        <f t="shared" si="4"/>
        <v>0</v>
      </c>
      <c r="K20" s="1267">
        <f t="shared" si="3"/>
        <v>0</v>
      </c>
      <c r="L20" s="1267">
        <f t="shared" si="1"/>
        <v>0</v>
      </c>
      <c r="M20" s="1279">
        <f t="shared" si="2"/>
        <v>0</v>
      </c>
      <c r="N20" s="982"/>
      <c r="O20" s="984"/>
      <c r="P20" s="264"/>
      <c r="Q20" s="156"/>
      <c r="R20" s="156"/>
      <c r="S20" s="156"/>
      <c r="T20" s="156"/>
      <c r="U20" s="156"/>
      <c r="V20" s="156"/>
      <c r="W20" s="156"/>
      <c r="X20" s="156"/>
      <c r="Y20" s="156"/>
      <c r="Z20" s="156"/>
      <c r="AB20" s="162"/>
    </row>
    <row r="21" spans="2:28" ht="15" customHeight="1" x14ac:dyDescent="0.25">
      <c r="B21" s="977"/>
      <c r="C21" s="1277"/>
      <c r="D21" s="1259"/>
      <c r="E21" s="1259"/>
      <c r="F21" s="1266">
        <v>0</v>
      </c>
      <c r="G21" s="1266">
        <v>0</v>
      </c>
      <c r="H21" s="1267">
        <f t="shared" si="0"/>
        <v>0</v>
      </c>
      <c r="I21" s="1266">
        <v>0</v>
      </c>
      <c r="J21" s="1267">
        <f t="shared" si="4"/>
        <v>0</v>
      </c>
      <c r="K21" s="1267">
        <f t="shared" si="3"/>
        <v>0</v>
      </c>
      <c r="L21" s="1267">
        <f t="shared" si="1"/>
        <v>0</v>
      </c>
      <c r="M21" s="1279">
        <f t="shared" si="2"/>
        <v>0</v>
      </c>
      <c r="N21" s="982"/>
      <c r="O21" s="984"/>
      <c r="P21" s="264"/>
      <c r="Q21" s="156"/>
      <c r="R21" s="156"/>
      <c r="S21" s="156"/>
      <c r="T21" s="156"/>
      <c r="U21" s="156"/>
      <c r="V21" s="156"/>
      <c r="W21" s="156"/>
      <c r="X21" s="156"/>
      <c r="Y21" s="156"/>
      <c r="Z21" s="156"/>
    </row>
    <row r="22" spans="2:28" ht="15" customHeight="1" x14ac:dyDescent="0.25">
      <c r="B22" s="977"/>
      <c r="C22" s="1277"/>
      <c r="D22" s="1259"/>
      <c r="E22" s="1259"/>
      <c r="F22" s="1266">
        <v>0</v>
      </c>
      <c r="G22" s="1266">
        <v>0</v>
      </c>
      <c r="H22" s="1267">
        <f t="shared" si="0"/>
        <v>0</v>
      </c>
      <c r="I22" s="1266">
        <v>0</v>
      </c>
      <c r="J22" s="1267">
        <f t="shared" si="4"/>
        <v>0</v>
      </c>
      <c r="K22" s="1267">
        <f t="shared" si="3"/>
        <v>0</v>
      </c>
      <c r="L22" s="1267">
        <f t="shared" si="1"/>
        <v>0</v>
      </c>
      <c r="M22" s="1279">
        <f t="shared" si="2"/>
        <v>0</v>
      </c>
      <c r="N22" s="982"/>
      <c r="O22" s="984"/>
      <c r="P22" s="264"/>
      <c r="Q22" s="156"/>
      <c r="R22" s="156"/>
      <c r="S22" s="156"/>
      <c r="T22" s="156"/>
      <c r="U22" s="156"/>
      <c r="V22" s="156"/>
      <c r="W22" s="156"/>
      <c r="X22" s="156"/>
      <c r="Y22" s="156"/>
      <c r="Z22" s="156"/>
    </row>
    <row r="23" spans="2:28" ht="15" customHeight="1" x14ac:dyDescent="0.25">
      <c r="B23" s="977"/>
      <c r="C23" s="1631" t="s">
        <v>1078</v>
      </c>
      <c r="D23" s="1260"/>
      <c r="E23" s="1260"/>
      <c r="F23" s="1268"/>
      <c r="G23" s="1269"/>
      <c r="H23" s="1269"/>
      <c r="I23" s="1269"/>
      <c r="J23" s="1269"/>
      <c r="K23" s="1269"/>
      <c r="L23" s="1269"/>
      <c r="M23" s="1270"/>
      <c r="N23" s="982"/>
      <c r="O23" s="984"/>
      <c r="P23" s="264"/>
      <c r="Q23" s="156"/>
      <c r="R23" s="156"/>
      <c r="S23" s="156"/>
      <c r="T23" s="156"/>
      <c r="U23" s="156"/>
      <c r="V23" s="156"/>
      <c r="W23" s="156"/>
      <c r="X23" s="156"/>
      <c r="Y23" s="156"/>
      <c r="Z23" s="156"/>
    </row>
    <row r="24" spans="2:28" ht="15" customHeight="1" thickBot="1" x14ac:dyDescent="0.3">
      <c r="B24" s="977"/>
      <c r="C24" s="1632" t="s">
        <v>1</v>
      </c>
      <c r="D24" s="1261">
        <v>1</v>
      </c>
      <c r="E24" s="1263" t="s">
        <v>1530</v>
      </c>
      <c r="F24" s="1271">
        <v>0</v>
      </c>
      <c r="G24" s="1271">
        <v>35</v>
      </c>
      <c r="H24" s="1272">
        <f>F24+G24</f>
        <v>110</v>
      </c>
      <c r="I24" s="1271">
        <v>0</v>
      </c>
      <c r="J24" s="1272">
        <f>H24+I24</f>
        <v>110</v>
      </c>
      <c r="K24" s="1272">
        <f>D24*F24*12</f>
        <v>0</v>
      </c>
      <c r="L24" s="1272">
        <f>D24*I24*12</f>
        <v>0</v>
      </c>
      <c r="M24" s="1280">
        <f>K24+L24</f>
        <v>0</v>
      </c>
      <c r="N24" s="982"/>
      <c r="O24" s="984"/>
      <c r="P24" s="264"/>
      <c r="Q24" s="156"/>
      <c r="R24" s="156"/>
      <c r="S24" s="156"/>
      <c r="T24" s="156"/>
      <c r="U24" s="156"/>
      <c r="V24" s="156"/>
      <c r="W24" s="156"/>
      <c r="X24" s="156"/>
      <c r="Y24" s="156"/>
      <c r="Z24" s="156"/>
    </row>
    <row r="25" spans="2:28" ht="14.4" thickTop="1" thickBot="1" x14ac:dyDescent="0.3">
      <c r="B25" s="977"/>
      <c r="C25" s="1284" t="s">
        <v>14</v>
      </c>
      <c r="D25" s="1262">
        <f>SUM(D11:D24)</f>
        <v>78</v>
      </c>
      <c r="E25" s="1136"/>
      <c r="F25" s="1273"/>
      <c r="G25" s="1273"/>
      <c r="H25" s="1135"/>
      <c r="I25" s="1135"/>
      <c r="J25" s="1135"/>
      <c r="K25" s="1274">
        <f>SUM(K11:K24)</f>
        <v>512844</v>
      </c>
      <c r="L25" s="1275">
        <f>SUM(L11:L24)</f>
        <v>0</v>
      </c>
      <c r="M25" s="1281">
        <f>SUM(M11:M24)</f>
        <v>512844</v>
      </c>
      <c r="N25" s="982"/>
      <c r="O25" s="984"/>
      <c r="P25" s="264"/>
      <c r="Q25" s="156"/>
      <c r="R25" s="156"/>
      <c r="S25" s="156"/>
      <c r="T25" s="156"/>
      <c r="U25" s="156"/>
      <c r="V25" s="156"/>
      <c r="W25" s="156"/>
      <c r="X25" s="156"/>
      <c r="Y25" s="156"/>
      <c r="Z25" s="156"/>
    </row>
    <row r="26" spans="2:28" ht="15" customHeight="1" x14ac:dyDescent="0.25">
      <c r="B26" s="977"/>
      <c r="C26" s="156"/>
      <c r="D26" s="156"/>
      <c r="E26" s="264"/>
      <c r="F26" s="156"/>
      <c r="G26" s="156"/>
      <c r="H26" s="156"/>
      <c r="I26" s="156"/>
      <c r="J26" s="156"/>
      <c r="K26" s="2675"/>
      <c r="L26" s="1420" t="str">
        <f>IF(L25&lt;&gt;'Form 8B'!G34,"ERROR: Gross Rent Subsidy does not Match Rent Subsidy Sources (Form 8B)","")</f>
        <v/>
      </c>
      <c r="M26" s="156"/>
      <c r="N26" s="981"/>
      <c r="O26" s="977"/>
      <c r="P26" s="156"/>
      <c r="Q26" s="156"/>
      <c r="R26" s="156"/>
      <c r="S26" s="156"/>
      <c r="T26" s="156"/>
      <c r="U26" s="156"/>
      <c r="V26" s="156"/>
      <c r="W26" s="156"/>
      <c r="X26" s="156"/>
      <c r="Y26" s="156"/>
      <c r="Z26" s="156"/>
    </row>
    <row r="27" spans="2:28" s="1423" customFormat="1" ht="15" customHeight="1" thickBot="1" x14ac:dyDescent="0.3">
      <c r="B27" s="1421"/>
      <c r="C27" s="262"/>
      <c r="D27" s="262"/>
      <c r="E27" s="262"/>
      <c r="F27" s="262"/>
      <c r="G27" s="262"/>
      <c r="H27" s="262"/>
      <c r="I27" s="262"/>
      <c r="J27" s="262"/>
      <c r="K27" s="262"/>
      <c r="L27" s="1420"/>
      <c r="M27" s="262"/>
      <c r="N27" s="1422"/>
    </row>
    <row r="28" spans="2:28" ht="7.5" customHeight="1" x14ac:dyDescent="0.25">
      <c r="B28" s="976"/>
      <c r="C28" s="976"/>
      <c r="D28" s="976"/>
      <c r="E28" s="989"/>
      <c r="F28" s="976"/>
      <c r="G28" s="976"/>
      <c r="H28" s="976"/>
      <c r="I28" s="976"/>
      <c r="J28" s="976"/>
      <c r="K28" s="976"/>
      <c r="L28" s="976"/>
      <c r="M28" s="976"/>
      <c r="N28" s="976"/>
    </row>
    <row r="29" spans="2:28" ht="15" customHeight="1" x14ac:dyDescent="0.25">
      <c r="E29" s="264"/>
    </row>
    <row r="30" spans="2:28" ht="15" customHeight="1" x14ac:dyDescent="0.25">
      <c r="E30" s="264"/>
    </row>
    <row r="31" spans="2:28" ht="15" customHeight="1" x14ac:dyDescent="0.25">
      <c r="E31" s="264"/>
    </row>
    <row r="32" spans="2:28" ht="15" customHeight="1" x14ac:dyDescent="0.25">
      <c r="E32" s="264"/>
    </row>
    <row r="33" spans="5:5" ht="15" customHeight="1" x14ac:dyDescent="0.25">
      <c r="E33" s="264"/>
    </row>
    <row r="34" spans="5:5" ht="15" customHeight="1" x14ac:dyDescent="0.25">
      <c r="E34" s="264"/>
    </row>
    <row r="35" spans="5:5" ht="15" customHeight="1" x14ac:dyDescent="0.25">
      <c r="E35" s="264"/>
    </row>
    <row r="36" spans="5:5" ht="15" customHeight="1" x14ac:dyDescent="0.25">
      <c r="E36" s="264"/>
    </row>
    <row r="37" spans="5:5" ht="15" customHeight="1" x14ac:dyDescent="0.25">
      <c r="E37" s="264"/>
    </row>
    <row r="38" spans="5:5" ht="15" customHeight="1" x14ac:dyDescent="0.25">
      <c r="E38" s="264"/>
    </row>
    <row r="39" spans="5:5" ht="15" customHeight="1" x14ac:dyDescent="0.25">
      <c r="E39" s="264"/>
    </row>
    <row r="40" spans="5:5" ht="15" customHeight="1" x14ac:dyDescent="0.25">
      <c r="E40" s="264"/>
    </row>
    <row r="41" spans="5:5" ht="15" customHeight="1" x14ac:dyDescent="0.25">
      <c r="E41" s="264"/>
    </row>
    <row r="42" spans="5:5" ht="15" customHeight="1" x14ac:dyDescent="0.25">
      <c r="E42" s="264"/>
    </row>
    <row r="43" spans="5:5" ht="15" customHeight="1" x14ac:dyDescent="0.25">
      <c r="E43" s="264"/>
    </row>
    <row r="44" spans="5:5" ht="15" customHeight="1" x14ac:dyDescent="0.25">
      <c r="E44" s="264"/>
    </row>
    <row r="45" spans="5:5" ht="15" customHeight="1" x14ac:dyDescent="0.25">
      <c r="E45" s="264"/>
    </row>
    <row r="46" spans="5:5" ht="15" customHeight="1" x14ac:dyDescent="0.25">
      <c r="E46" s="264"/>
    </row>
    <row r="47" spans="5:5" ht="15" customHeight="1" x14ac:dyDescent="0.25">
      <c r="E47" s="264"/>
    </row>
    <row r="48" spans="5:5" ht="15" customHeight="1" x14ac:dyDescent="0.25">
      <c r="E48" s="264"/>
    </row>
    <row r="49" spans="5:5" ht="15" customHeight="1" x14ac:dyDescent="0.25">
      <c r="E49" s="264"/>
    </row>
    <row r="50" spans="5:5" ht="15" customHeight="1" x14ac:dyDescent="0.25">
      <c r="E50" s="264"/>
    </row>
    <row r="51" spans="5:5" ht="15" customHeight="1" x14ac:dyDescent="0.25">
      <c r="E51" s="264"/>
    </row>
    <row r="52" spans="5:5" ht="15" customHeight="1" x14ac:dyDescent="0.25">
      <c r="E52" s="264"/>
    </row>
    <row r="53" spans="5:5" ht="15" customHeight="1" x14ac:dyDescent="0.25">
      <c r="E53" s="264"/>
    </row>
    <row r="54" spans="5:5" ht="15" customHeight="1" x14ac:dyDescent="0.25">
      <c r="E54" s="264"/>
    </row>
    <row r="55" spans="5:5" ht="15" customHeight="1" x14ac:dyDescent="0.25">
      <c r="E55" s="264"/>
    </row>
    <row r="56" spans="5:5" ht="15" customHeight="1" x14ac:dyDescent="0.25">
      <c r="E56" s="264"/>
    </row>
    <row r="57" spans="5:5" ht="15" customHeight="1" x14ac:dyDescent="0.25">
      <c r="E57" s="264"/>
    </row>
    <row r="58" spans="5:5" ht="15" customHeight="1" x14ac:dyDescent="0.25">
      <c r="E58" s="264"/>
    </row>
    <row r="59" spans="5:5" ht="15" customHeight="1" x14ac:dyDescent="0.25">
      <c r="E59" s="264"/>
    </row>
    <row r="60" spans="5:5" ht="15" customHeight="1" x14ac:dyDescent="0.25">
      <c r="E60" s="264"/>
    </row>
    <row r="61" spans="5:5" ht="15" customHeight="1" x14ac:dyDescent="0.25">
      <c r="E61" s="264"/>
    </row>
    <row r="62" spans="5:5" ht="15" customHeight="1" x14ac:dyDescent="0.25">
      <c r="E62" s="264"/>
    </row>
    <row r="63" spans="5:5" ht="15" customHeight="1" x14ac:dyDescent="0.25">
      <c r="E63" s="264"/>
    </row>
    <row r="64" spans="5:5" ht="15" customHeight="1" x14ac:dyDescent="0.25">
      <c r="E64" s="264"/>
    </row>
    <row r="65" spans="5:5" ht="15" customHeight="1" x14ac:dyDescent="0.25">
      <c r="E65" s="264"/>
    </row>
    <row r="66" spans="5:5" ht="15" customHeight="1" x14ac:dyDescent="0.25">
      <c r="E66" s="264"/>
    </row>
    <row r="67" spans="5:5" ht="15" customHeight="1" x14ac:dyDescent="0.25">
      <c r="E67" s="264"/>
    </row>
    <row r="68" spans="5:5" ht="15" customHeight="1" x14ac:dyDescent="0.25">
      <c r="E68" s="264"/>
    </row>
    <row r="69" spans="5:5" ht="15" customHeight="1" x14ac:dyDescent="0.25">
      <c r="E69" s="264"/>
    </row>
    <row r="70" spans="5:5" ht="15" customHeight="1" x14ac:dyDescent="0.25">
      <c r="E70" s="264"/>
    </row>
    <row r="71" spans="5:5" ht="15" customHeight="1" x14ac:dyDescent="0.25">
      <c r="E71" s="264"/>
    </row>
    <row r="72" spans="5:5" ht="15" customHeight="1" x14ac:dyDescent="0.25">
      <c r="E72" s="264"/>
    </row>
    <row r="73" spans="5:5" ht="15" customHeight="1" x14ac:dyDescent="0.25">
      <c r="E73" s="264"/>
    </row>
    <row r="74" spans="5:5" ht="15" customHeight="1" x14ac:dyDescent="0.25">
      <c r="E74" s="264"/>
    </row>
    <row r="75" spans="5:5" ht="15" customHeight="1" x14ac:dyDescent="0.25">
      <c r="E75" s="264"/>
    </row>
    <row r="76" spans="5:5" ht="15" customHeight="1" x14ac:dyDescent="0.25">
      <c r="E76" s="264"/>
    </row>
    <row r="77" spans="5:5" ht="15" customHeight="1" x14ac:dyDescent="0.25">
      <c r="E77" s="264"/>
    </row>
    <row r="78" spans="5:5" ht="15" customHeight="1" x14ac:dyDescent="0.25">
      <c r="E78" s="264"/>
    </row>
    <row r="79" spans="5:5" ht="15" customHeight="1" x14ac:dyDescent="0.25">
      <c r="E79" s="264"/>
    </row>
    <row r="80" spans="5:5" ht="15" customHeight="1" x14ac:dyDescent="0.25">
      <c r="E80" s="264"/>
    </row>
    <row r="81" spans="5:5" ht="15" customHeight="1" x14ac:dyDescent="0.25">
      <c r="E81" s="264"/>
    </row>
    <row r="82" spans="5:5" ht="15" customHeight="1" x14ac:dyDescent="0.25">
      <c r="E82" s="264"/>
    </row>
    <row r="83" spans="5:5" ht="15" customHeight="1" x14ac:dyDescent="0.25">
      <c r="E83" s="264"/>
    </row>
    <row r="84" spans="5:5" ht="15" customHeight="1" x14ac:dyDescent="0.25">
      <c r="E84" s="264"/>
    </row>
    <row r="85" spans="5:5" ht="15" customHeight="1" x14ac:dyDescent="0.25">
      <c r="E85" s="264"/>
    </row>
    <row r="86" spans="5:5" ht="15" customHeight="1" x14ac:dyDescent="0.25">
      <c r="E86" s="264"/>
    </row>
    <row r="87" spans="5:5" ht="15" customHeight="1" x14ac:dyDescent="0.25">
      <c r="E87" s="264"/>
    </row>
    <row r="88" spans="5:5" ht="15" customHeight="1" x14ac:dyDescent="0.25">
      <c r="E88" s="264"/>
    </row>
    <row r="89" spans="5:5" ht="15" customHeight="1" x14ac:dyDescent="0.25">
      <c r="E89" s="264"/>
    </row>
    <row r="90" spans="5:5" ht="15" customHeight="1" x14ac:dyDescent="0.25">
      <c r="E90" s="264"/>
    </row>
    <row r="91" spans="5:5" ht="15" customHeight="1" x14ac:dyDescent="0.25">
      <c r="E91" s="264"/>
    </row>
    <row r="92" spans="5:5" ht="15" customHeight="1" x14ac:dyDescent="0.25">
      <c r="E92" s="264"/>
    </row>
    <row r="93" spans="5:5" ht="15" customHeight="1" x14ac:dyDescent="0.25">
      <c r="E93" s="264"/>
    </row>
    <row r="94" spans="5:5" ht="15" customHeight="1" x14ac:dyDescent="0.25">
      <c r="E94" s="264"/>
    </row>
    <row r="95" spans="5:5" ht="15" customHeight="1" x14ac:dyDescent="0.25">
      <c r="E95" s="264"/>
    </row>
    <row r="96" spans="5:5" ht="15" customHeight="1" x14ac:dyDescent="0.25">
      <c r="E96" s="264"/>
    </row>
    <row r="97" spans="5:5" ht="15" customHeight="1" x14ac:dyDescent="0.25">
      <c r="E97" s="264"/>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2">
    <mergeCell ref="D5:H5"/>
    <mergeCell ref="C8:C10"/>
    <mergeCell ref="M8:M10"/>
    <mergeCell ref="D8:D10"/>
    <mergeCell ref="E8:E10"/>
    <mergeCell ref="F8:F10"/>
    <mergeCell ref="G8:G10"/>
    <mergeCell ref="H8:H10"/>
    <mergeCell ref="I8:I10"/>
    <mergeCell ref="J8:J10"/>
    <mergeCell ref="K8:K10"/>
    <mergeCell ref="L8:L10"/>
  </mergeCells>
  <phoneticPr fontId="0" type="noConversion"/>
  <dataValidations count="2">
    <dataValidation type="list" allowBlank="1" showInputMessage="1" showErrorMessage="1" sqref="C11:C22">
      <formula1>"30%,40%,50%,60%,80%"</formula1>
    </dataValidation>
    <dataValidation type="list" allowBlank="1" showInputMessage="1" showErrorMessage="1" sqref="E11:E24">
      <formula1>"Beds,SRO,Studio,1 BR,2 BR,3 BR,4 BR,5+ BR"</formula1>
    </dataValidation>
  </dataValidations>
  <printOptions horizontalCentered="1"/>
  <pageMargins left="0.25" right="0.25" top="0.75" bottom="0.75" header="0.3" footer="0.3"/>
  <pageSetup orientation="landscape" r:id="rId2"/>
  <headerFooter alignWithMargins="0">
    <oddHeader>&amp;C&amp;"Arial,Bold"&amp;12Form 8A
Proposed Rents and AMIs Served</oddHeader>
    <oddFooter>&amp;LForm 8A Propsosed Rents and AMIs Served&amp;RCFA Forms 2014, v1.0
June 2014</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cellIs" priority="148" operator="notEqual" id="{AD8133B0-C8E0-43B2-BA30-E591A3E9E8AF}">
            <xm:f>'Form 8B'!#REF!</xm:f>
            <x14:dxf>
              <font>
                <b/>
                <i val="0"/>
                <strike val="0"/>
                <color theme="5" tint="-0.499984740745262"/>
              </font>
              <fill>
                <patternFill>
                  <bgColor theme="5" tint="0.79998168889431442"/>
                </patternFill>
              </fill>
            </x14:dxf>
          </x14:cfRule>
          <xm:sqref>L25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5:I39"/>
  <sheetViews>
    <sheetView zoomScaleNormal="100" workbookViewId="0">
      <selection activeCell="E13" sqref="E13"/>
    </sheetView>
  </sheetViews>
  <sheetFormatPr defaultColWidth="9.109375" defaultRowHeight="15" customHeight="1" x14ac:dyDescent="0.25"/>
  <cols>
    <col min="1" max="1" width="2.88671875" style="176" customWidth="1"/>
    <col min="2" max="2" width="1.44140625" style="176" customWidth="1"/>
    <col min="3" max="4" width="21.44140625" style="176" customWidth="1"/>
    <col min="5" max="7" width="20" style="179" customWidth="1"/>
    <col min="8" max="8" width="14.33203125" style="179" customWidth="1"/>
    <col min="9" max="9" width="1.44140625" style="179" customWidth="1"/>
    <col min="10" max="12" width="2.88671875" style="179" customWidth="1"/>
    <col min="13" max="13" width="3.6640625" style="179" customWidth="1"/>
    <col min="14" max="14" width="3.88671875" style="179" customWidth="1"/>
    <col min="15" max="16384" width="9.109375" style="179"/>
  </cols>
  <sheetData>
    <row r="5" spans="1:9" ht="13.8" thickBot="1" x14ac:dyDescent="0.3">
      <c r="A5" s="152"/>
      <c r="B5" s="153"/>
      <c r="C5" s="153"/>
      <c r="D5" s="153"/>
    </row>
    <row r="6" spans="1:9" ht="7.5" customHeight="1" x14ac:dyDescent="0.25">
      <c r="A6" s="177"/>
      <c r="B6" s="990"/>
      <c r="C6" s="991"/>
      <c r="D6" s="991"/>
      <c r="E6" s="988"/>
      <c r="F6" s="988"/>
      <c r="G6" s="988"/>
      <c r="H6" s="988"/>
      <c r="I6" s="992"/>
    </row>
    <row r="7" spans="1:9" ht="15" customHeight="1" x14ac:dyDescent="0.25">
      <c r="A7" s="177"/>
      <c r="B7" s="993"/>
      <c r="C7" s="986" t="s">
        <v>950</v>
      </c>
      <c r="D7" s="3292" t="str">
        <f>IF('Form 1A'!G7="","Enter Project Name on Form 1A",'Form 1A'!G7)</f>
        <v>24th and Union</v>
      </c>
      <c r="E7" s="3293"/>
      <c r="F7" s="3294"/>
      <c r="G7" s="301"/>
      <c r="H7" s="301"/>
      <c r="I7" s="994"/>
    </row>
    <row r="8" spans="1:9" ht="7.5" customHeight="1" x14ac:dyDescent="0.25">
      <c r="A8" s="177"/>
      <c r="B8" s="993"/>
      <c r="C8" s="178"/>
      <c r="D8" s="178"/>
      <c r="E8" s="301"/>
      <c r="F8" s="301"/>
      <c r="G8" s="301"/>
      <c r="H8" s="301"/>
      <c r="I8" s="994"/>
    </row>
    <row r="9" spans="1:9" ht="15" customHeight="1" thickBot="1" x14ac:dyDescent="0.3">
      <c r="A9" s="151"/>
      <c r="B9" s="995"/>
      <c r="C9" s="150" t="s">
        <v>762</v>
      </c>
      <c r="D9" s="154"/>
      <c r="E9" s="301"/>
      <c r="F9" s="301"/>
      <c r="G9" s="301"/>
      <c r="H9" s="301"/>
      <c r="I9" s="994"/>
    </row>
    <row r="10" spans="1:9" ht="15" customHeight="1" x14ac:dyDescent="0.25">
      <c r="A10" s="151"/>
      <c r="B10" s="995"/>
      <c r="C10" s="3297" t="s">
        <v>46</v>
      </c>
      <c r="D10" s="3298"/>
      <c r="E10" s="3295" t="s">
        <v>88</v>
      </c>
      <c r="F10" s="3295" t="s">
        <v>1015</v>
      </c>
      <c r="G10" s="3295" t="s">
        <v>89</v>
      </c>
      <c r="H10" s="3295" t="s">
        <v>150</v>
      </c>
      <c r="I10" s="994"/>
    </row>
    <row r="11" spans="1:9" ht="15" customHeight="1" thickBot="1" x14ac:dyDescent="0.3">
      <c r="A11" s="151"/>
      <c r="B11" s="995"/>
      <c r="C11" s="3299"/>
      <c r="D11" s="3300"/>
      <c r="E11" s="3296"/>
      <c r="F11" s="3296"/>
      <c r="G11" s="3296"/>
      <c r="H11" s="3296"/>
      <c r="I11" s="994"/>
    </row>
    <row r="12" spans="1:9" ht="15" customHeight="1" x14ac:dyDescent="0.25">
      <c r="A12" s="151"/>
      <c r="B12" s="995"/>
      <c r="C12" s="3301" t="s">
        <v>1533</v>
      </c>
      <c r="D12" s="3302"/>
      <c r="E12" s="3647">
        <v>235159</v>
      </c>
      <c r="F12" s="1424">
        <v>0</v>
      </c>
      <c r="G12" s="1425">
        <f>SUM(E12:F12)</f>
        <v>235159</v>
      </c>
      <c r="H12" s="2676">
        <v>20</v>
      </c>
      <c r="I12" s="994"/>
    </row>
    <row r="13" spans="1:9" ht="15" customHeight="1" x14ac:dyDescent="0.25">
      <c r="A13" s="151"/>
      <c r="B13" s="995"/>
      <c r="C13" s="3303"/>
      <c r="D13" s="3304"/>
      <c r="E13" s="1426">
        <v>0</v>
      </c>
      <c r="F13" s="1426">
        <v>0</v>
      </c>
      <c r="G13" s="1427">
        <f>SUM(E13:F13)</f>
        <v>0</v>
      </c>
      <c r="H13" s="1289"/>
      <c r="I13" s="994"/>
    </row>
    <row r="14" spans="1:9" ht="15" customHeight="1" x14ac:dyDescent="0.25">
      <c r="A14" s="151"/>
      <c r="B14" s="995"/>
      <c r="C14" s="3303"/>
      <c r="D14" s="3304"/>
      <c r="E14" s="1426">
        <v>0</v>
      </c>
      <c r="F14" s="1426">
        <v>0</v>
      </c>
      <c r="G14" s="1427">
        <f>SUM(E14:F14)</f>
        <v>0</v>
      </c>
      <c r="H14" s="1289"/>
      <c r="I14" s="994"/>
    </row>
    <row r="15" spans="1:9" ht="15" customHeight="1" x14ac:dyDescent="0.25">
      <c r="A15" s="151"/>
      <c r="B15" s="995"/>
      <c r="C15" s="3303"/>
      <c r="D15" s="3304"/>
      <c r="E15" s="1426">
        <v>0</v>
      </c>
      <c r="F15" s="1426">
        <v>0</v>
      </c>
      <c r="G15" s="1427">
        <f>SUM(E15:F15)</f>
        <v>0</v>
      </c>
      <c r="H15" s="1289"/>
      <c r="I15" s="994"/>
    </row>
    <row r="16" spans="1:9" ht="15" customHeight="1" x14ac:dyDescent="0.25">
      <c r="A16" s="151"/>
      <c r="B16" s="995"/>
      <c r="C16" s="3305"/>
      <c r="D16" s="3306"/>
      <c r="E16" s="1428">
        <v>0</v>
      </c>
      <c r="F16" s="1428">
        <v>0</v>
      </c>
      <c r="G16" s="1427">
        <f>SUM(E16:F16)</f>
        <v>0</v>
      </c>
      <c r="H16" s="1290"/>
      <c r="I16" s="994"/>
    </row>
    <row r="17" spans="1:9" ht="15" customHeight="1" thickBot="1" x14ac:dyDescent="0.3">
      <c r="A17" s="151"/>
      <c r="B17" s="995"/>
      <c r="C17" s="3311" t="s">
        <v>15</v>
      </c>
      <c r="D17" s="3312"/>
      <c r="E17" s="1429">
        <f>SUM(E12:E16)</f>
        <v>235159</v>
      </c>
      <c r="F17" s="1429">
        <f>SUM(F12:F16)</f>
        <v>0</v>
      </c>
      <c r="G17" s="1429">
        <f>SUM(G12:G16)</f>
        <v>235159</v>
      </c>
      <c r="H17" s="1292"/>
      <c r="I17" s="994"/>
    </row>
    <row r="18" spans="1:9" ht="7.5" customHeight="1" x14ac:dyDescent="0.25">
      <c r="A18" s="151"/>
      <c r="B18" s="995"/>
      <c r="C18" s="154"/>
      <c r="D18" s="154"/>
      <c r="E18" s="1138"/>
      <c r="F18" s="1138"/>
      <c r="G18" s="1138"/>
      <c r="H18" s="1138"/>
      <c r="I18" s="994"/>
    </row>
    <row r="19" spans="1:9" ht="15" customHeight="1" thickBot="1" x14ac:dyDescent="0.3">
      <c r="A19" s="151"/>
      <c r="B19" s="995"/>
      <c r="C19" s="150" t="s">
        <v>763</v>
      </c>
      <c r="D19" s="154"/>
      <c r="E19" s="1138"/>
      <c r="F19" s="1138"/>
      <c r="G19" s="1138"/>
      <c r="H19" s="1138"/>
      <c r="I19" s="994"/>
    </row>
    <row r="20" spans="1:9" ht="15" customHeight="1" x14ac:dyDescent="0.25">
      <c r="A20" s="151"/>
      <c r="B20" s="995"/>
      <c r="C20" s="3297" t="s">
        <v>46</v>
      </c>
      <c r="D20" s="3298"/>
      <c r="E20" s="3295" t="s">
        <v>88</v>
      </c>
      <c r="F20" s="3295" t="s">
        <v>1015</v>
      </c>
      <c r="G20" s="3295" t="s">
        <v>89</v>
      </c>
      <c r="H20" s="3295" t="s">
        <v>150</v>
      </c>
      <c r="I20" s="994"/>
    </row>
    <row r="21" spans="1:9" ht="15" customHeight="1" thickBot="1" x14ac:dyDescent="0.3">
      <c r="A21" s="151"/>
      <c r="B21" s="995"/>
      <c r="C21" s="3299"/>
      <c r="D21" s="3300"/>
      <c r="E21" s="3296"/>
      <c r="F21" s="3296"/>
      <c r="G21" s="3296"/>
      <c r="H21" s="3296"/>
      <c r="I21" s="994"/>
    </row>
    <row r="22" spans="1:9" ht="15" customHeight="1" x14ac:dyDescent="0.25">
      <c r="A22" s="151"/>
      <c r="B22" s="995"/>
      <c r="C22" s="3313"/>
      <c r="D22" s="3314"/>
      <c r="E22" s="1430">
        <v>0</v>
      </c>
      <c r="F22" s="1430">
        <v>0</v>
      </c>
      <c r="G22" s="1431">
        <f>SUM(E22:F22)</f>
        <v>0</v>
      </c>
      <c r="H22" s="1288"/>
      <c r="I22" s="994"/>
    </row>
    <row r="23" spans="1:9" ht="15" customHeight="1" x14ac:dyDescent="0.25">
      <c r="A23" s="151"/>
      <c r="B23" s="995"/>
      <c r="C23" s="3303"/>
      <c r="D23" s="3304"/>
      <c r="E23" s="1432">
        <v>0</v>
      </c>
      <c r="F23" s="1432">
        <v>0</v>
      </c>
      <c r="G23" s="1433">
        <f>SUM(E23:F23)</f>
        <v>0</v>
      </c>
      <c r="H23" s="1289"/>
      <c r="I23" s="994"/>
    </row>
    <row r="24" spans="1:9" ht="15" customHeight="1" thickBot="1" x14ac:dyDescent="0.3">
      <c r="A24" s="151"/>
      <c r="B24" s="995"/>
      <c r="C24" s="3305"/>
      <c r="D24" s="3306"/>
      <c r="E24" s="1434">
        <v>0</v>
      </c>
      <c r="F24" s="1434">
        <v>0</v>
      </c>
      <c r="G24" s="1435">
        <f>SUM(E24:F24)</f>
        <v>0</v>
      </c>
      <c r="H24" s="1290"/>
      <c r="I24" s="994"/>
    </row>
    <row r="25" spans="1:9" ht="15" customHeight="1" thickTop="1" thickBot="1" x14ac:dyDescent="0.3">
      <c r="A25" s="151"/>
      <c r="B25" s="995"/>
      <c r="C25" s="3311" t="s">
        <v>90</v>
      </c>
      <c r="D25" s="3312"/>
      <c r="E25" s="1436">
        <f>SUM(E22:E24)</f>
        <v>0</v>
      </c>
      <c r="F25" s="1436">
        <f>SUM(F22:F24)</f>
        <v>0</v>
      </c>
      <c r="G25" s="1437">
        <f>SUM(G22:G24)</f>
        <v>0</v>
      </c>
      <c r="H25" s="1291"/>
      <c r="I25" s="994"/>
    </row>
    <row r="26" spans="1:9" ht="7.5" customHeight="1" x14ac:dyDescent="0.25">
      <c r="A26" s="151"/>
      <c r="B26" s="995"/>
      <c r="C26" s="154"/>
      <c r="D26" s="154"/>
      <c r="E26" s="1138"/>
      <c r="F26" s="1138"/>
      <c r="G26" s="1138"/>
      <c r="H26" s="1138"/>
      <c r="I26" s="994"/>
    </row>
    <row r="27" spans="1:9" ht="15" customHeight="1" thickBot="1" x14ac:dyDescent="0.3">
      <c r="A27" s="151"/>
      <c r="B27" s="995"/>
      <c r="C27" s="150" t="s">
        <v>764</v>
      </c>
      <c r="D27" s="154"/>
      <c r="E27" s="1138"/>
      <c r="F27" s="1138"/>
      <c r="G27" s="1138"/>
      <c r="H27" s="1138"/>
      <c r="I27" s="994"/>
    </row>
    <row r="28" spans="1:9" ht="15" customHeight="1" x14ac:dyDescent="0.25">
      <c r="A28" s="151"/>
      <c r="B28" s="995"/>
      <c r="C28" s="3297" t="s">
        <v>46</v>
      </c>
      <c r="D28" s="3298"/>
      <c r="E28" s="3295" t="s">
        <v>88</v>
      </c>
      <c r="F28" s="3295" t="s">
        <v>1015</v>
      </c>
      <c r="G28" s="3295" t="s">
        <v>89</v>
      </c>
      <c r="H28" s="3295" t="s">
        <v>150</v>
      </c>
      <c r="I28" s="994"/>
    </row>
    <row r="29" spans="1:9" ht="15" customHeight="1" thickBot="1" x14ac:dyDescent="0.3">
      <c r="A29" s="151"/>
      <c r="B29" s="995"/>
      <c r="C29" s="3299"/>
      <c r="D29" s="3300"/>
      <c r="E29" s="3296"/>
      <c r="F29" s="3296"/>
      <c r="G29" s="3296"/>
      <c r="H29" s="3296"/>
      <c r="I29" s="994"/>
    </row>
    <row r="30" spans="1:9" ht="15" customHeight="1" x14ac:dyDescent="0.25">
      <c r="A30" s="151"/>
      <c r="B30" s="995"/>
      <c r="C30" s="3315"/>
      <c r="D30" s="3316"/>
      <c r="E30" s="1430">
        <v>0</v>
      </c>
      <c r="F30" s="1430">
        <v>0</v>
      </c>
      <c r="G30" s="1438">
        <f>SUM(E30:F30)</f>
        <v>0</v>
      </c>
      <c r="H30" s="1288"/>
      <c r="I30" s="994"/>
    </row>
    <row r="31" spans="1:9" ht="15" customHeight="1" x14ac:dyDescent="0.25">
      <c r="A31" s="151"/>
      <c r="B31" s="995"/>
      <c r="C31" s="3307"/>
      <c r="D31" s="3308"/>
      <c r="E31" s="1432">
        <v>0</v>
      </c>
      <c r="F31" s="1432">
        <v>0</v>
      </c>
      <c r="G31" s="1433">
        <f>SUM(E31:F31)</f>
        <v>0</v>
      </c>
      <c r="H31" s="1289"/>
      <c r="I31" s="994"/>
    </row>
    <row r="32" spans="1:9" ht="15" customHeight="1" x14ac:dyDescent="0.25">
      <c r="A32" s="151"/>
      <c r="B32" s="995"/>
      <c r="C32" s="3307"/>
      <c r="D32" s="3308"/>
      <c r="E32" s="1432">
        <v>0</v>
      </c>
      <c r="F32" s="1432">
        <v>0</v>
      </c>
      <c r="G32" s="1433">
        <f>SUM(E32:F32)</f>
        <v>0</v>
      </c>
      <c r="H32" s="1289"/>
      <c r="I32" s="994"/>
    </row>
    <row r="33" spans="1:9" ht="15" customHeight="1" thickBot="1" x14ac:dyDescent="0.3">
      <c r="A33" s="151"/>
      <c r="B33" s="996"/>
      <c r="C33" s="3309"/>
      <c r="D33" s="3310"/>
      <c r="E33" s="1434">
        <v>0</v>
      </c>
      <c r="F33" s="1434">
        <v>0</v>
      </c>
      <c r="G33" s="1435">
        <f>SUM(E33:F33)</f>
        <v>0</v>
      </c>
      <c r="H33" s="1290"/>
      <c r="I33" s="994"/>
    </row>
    <row r="34" spans="1:9" ht="15" customHeight="1" thickTop="1" thickBot="1" x14ac:dyDescent="0.3">
      <c r="B34" s="996"/>
      <c r="C34" s="3311" t="s">
        <v>761</v>
      </c>
      <c r="D34" s="3312"/>
      <c r="E34" s="1436">
        <f>SUM(E30:E33)</f>
        <v>0</v>
      </c>
      <c r="F34" s="1436">
        <f>SUM(F30:F33)</f>
        <v>0</v>
      </c>
      <c r="G34" s="1437">
        <f>SUM(G30:G33)</f>
        <v>0</v>
      </c>
      <c r="H34" s="1291"/>
      <c r="I34" s="994"/>
    </row>
    <row r="35" spans="1:9" ht="15" customHeight="1" x14ac:dyDescent="0.25">
      <c r="B35" s="996"/>
      <c r="C35" s="1416"/>
      <c r="D35" s="1416"/>
      <c r="E35" s="1417"/>
      <c r="F35" s="1417"/>
      <c r="G35" s="1418"/>
      <c r="H35" s="1419"/>
      <c r="I35" s="994"/>
    </row>
    <row r="36" spans="1:9" ht="7.5" customHeight="1" thickBot="1" x14ac:dyDescent="0.3">
      <c r="B36" s="997"/>
      <c r="C36" s="998"/>
      <c r="D36" s="998"/>
      <c r="E36" s="999"/>
      <c r="F36" s="999"/>
      <c r="G36" s="999"/>
      <c r="H36" s="999"/>
      <c r="I36" s="1000"/>
    </row>
    <row r="37" spans="1:9" ht="15" customHeight="1" x14ac:dyDescent="0.25">
      <c r="B37" s="987"/>
      <c r="C37" s="987"/>
      <c r="D37" s="987"/>
      <c r="E37" s="988"/>
      <c r="F37" s="988"/>
      <c r="G37" s="989"/>
      <c r="H37" s="989"/>
      <c r="I37" s="988"/>
    </row>
    <row r="38" spans="1:9" ht="15" customHeight="1" x14ac:dyDescent="0.25">
      <c r="B38" s="985"/>
      <c r="C38" s="985"/>
      <c r="D38" s="985"/>
      <c r="E38" s="301"/>
      <c r="F38" s="301"/>
      <c r="G38" s="264"/>
      <c r="H38" s="264"/>
      <c r="I38" s="301"/>
    </row>
    <row r="39" spans="1:9" ht="15" customHeight="1" x14ac:dyDescent="0.25">
      <c r="B39" s="154"/>
      <c r="C39" s="154"/>
      <c r="D39" s="154"/>
      <c r="E39" s="301"/>
      <c r="F39" s="301"/>
      <c r="G39" s="301"/>
      <c r="H39" s="301"/>
      <c r="I39" s="301"/>
    </row>
  </sheetData>
  <mergeCells count="31">
    <mergeCell ref="C32:D32"/>
    <mergeCell ref="C33:D33"/>
    <mergeCell ref="C17:D17"/>
    <mergeCell ref="C25:D25"/>
    <mergeCell ref="C34:D34"/>
    <mergeCell ref="C22:D22"/>
    <mergeCell ref="C23:D23"/>
    <mergeCell ref="C24:D24"/>
    <mergeCell ref="C30:D30"/>
    <mergeCell ref="C31:D31"/>
    <mergeCell ref="C12:D12"/>
    <mergeCell ref="C13:D13"/>
    <mergeCell ref="C14:D14"/>
    <mergeCell ref="C15:D15"/>
    <mergeCell ref="C16:D16"/>
    <mergeCell ref="D7:F7"/>
    <mergeCell ref="H20:H21"/>
    <mergeCell ref="E28:E29"/>
    <mergeCell ref="F28:F29"/>
    <mergeCell ref="G28:G29"/>
    <mergeCell ref="H28:H29"/>
    <mergeCell ref="C20:D21"/>
    <mergeCell ref="C28:D29"/>
    <mergeCell ref="E20:E21"/>
    <mergeCell ref="F20:F21"/>
    <mergeCell ref="G20:G21"/>
    <mergeCell ref="H10:H11"/>
    <mergeCell ref="G10:G11"/>
    <mergeCell ref="F10:F11"/>
    <mergeCell ref="E10:E11"/>
    <mergeCell ref="C10:D11"/>
  </mergeCells>
  <printOptions horizontalCentered="1" verticalCentered="1"/>
  <pageMargins left="0.7" right="0.7" top="0.91874999999999996" bottom="1" header="0.35" footer="0.3"/>
  <pageSetup orientation="landscape" r:id="rId1"/>
  <headerFooter>
    <oddHeader>&amp;C&amp;"Arial,Bold"&amp;14Form 8B
Operating, Service and Rent Subsidy Sources</oddHeader>
    <oddFooter>&amp;LForm 8B Operating, Service and Rent Subsidy Sources&amp;RCFA Forms 2014, v1.0
June 2014</oddFooter>
  </headerFooter>
  <drawing r:id="rId2"/>
  <extLst>
    <ext xmlns:x14="http://schemas.microsoft.com/office/spreadsheetml/2009/9/main" uri="{78C0D931-6437-407d-A8EE-F0AAD7539E65}">
      <x14:conditionalFormattings>
        <x14:conditionalFormatting xmlns:xm="http://schemas.microsoft.com/office/excel/2006/main">
          <x14:cfRule type="cellIs" priority="13" operator="notEqual" id="{9ED99722-7864-4EF2-B158-7559EEE4DDF9}">
            <xm:f>'Form 8A '!$L$25</xm:f>
            <x14:dxf>
              <font>
                <b/>
                <i val="0"/>
                <color rgb="FFFF0000"/>
              </font>
              <fill>
                <patternFill>
                  <bgColor rgb="FFFFFF00"/>
                </patternFill>
              </fill>
            </x14:dxf>
          </x14:cfRule>
          <x14:cfRule type="cellIs" priority="14" operator="notEqual" id="{4A43F254-F494-41BE-B1F6-7BA67C872E00}">
            <xm:f>'Form 8A '!$L$25</xm:f>
            <x14:dxf>
              <font>
                <b/>
                <i val="0"/>
                <color rgb="FFFF0000"/>
              </font>
              <fill>
                <patternFill>
                  <bgColor rgb="FFFFFF00"/>
                </patternFill>
              </fill>
            </x14:dxf>
          </x14:cfRule>
          <xm:sqref>G34:G35</xm:sqref>
        </x14:conditionalFormatting>
        <x14:conditionalFormatting xmlns:xm="http://schemas.microsoft.com/office/excel/2006/main">
          <x14:cfRule type="cellIs" priority="7" operator="notEqual" id="{A643F8B1-D031-4C1E-86EF-46CF3E7B2AD1}">
            <xm:f>'Form 8A '!$L$25</xm:f>
            <x14:dxf>
              <font>
                <b/>
                <i val="0"/>
                <color rgb="FFFF0000"/>
              </font>
              <fill>
                <patternFill>
                  <bgColor rgb="FFFFFF00"/>
                </patternFill>
              </fill>
            </x14:dxf>
          </x14:cfRule>
          <x14:cfRule type="cellIs" priority="8" operator="notEqual" id="{F30B339F-97B9-4398-B6F9-46BC3DFF5117}">
            <xm:f>'Form 8A '!$L$25</xm:f>
            <x14:dxf>
              <font>
                <b/>
                <i val="0"/>
                <color rgb="FFFF0000"/>
              </font>
              <fill>
                <patternFill>
                  <bgColor rgb="FFFFFF00"/>
                </patternFill>
              </fill>
            </x14:dxf>
          </x14:cfRule>
          <xm:sqref>G25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BA177"/>
  <sheetViews>
    <sheetView zoomScaleNormal="100" workbookViewId="0">
      <selection activeCell="D28" sqref="D28"/>
    </sheetView>
  </sheetViews>
  <sheetFormatPr defaultColWidth="9.109375" defaultRowHeight="13.2" x14ac:dyDescent="0.25"/>
  <cols>
    <col min="1" max="1" width="1.6640625" style="461" customWidth="1"/>
    <col min="2" max="2" width="3.5546875" style="461" customWidth="1"/>
    <col min="3" max="3" width="14.6640625" style="461" customWidth="1"/>
    <col min="4" max="4" width="10.88671875" style="461" customWidth="1"/>
    <col min="5" max="5" width="9.109375" style="461"/>
    <col min="6" max="6" width="9.33203125" style="461" bestFit="1" customWidth="1"/>
    <col min="7" max="7" width="9.5546875" style="461" bestFit="1" customWidth="1"/>
    <col min="8" max="8" width="9.6640625" style="461" bestFit="1" customWidth="1"/>
    <col min="9" max="12" width="8.44140625" style="461" bestFit="1" customWidth="1"/>
    <col min="13" max="15" width="9.33203125" style="461" bestFit="1" customWidth="1"/>
    <col min="16" max="16" width="3.6640625" style="461" customWidth="1"/>
    <col min="17" max="17" width="1.6640625" style="461" customWidth="1"/>
    <col min="18" max="16384" width="9.109375" style="461"/>
  </cols>
  <sheetData>
    <row r="21" spans="1:38" ht="13.8" thickBot="1" x14ac:dyDescent="0.3"/>
    <row r="22" spans="1:38" s="462" customFormat="1" ht="12.75" customHeight="1" x14ac:dyDescent="0.25">
      <c r="B22" s="580"/>
      <c r="C22" s="463"/>
      <c r="D22" s="463"/>
      <c r="E22" s="463"/>
      <c r="F22" s="463"/>
      <c r="G22" s="463"/>
      <c r="H22" s="463"/>
      <c r="I22" s="463"/>
      <c r="J22" s="463"/>
      <c r="K22" s="463"/>
      <c r="L22" s="463"/>
      <c r="M22" s="463"/>
      <c r="N22" s="463"/>
      <c r="O22" s="463"/>
      <c r="P22" s="581"/>
    </row>
    <row r="23" spans="1:38" s="462" customFormat="1" ht="12.75" customHeight="1" x14ac:dyDescent="0.3">
      <c r="B23" s="464"/>
      <c r="C23" s="567" t="s">
        <v>950</v>
      </c>
      <c r="D23" s="3324" t="str">
        <f>IF('Form 1A'!G7="","Enter Project Name on Form 1A",'Form 1A'!G7)</f>
        <v>24th and Union</v>
      </c>
      <c r="E23" s="3325"/>
      <c r="F23" s="3325"/>
      <c r="G23" s="3325"/>
      <c r="H23" s="3325"/>
      <c r="I23" s="3326"/>
      <c r="J23" s="262"/>
      <c r="K23" s="262"/>
      <c r="L23" s="262"/>
      <c r="M23" s="567"/>
      <c r="N23" s="567"/>
      <c r="O23" s="567"/>
      <c r="P23" s="465"/>
    </row>
    <row r="24" spans="1:38" s="462" customFormat="1" ht="3.75" customHeight="1" x14ac:dyDescent="0.3">
      <c r="B24" s="464"/>
      <c r="C24" s="567"/>
      <c r="D24" s="567"/>
      <c r="E24" s="567"/>
      <c r="F24" s="567"/>
      <c r="G24" s="567"/>
      <c r="H24" s="567"/>
      <c r="I24" s="262"/>
      <c r="J24" s="262"/>
      <c r="K24" s="262"/>
      <c r="L24" s="262"/>
      <c r="M24" s="567"/>
      <c r="N24" s="567"/>
      <c r="O24" s="567"/>
      <c r="P24" s="465"/>
    </row>
    <row r="25" spans="1:38" s="462" customFormat="1" ht="12.75" customHeight="1" x14ac:dyDescent="0.3">
      <c r="B25" s="466"/>
      <c r="C25" s="567" t="s">
        <v>1392</v>
      </c>
      <c r="D25" s="3648">
        <v>41894</v>
      </c>
      <c r="I25" s="468"/>
      <c r="J25" s="468"/>
      <c r="K25" s="468"/>
      <c r="L25" s="468"/>
      <c r="M25" s="468"/>
      <c r="N25" s="469"/>
      <c r="O25" s="468"/>
      <c r="P25" s="470"/>
      <c r="Q25" s="471"/>
      <c r="R25" s="471"/>
      <c r="S25" s="471"/>
      <c r="T25" s="471"/>
      <c r="U25" s="471"/>
    </row>
    <row r="26" spans="1:38" s="462" customFormat="1" ht="3.75" customHeight="1" x14ac:dyDescent="0.25">
      <c r="B26" s="466"/>
      <c r="C26" s="1989"/>
      <c r="D26" s="468"/>
      <c r="I26" s="468"/>
      <c r="J26" s="468"/>
      <c r="K26" s="468"/>
      <c r="L26" s="468"/>
      <c r="M26" s="468"/>
      <c r="N26" s="469"/>
      <c r="O26" s="468"/>
      <c r="P26" s="470"/>
      <c r="Q26" s="471"/>
      <c r="R26" s="471"/>
      <c r="S26" s="471"/>
      <c r="T26" s="471"/>
      <c r="U26" s="471"/>
    </row>
    <row r="27" spans="1:38" s="462" customFormat="1" ht="12.75" customHeight="1" thickBot="1" x14ac:dyDescent="0.3">
      <c r="B27" s="472"/>
      <c r="C27" s="527" t="s">
        <v>66</v>
      </c>
      <c r="D27" s="528"/>
      <c r="E27" s="529"/>
      <c r="F27" s="529"/>
      <c r="G27" s="529"/>
      <c r="H27" s="529"/>
      <c r="I27" s="528"/>
      <c r="J27" s="528"/>
      <c r="K27" s="528"/>
      <c r="L27" s="528"/>
      <c r="M27" s="528"/>
      <c r="N27" s="530"/>
      <c r="O27" s="528"/>
      <c r="P27" s="473"/>
      <c r="Q27" s="471"/>
      <c r="R27" s="471"/>
      <c r="S27" s="471"/>
      <c r="T27" s="471"/>
      <c r="U27" s="471"/>
    </row>
    <row r="28" spans="1:38" s="476" customFormat="1" ht="13.8" thickBot="1" x14ac:dyDescent="0.3">
      <c r="A28" s="474"/>
      <c r="B28" s="475"/>
      <c r="D28" s="467"/>
      <c r="E28" s="474"/>
      <c r="F28" s="474"/>
      <c r="G28" s="474"/>
      <c r="I28" s="1633" t="s">
        <v>51</v>
      </c>
      <c r="J28" s="1634" t="s">
        <v>67</v>
      </c>
      <c r="K28" s="1634" t="s">
        <v>68</v>
      </c>
      <c r="L28" s="1634" t="s">
        <v>69</v>
      </c>
      <c r="M28" s="1634" t="s">
        <v>52</v>
      </c>
      <c r="N28" s="1634" t="s">
        <v>70</v>
      </c>
      <c r="O28" s="1635" t="s">
        <v>71</v>
      </c>
      <c r="P28" s="477"/>
      <c r="Q28" s="474"/>
      <c r="R28" s="474"/>
      <c r="S28" s="474"/>
      <c r="T28" s="474"/>
      <c r="U28" s="474"/>
      <c r="V28" s="474"/>
      <c r="W28" s="474"/>
      <c r="X28" s="474"/>
      <c r="Y28" s="474"/>
      <c r="Z28" s="474"/>
      <c r="AA28" s="474"/>
      <c r="AB28" s="474"/>
      <c r="AC28" s="474"/>
      <c r="AD28" s="474"/>
      <c r="AE28" s="474"/>
      <c r="AF28" s="474"/>
      <c r="AG28" s="474"/>
      <c r="AH28" s="474"/>
      <c r="AI28" s="474"/>
      <c r="AJ28" s="474"/>
      <c r="AK28" s="474"/>
      <c r="AL28" s="474"/>
    </row>
    <row r="29" spans="1:38" s="476" customFormat="1" ht="13.8" thickBot="1" x14ac:dyDescent="0.3">
      <c r="A29" s="474"/>
      <c r="B29" s="475"/>
      <c r="C29" s="478" t="s">
        <v>173</v>
      </c>
      <c r="D29" s="479"/>
      <c r="E29" s="474"/>
      <c r="F29" s="474"/>
      <c r="G29" s="538" t="s">
        <v>945</v>
      </c>
      <c r="H29" s="474"/>
      <c r="I29" s="583"/>
      <c r="J29" s="584"/>
      <c r="K29" s="584"/>
      <c r="L29" s="584"/>
      <c r="M29" s="584"/>
      <c r="N29" s="584"/>
      <c r="O29" s="585"/>
      <c r="P29" s="477"/>
      <c r="Q29" s="474"/>
      <c r="R29" s="474"/>
      <c r="S29" s="474"/>
      <c r="T29" s="474"/>
      <c r="U29" s="474"/>
      <c r="V29" s="474"/>
      <c r="W29" s="474"/>
      <c r="X29" s="474"/>
      <c r="Y29" s="474"/>
      <c r="Z29" s="474"/>
      <c r="AA29" s="474"/>
      <c r="AB29" s="474"/>
      <c r="AC29" s="474"/>
      <c r="AD29" s="474"/>
      <c r="AE29" s="474"/>
      <c r="AF29" s="474"/>
      <c r="AG29" s="474"/>
      <c r="AH29" s="474"/>
      <c r="AI29" s="474"/>
      <c r="AJ29" s="474"/>
      <c r="AK29" s="474"/>
      <c r="AL29" s="474"/>
    </row>
    <row r="30" spans="1:38" s="476" customFormat="1" x14ac:dyDescent="0.25">
      <c r="A30" s="474"/>
      <c r="B30" s="475"/>
      <c r="C30" s="550" t="s">
        <v>202</v>
      </c>
      <c r="D30" s="551"/>
      <c r="E30" s="551"/>
      <c r="F30" s="552"/>
      <c r="G30" s="2546">
        <v>2.5000000000000001E-2</v>
      </c>
      <c r="H30" s="549"/>
      <c r="I30" s="1306">
        <f>'Form 8A '!K25</f>
        <v>512844</v>
      </c>
      <c r="J30" s="1307">
        <f>I30+(I30*$G30)</f>
        <v>525665.1</v>
      </c>
      <c r="K30" s="1307">
        <f t="shared" ref="J30:O34" si="0">J30+(J30*$G30)</f>
        <v>538806.72749999992</v>
      </c>
      <c r="L30" s="1307">
        <f t="shared" si="0"/>
        <v>552276.8956874999</v>
      </c>
      <c r="M30" s="1307">
        <f t="shared" si="0"/>
        <v>566083.81807968742</v>
      </c>
      <c r="N30" s="1307">
        <f t="shared" si="0"/>
        <v>580235.91353167966</v>
      </c>
      <c r="O30" s="1308">
        <f t="shared" si="0"/>
        <v>594741.81136997161</v>
      </c>
      <c r="P30" s="477"/>
      <c r="Q30" s="474"/>
      <c r="R30" s="474"/>
      <c r="S30" s="474"/>
      <c r="T30" s="474"/>
      <c r="U30" s="474"/>
      <c r="V30" s="474"/>
      <c r="W30" s="474"/>
      <c r="X30" s="474"/>
      <c r="Y30" s="474"/>
      <c r="Z30" s="474"/>
      <c r="AA30" s="474"/>
      <c r="AB30" s="474"/>
      <c r="AC30" s="474"/>
      <c r="AD30" s="474"/>
      <c r="AE30" s="474"/>
      <c r="AF30" s="474"/>
      <c r="AG30" s="474"/>
      <c r="AH30" s="474"/>
      <c r="AI30" s="474"/>
      <c r="AJ30" s="474"/>
      <c r="AK30" s="474"/>
      <c r="AL30" s="474"/>
    </row>
    <row r="31" spans="1:38" s="476" customFormat="1" ht="13.8" thickBot="1" x14ac:dyDescent="0.3">
      <c r="A31" s="474"/>
      <c r="B31" s="475"/>
      <c r="C31" s="553" t="s">
        <v>203</v>
      </c>
      <c r="D31" s="554"/>
      <c r="E31" s="555"/>
      <c r="F31" s="556"/>
      <c r="G31" s="2554">
        <v>2.5000000000000001E-2</v>
      </c>
      <c r="H31" s="536"/>
      <c r="I31" s="1439">
        <f>'Form 8A '!L25</f>
        <v>0</v>
      </c>
      <c r="J31" s="1307">
        <f t="shared" si="0"/>
        <v>0</v>
      </c>
      <c r="K31" s="1307">
        <f t="shared" si="0"/>
        <v>0</v>
      </c>
      <c r="L31" s="1307">
        <f t="shared" si="0"/>
        <v>0</v>
      </c>
      <c r="M31" s="1307">
        <f t="shared" si="0"/>
        <v>0</v>
      </c>
      <c r="N31" s="1307">
        <f t="shared" si="0"/>
        <v>0</v>
      </c>
      <c r="O31" s="1308">
        <f t="shared" si="0"/>
        <v>0</v>
      </c>
      <c r="P31" s="477"/>
      <c r="Q31" s="474"/>
      <c r="R31" s="474"/>
      <c r="S31" s="474"/>
      <c r="T31" s="474"/>
      <c r="U31" s="474"/>
      <c r="V31" s="474"/>
      <c r="W31" s="474"/>
      <c r="X31" s="474"/>
      <c r="Y31" s="474"/>
      <c r="Z31" s="474"/>
      <c r="AA31" s="474"/>
      <c r="AB31" s="474"/>
      <c r="AC31" s="474"/>
      <c r="AD31" s="474"/>
      <c r="AE31" s="474"/>
      <c r="AF31" s="474"/>
      <c r="AG31" s="474"/>
      <c r="AH31" s="474"/>
      <c r="AI31" s="474"/>
      <c r="AJ31" s="474"/>
      <c r="AK31" s="474"/>
      <c r="AL31" s="474"/>
    </row>
    <row r="32" spans="1:38" s="476" customFormat="1" ht="13.8" thickBot="1" x14ac:dyDescent="0.3">
      <c r="A32" s="474"/>
      <c r="B32" s="475"/>
      <c r="C32" s="2703" t="s">
        <v>15</v>
      </c>
      <c r="D32" s="2704"/>
      <c r="E32" s="2705"/>
      <c r="F32" s="555"/>
      <c r="G32" s="2555">
        <v>2.5000000000000001E-2</v>
      </c>
      <c r="H32" s="556"/>
      <c r="I32" s="1309">
        <f>'Form 8B'!G17</f>
        <v>235159</v>
      </c>
      <c r="J32" s="1440">
        <f>I32*(1+$G$32)</f>
        <v>241037.97499999998</v>
      </c>
      <c r="K32" s="1440">
        <f t="shared" ref="K32:O32" si="1">J32*(1+$G$32)</f>
        <v>247063.92437499994</v>
      </c>
      <c r="L32" s="1440">
        <f t="shared" si="1"/>
        <v>253240.52248437493</v>
      </c>
      <c r="M32" s="1440">
        <f t="shared" si="1"/>
        <v>259571.53554648429</v>
      </c>
      <c r="N32" s="1440">
        <f t="shared" si="1"/>
        <v>266060.82393514639</v>
      </c>
      <c r="O32" s="1441">
        <f t="shared" si="1"/>
        <v>272712.344533525</v>
      </c>
      <c r="P32" s="477"/>
      <c r="Q32" s="474"/>
      <c r="R32" s="474"/>
      <c r="S32" s="474"/>
      <c r="T32" s="474"/>
      <c r="U32" s="474"/>
      <c r="V32" s="474"/>
      <c r="W32" s="474"/>
      <c r="X32" s="474"/>
      <c r="Y32" s="474"/>
      <c r="Z32" s="474"/>
      <c r="AA32" s="474"/>
      <c r="AB32" s="474"/>
      <c r="AC32" s="474"/>
      <c r="AD32" s="474"/>
      <c r="AE32" s="474"/>
      <c r="AF32" s="474"/>
      <c r="AG32" s="474"/>
      <c r="AH32" s="474"/>
      <c r="AI32" s="474"/>
      <c r="AJ32" s="474"/>
      <c r="AK32" s="474"/>
      <c r="AL32" s="474"/>
    </row>
    <row r="33" spans="1:38" s="476" customFormat="1" x14ac:dyDescent="0.25">
      <c r="A33" s="474"/>
      <c r="B33" s="475"/>
      <c r="C33" s="481" t="s">
        <v>192</v>
      </c>
      <c r="D33" s="3319" t="s">
        <v>1534</v>
      </c>
      <c r="E33" s="3319"/>
      <c r="F33" s="3319"/>
      <c r="G33" s="2554">
        <v>2.5000000000000001E-2</v>
      </c>
      <c r="H33" s="536"/>
      <c r="I33" s="1310">
        <f>120*78</f>
        <v>9360</v>
      </c>
      <c r="J33" s="1307">
        <f t="shared" si="0"/>
        <v>9594</v>
      </c>
      <c r="K33" s="1307">
        <f t="shared" si="0"/>
        <v>9833.85</v>
      </c>
      <c r="L33" s="1307">
        <f t="shared" si="0"/>
        <v>10079.696250000001</v>
      </c>
      <c r="M33" s="1307">
        <f t="shared" si="0"/>
        <v>10331.68865625</v>
      </c>
      <c r="N33" s="1307">
        <f t="shared" si="0"/>
        <v>10589.98087265625</v>
      </c>
      <c r="O33" s="1308">
        <f t="shared" si="0"/>
        <v>10854.730394472655</v>
      </c>
      <c r="P33" s="477"/>
      <c r="Q33" s="474"/>
      <c r="R33" s="474"/>
      <c r="S33" s="474"/>
      <c r="T33" s="474"/>
      <c r="U33" s="474"/>
      <c r="V33" s="474"/>
      <c r="W33" s="474"/>
      <c r="X33" s="474"/>
      <c r="Y33" s="474"/>
      <c r="Z33" s="474"/>
      <c r="AA33" s="474"/>
      <c r="AB33" s="474"/>
      <c r="AC33" s="474"/>
      <c r="AD33" s="474"/>
      <c r="AE33" s="474"/>
      <c r="AF33" s="474"/>
      <c r="AG33" s="474"/>
      <c r="AH33" s="474"/>
      <c r="AI33" s="474"/>
      <c r="AJ33" s="474"/>
      <c r="AK33" s="474"/>
      <c r="AL33" s="474"/>
    </row>
    <row r="34" spans="1:38" s="476" customFormat="1" ht="13.8" thickBot="1" x14ac:dyDescent="0.3">
      <c r="A34" s="474"/>
      <c r="B34" s="475"/>
      <c r="C34" s="481" t="s">
        <v>192</v>
      </c>
      <c r="D34" s="3323"/>
      <c r="E34" s="3323"/>
      <c r="F34" s="3323"/>
      <c r="G34" s="2556">
        <v>0</v>
      </c>
      <c r="H34" s="536"/>
      <c r="I34" s="1311">
        <v>0</v>
      </c>
      <c r="J34" s="1307">
        <f t="shared" si="0"/>
        <v>0</v>
      </c>
      <c r="K34" s="1307">
        <f t="shared" si="0"/>
        <v>0</v>
      </c>
      <c r="L34" s="1307">
        <f t="shared" si="0"/>
        <v>0</v>
      </c>
      <c r="M34" s="1307">
        <f t="shared" si="0"/>
        <v>0</v>
      </c>
      <c r="N34" s="1307">
        <f t="shared" si="0"/>
        <v>0</v>
      </c>
      <c r="O34" s="1308">
        <f t="shared" si="0"/>
        <v>0</v>
      </c>
      <c r="P34" s="477"/>
      <c r="Q34" s="474"/>
      <c r="R34" s="474"/>
      <c r="S34" s="474"/>
      <c r="T34" s="474"/>
      <c r="U34" s="474"/>
      <c r="V34" s="474"/>
      <c r="W34" s="474"/>
      <c r="X34" s="474"/>
      <c r="Y34" s="474"/>
      <c r="Z34" s="474"/>
      <c r="AA34" s="474"/>
      <c r="AB34" s="474"/>
      <c r="AC34" s="474"/>
      <c r="AD34" s="474"/>
      <c r="AE34" s="474"/>
      <c r="AF34" s="474"/>
      <c r="AG34" s="474"/>
      <c r="AH34" s="474"/>
      <c r="AI34" s="474"/>
      <c r="AJ34" s="474"/>
      <c r="AK34" s="474"/>
      <c r="AL34" s="474"/>
    </row>
    <row r="35" spans="1:38" s="476" customFormat="1" x14ac:dyDescent="0.25">
      <c r="A35" s="474"/>
      <c r="B35" s="475"/>
      <c r="C35" s="482" t="s">
        <v>72</v>
      </c>
      <c r="E35" s="474"/>
      <c r="F35" s="474"/>
      <c r="G35" s="2557"/>
      <c r="H35" s="483" t="s">
        <v>73</v>
      </c>
      <c r="I35" s="1312">
        <f t="shared" ref="I35:O35" si="2">SUM(I30:I34)</f>
        <v>757363</v>
      </c>
      <c r="J35" s="1313">
        <f t="shared" si="2"/>
        <v>776297.07499999995</v>
      </c>
      <c r="K35" s="1313">
        <f t="shared" si="2"/>
        <v>795704.50187499984</v>
      </c>
      <c r="L35" s="1313">
        <f t="shared" si="2"/>
        <v>815597.11442187487</v>
      </c>
      <c r="M35" s="1313">
        <f t="shared" si="2"/>
        <v>835987.04228242172</v>
      </c>
      <c r="N35" s="1313">
        <f t="shared" si="2"/>
        <v>856886.71833948232</v>
      </c>
      <c r="O35" s="1314">
        <f t="shared" si="2"/>
        <v>878308.88629796915</v>
      </c>
      <c r="P35" s="477"/>
      <c r="Q35" s="474"/>
      <c r="R35" s="474"/>
      <c r="S35" s="474"/>
      <c r="T35" s="474"/>
      <c r="U35" s="474"/>
      <c r="V35" s="474"/>
      <c r="W35" s="474"/>
      <c r="X35" s="474"/>
      <c r="Y35" s="474"/>
      <c r="Z35" s="474"/>
      <c r="AA35" s="474"/>
      <c r="AB35" s="474"/>
      <c r="AC35" s="474"/>
      <c r="AD35" s="474"/>
      <c r="AE35" s="474"/>
      <c r="AF35" s="474"/>
      <c r="AG35" s="474"/>
      <c r="AH35" s="474"/>
      <c r="AI35" s="474"/>
      <c r="AJ35" s="474"/>
      <c r="AK35" s="474"/>
      <c r="AL35" s="474"/>
    </row>
    <row r="36" spans="1:38" s="476" customFormat="1" x14ac:dyDescent="0.25">
      <c r="A36" s="474"/>
      <c r="B36" s="475"/>
      <c r="C36" s="482"/>
      <c r="D36" s="483"/>
      <c r="E36" s="474"/>
      <c r="F36" s="474"/>
      <c r="G36" s="2557"/>
      <c r="H36" s="474"/>
      <c r="I36" s="1315"/>
      <c r="J36" s="1316"/>
      <c r="K36" s="1316"/>
      <c r="L36" s="1316"/>
      <c r="M36" s="1316"/>
      <c r="N36" s="1316"/>
      <c r="O36" s="1317"/>
      <c r="P36" s="477"/>
      <c r="Q36" s="474"/>
      <c r="R36" s="474"/>
      <c r="S36" s="474"/>
      <c r="T36" s="474"/>
      <c r="U36" s="474"/>
      <c r="V36" s="474"/>
      <c r="W36" s="474"/>
      <c r="X36" s="474"/>
      <c r="Y36" s="474"/>
      <c r="Z36" s="474"/>
      <c r="AA36" s="474"/>
      <c r="AB36" s="474"/>
      <c r="AC36" s="474"/>
      <c r="AD36" s="474"/>
      <c r="AE36" s="474"/>
      <c r="AF36" s="474"/>
      <c r="AG36" s="474"/>
      <c r="AH36" s="474"/>
      <c r="AI36" s="474"/>
      <c r="AJ36" s="474"/>
      <c r="AK36" s="474"/>
      <c r="AL36" s="474"/>
    </row>
    <row r="37" spans="1:38" s="476" customFormat="1" x14ac:dyDescent="0.25">
      <c r="A37" s="474"/>
      <c r="B37" s="475"/>
      <c r="C37" s="482" t="s">
        <v>204</v>
      </c>
      <c r="D37" s="480"/>
      <c r="E37" s="474"/>
      <c r="F37" s="474"/>
      <c r="G37" s="2558"/>
      <c r="H37" s="479"/>
      <c r="I37" s="1309">
        <f>'Form 8B'!G25</f>
        <v>0</v>
      </c>
      <c r="J37" s="1318">
        <v>0</v>
      </c>
      <c r="K37" s="1318">
        <v>0</v>
      </c>
      <c r="L37" s="1318">
        <v>0</v>
      </c>
      <c r="M37" s="1318">
        <v>0</v>
      </c>
      <c r="N37" s="1318">
        <v>0</v>
      </c>
      <c r="O37" s="1319">
        <v>0</v>
      </c>
      <c r="P37" s="477"/>
      <c r="Q37" s="474"/>
      <c r="R37" s="474"/>
      <c r="S37" s="474"/>
      <c r="T37" s="474"/>
      <c r="U37" s="474"/>
      <c r="V37" s="474"/>
      <c r="W37" s="474"/>
      <c r="X37" s="474"/>
      <c r="Y37" s="474"/>
      <c r="Z37" s="474"/>
      <c r="AA37" s="474"/>
      <c r="AB37" s="474"/>
      <c r="AC37" s="474"/>
      <c r="AD37" s="474"/>
      <c r="AE37" s="474"/>
      <c r="AF37" s="474"/>
      <c r="AG37" s="474"/>
      <c r="AH37" s="474"/>
      <c r="AI37" s="474"/>
      <c r="AJ37" s="474"/>
      <c r="AK37" s="474"/>
      <c r="AL37" s="474"/>
    </row>
    <row r="38" spans="1:38" s="476" customFormat="1" x14ac:dyDescent="0.25">
      <c r="A38" s="474"/>
      <c r="B38" s="475"/>
      <c r="C38" s="482"/>
      <c r="D38" s="480"/>
      <c r="E38" s="474"/>
      <c r="F38" s="474"/>
      <c r="G38" s="2557"/>
      <c r="H38" s="474"/>
      <c r="I38" s="1315"/>
      <c r="J38" s="1316"/>
      <c r="K38" s="1316"/>
      <c r="L38" s="1316"/>
      <c r="M38" s="1316"/>
      <c r="N38" s="1316"/>
      <c r="O38" s="1317"/>
      <c r="P38" s="477"/>
      <c r="Q38" s="474"/>
      <c r="R38" s="474"/>
      <c r="S38" s="474"/>
      <c r="T38" s="474"/>
      <c r="U38" s="474"/>
      <c r="V38" s="474"/>
      <c r="W38" s="474"/>
      <c r="X38" s="474"/>
      <c r="Y38" s="474"/>
      <c r="Z38" s="474"/>
      <c r="AA38" s="474"/>
      <c r="AB38" s="474"/>
      <c r="AC38" s="474"/>
      <c r="AD38" s="474"/>
      <c r="AE38" s="474"/>
      <c r="AF38" s="474"/>
      <c r="AG38" s="474"/>
      <c r="AH38" s="474"/>
      <c r="AI38" s="474"/>
      <c r="AJ38" s="474"/>
      <c r="AK38" s="474"/>
      <c r="AL38" s="474"/>
    </row>
    <row r="39" spans="1:38" s="476" customFormat="1" ht="13.8" thickBot="1" x14ac:dyDescent="0.3">
      <c r="A39" s="474"/>
      <c r="B39" s="475"/>
      <c r="C39" s="2604" t="s">
        <v>143</v>
      </c>
      <c r="D39" s="2605"/>
      <c r="E39" s="485"/>
      <c r="F39" s="485"/>
      <c r="G39" s="2606"/>
      <c r="H39" s="486"/>
      <c r="I39" s="1320">
        <v>0</v>
      </c>
      <c r="J39" s="1321">
        <v>0</v>
      </c>
      <c r="K39" s="1321">
        <v>0</v>
      </c>
      <c r="L39" s="1321">
        <v>0</v>
      </c>
      <c r="M39" s="1321">
        <v>0</v>
      </c>
      <c r="N39" s="1321">
        <v>0</v>
      </c>
      <c r="O39" s="1322">
        <v>0</v>
      </c>
      <c r="P39" s="477"/>
      <c r="Q39" s="474"/>
      <c r="R39" s="474"/>
      <c r="S39" s="474"/>
      <c r="T39" s="474"/>
      <c r="U39" s="474"/>
      <c r="V39" s="474"/>
      <c r="W39" s="474"/>
      <c r="X39" s="474"/>
      <c r="Y39" s="474"/>
      <c r="Z39" s="474"/>
      <c r="AA39" s="474"/>
      <c r="AB39" s="474"/>
      <c r="AC39" s="474"/>
      <c r="AD39" s="474"/>
      <c r="AE39" s="474"/>
      <c r="AF39" s="474"/>
      <c r="AG39" s="474"/>
      <c r="AH39" s="474"/>
      <c r="AI39" s="474"/>
      <c r="AJ39" s="474"/>
      <c r="AK39" s="474"/>
      <c r="AL39" s="474"/>
    </row>
    <row r="40" spans="1:38" s="476" customFormat="1" ht="13.8" thickTop="1" x14ac:dyDescent="0.25">
      <c r="A40" s="474"/>
      <c r="B40" s="475"/>
      <c r="C40" s="478" t="s">
        <v>208</v>
      </c>
      <c r="E40" s="474"/>
      <c r="F40" s="474"/>
      <c r="G40" s="2557"/>
      <c r="H40" s="480" t="s">
        <v>73</v>
      </c>
      <c r="I40" s="1323">
        <f>I35+I37+I39</f>
        <v>757363</v>
      </c>
      <c r="J40" s="1324">
        <f t="shared" ref="J40:O40" si="3">J35+J37+J39</f>
        <v>776297.07499999995</v>
      </c>
      <c r="K40" s="1324">
        <f t="shared" si="3"/>
        <v>795704.50187499984</v>
      </c>
      <c r="L40" s="1324">
        <f t="shared" si="3"/>
        <v>815597.11442187487</v>
      </c>
      <c r="M40" s="1324">
        <f t="shared" si="3"/>
        <v>835987.04228242172</v>
      </c>
      <c r="N40" s="1324">
        <f t="shared" si="3"/>
        <v>856886.71833948232</v>
      </c>
      <c r="O40" s="1325">
        <f t="shared" si="3"/>
        <v>878308.88629796915</v>
      </c>
      <c r="P40" s="477"/>
      <c r="Q40" s="474"/>
      <c r="R40" s="474"/>
      <c r="S40" s="474"/>
      <c r="T40" s="474"/>
      <c r="U40" s="474"/>
      <c r="V40" s="474"/>
      <c r="W40" s="474"/>
      <c r="X40" s="474"/>
      <c r="Y40" s="474"/>
      <c r="Z40" s="474"/>
      <c r="AA40" s="474"/>
      <c r="AB40" s="474"/>
      <c r="AC40" s="474"/>
      <c r="AD40" s="474"/>
      <c r="AE40" s="474"/>
      <c r="AF40" s="474"/>
      <c r="AG40" s="474"/>
      <c r="AH40" s="474"/>
      <c r="AI40" s="474"/>
      <c r="AJ40" s="474"/>
      <c r="AK40" s="474"/>
      <c r="AL40" s="474"/>
    </row>
    <row r="41" spans="1:38" s="476" customFormat="1" ht="13.8" thickBot="1" x14ac:dyDescent="0.3">
      <c r="A41" s="474"/>
      <c r="B41" s="475"/>
      <c r="C41" s="478"/>
      <c r="D41" s="474"/>
      <c r="E41" s="474"/>
      <c r="F41" s="474"/>
      <c r="G41" s="540" t="s">
        <v>946</v>
      </c>
      <c r="H41" s="561"/>
      <c r="I41" s="1315"/>
      <c r="J41" s="1316"/>
      <c r="K41" s="1316"/>
      <c r="L41" s="1316"/>
      <c r="M41" s="1316"/>
      <c r="N41" s="1316"/>
      <c r="O41" s="1317"/>
      <c r="P41" s="477"/>
      <c r="Q41" s="474"/>
      <c r="R41" s="474"/>
      <c r="S41" s="474"/>
      <c r="T41" s="474"/>
      <c r="U41" s="474"/>
      <c r="V41" s="474"/>
      <c r="W41" s="474"/>
      <c r="X41" s="474"/>
      <c r="Y41" s="474"/>
      <c r="Z41" s="474"/>
      <c r="AA41" s="474"/>
      <c r="AB41" s="474"/>
      <c r="AC41" s="474"/>
      <c r="AD41" s="474"/>
      <c r="AE41" s="474"/>
      <c r="AF41" s="474"/>
      <c r="AG41" s="474"/>
      <c r="AH41" s="474"/>
      <c r="AI41" s="474"/>
      <c r="AJ41" s="474"/>
      <c r="AK41" s="474"/>
      <c r="AL41" s="474"/>
    </row>
    <row r="42" spans="1:38" s="476" customFormat="1" x14ac:dyDescent="0.25">
      <c r="A42" s="474"/>
      <c r="B42" s="475"/>
      <c r="C42" s="557" t="s">
        <v>773</v>
      </c>
      <c r="D42" s="551"/>
      <c r="E42" s="551"/>
      <c r="F42" s="552"/>
      <c r="G42" s="2559">
        <v>0.05</v>
      </c>
      <c r="H42" s="549"/>
      <c r="I42" s="1326">
        <f>-I35*$G42</f>
        <v>-37868.15</v>
      </c>
      <c r="J42" s="1327">
        <f t="shared" ref="J42:O42" si="4">-J35*$G42</f>
        <v>-38814.853750000002</v>
      </c>
      <c r="K42" s="1327">
        <f t="shared" si="4"/>
        <v>-39785.225093749992</v>
      </c>
      <c r="L42" s="1327">
        <f t="shared" si="4"/>
        <v>-40779.855721093743</v>
      </c>
      <c r="M42" s="1327">
        <f t="shared" si="4"/>
        <v>-41799.352114121088</v>
      </c>
      <c r="N42" s="1327">
        <f t="shared" si="4"/>
        <v>-42844.335916974116</v>
      </c>
      <c r="O42" s="1328">
        <f t="shared" si="4"/>
        <v>-43915.444314898457</v>
      </c>
      <c r="P42" s="477"/>
      <c r="Q42" s="474"/>
      <c r="R42" s="474"/>
      <c r="S42" s="474"/>
      <c r="T42" s="474"/>
      <c r="U42" s="474"/>
      <c r="V42" s="474"/>
      <c r="W42" s="474"/>
      <c r="X42" s="474"/>
      <c r="Y42" s="474"/>
      <c r="Z42" s="474"/>
      <c r="AA42" s="474"/>
      <c r="AB42" s="474"/>
      <c r="AC42" s="474"/>
      <c r="AD42" s="474"/>
      <c r="AE42" s="474"/>
      <c r="AF42" s="474"/>
      <c r="AG42" s="474"/>
      <c r="AH42" s="474"/>
      <c r="AI42" s="474"/>
      <c r="AJ42" s="474"/>
      <c r="AK42" s="474"/>
      <c r="AL42" s="474"/>
    </row>
    <row r="43" spans="1:38" s="476" customFormat="1" ht="13.8" thickBot="1" x14ac:dyDescent="0.3">
      <c r="A43" s="474"/>
      <c r="B43" s="475"/>
      <c r="C43" s="488" t="s">
        <v>774</v>
      </c>
      <c r="D43" s="485"/>
      <c r="E43" s="485"/>
      <c r="F43" s="485"/>
      <c r="G43" s="2560">
        <v>0.1</v>
      </c>
      <c r="H43" s="539"/>
      <c r="I43" s="1329">
        <f t="shared" ref="I43:O43" si="5">-I39*$G43</f>
        <v>0</v>
      </c>
      <c r="J43" s="1330">
        <f t="shared" si="5"/>
        <v>0</v>
      </c>
      <c r="K43" s="1330">
        <f t="shared" si="5"/>
        <v>0</v>
      </c>
      <c r="L43" s="1330">
        <f t="shared" si="5"/>
        <v>0</v>
      </c>
      <c r="M43" s="1330">
        <f t="shared" si="5"/>
        <v>0</v>
      </c>
      <c r="N43" s="1330">
        <f t="shared" si="5"/>
        <v>0</v>
      </c>
      <c r="O43" s="1331">
        <f t="shared" si="5"/>
        <v>0</v>
      </c>
      <c r="P43" s="477"/>
      <c r="Q43" s="474"/>
      <c r="R43" s="474"/>
      <c r="S43" s="474"/>
      <c r="T43" s="474"/>
      <c r="U43" s="474"/>
      <c r="V43" s="474"/>
      <c r="W43" s="474"/>
      <c r="X43" s="474"/>
      <c r="Y43" s="474"/>
      <c r="Z43" s="474"/>
      <c r="AA43" s="474"/>
      <c r="AB43" s="474"/>
      <c r="AC43" s="474"/>
      <c r="AD43" s="474"/>
      <c r="AE43" s="474"/>
      <c r="AF43" s="474"/>
      <c r="AG43" s="474"/>
      <c r="AH43" s="474"/>
      <c r="AI43" s="474"/>
      <c r="AJ43" s="474"/>
      <c r="AK43" s="474"/>
      <c r="AL43" s="474"/>
    </row>
    <row r="44" spans="1:38" s="476" customFormat="1" ht="14.4" thickTop="1" thickBot="1" x14ac:dyDescent="0.3">
      <c r="A44" s="474"/>
      <c r="B44" s="475"/>
      <c r="C44" s="489" t="s">
        <v>210</v>
      </c>
      <c r="D44" s="474"/>
      <c r="E44" s="474"/>
      <c r="F44" s="474"/>
      <c r="G44" s="474"/>
      <c r="H44" s="483" t="s">
        <v>73</v>
      </c>
      <c r="I44" s="1332">
        <f>SUM(I40,I42,I43)</f>
        <v>719494.85</v>
      </c>
      <c r="J44" s="1333">
        <f t="shared" ref="J44:O44" si="6">SUM(J40,J42,J43)</f>
        <v>737482.22124999994</v>
      </c>
      <c r="K44" s="1333">
        <f t="shared" si="6"/>
        <v>755919.27678124979</v>
      </c>
      <c r="L44" s="1333">
        <f t="shared" si="6"/>
        <v>774817.25870078115</v>
      </c>
      <c r="M44" s="1333">
        <f t="shared" si="6"/>
        <v>794187.69016830064</v>
      </c>
      <c r="N44" s="1333">
        <f t="shared" si="6"/>
        <v>814042.38242250821</v>
      </c>
      <c r="O44" s="1334">
        <f t="shared" si="6"/>
        <v>834393.44198307069</v>
      </c>
      <c r="P44" s="477"/>
      <c r="Q44" s="474"/>
      <c r="R44" s="474"/>
      <c r="S44" s="474"/>
      <c r="T44" s="474"/>
      <c r="U44" s="474"/>
      <c r="V44" s="474"/>
      <c r="W44" s="474"/>
      <c r="X44" s="474"/>
      <c r="Y44" s="474"/>
      <c r="Z44" s="474"/>
      <c r="AA44" s="474"/>
      <c r="AB44" s="474"/>
      <c r="AC44" s="474"/>
      <c r="AD44" s="474"/>
      <c r="AE44" s="474"/>
      <c r="AF44" s="474"/>
      <c r="AG44" s="474"/>
      <c r="AH44" s="474"/>
      <c r="AI44" s="474"/>
      <c r="AJ44" s="474"/>
      <c r="AK44" s="474"/>
      <c r="AL44" s="474"/>
    </row>
    <row r="45" spans="1:38" s="476" customFormat="1" x14ac:dyDescent="0.25">
      <c r="A45" s="474"/>
      <c r="B45" s="475"/>
      <c r="C45" s="490"/>
      <c r="D45" s="490"/>
      <c r="E45" s="474"/>
      <c r="F45" s="474"/>
      <c r="G45" s="474"/>
      <c r="H45" s="474"/>
      <c r="I45" s="490"/>
      <c r="J45" s="490"/>
      <c r="K45" s="490"/>
      <c r="L45" s="490"/>
      <c r="M45" s="490"/>
      <c r="N45" s="490"/>
      <c r="O45" s="490"/>
      <c r="P45" s="477"/>
      <c r="Q45" s="474"/>
      <c r="R45" s="474"/>
      <c r="S45" s="474"/>
      <c r="T45" s="474"/>
      <c r="U45" s="474"/>
      <c r="V45" s="474"/>
      <c r="W45" s="474"/>
      <c r="X45" s="474"/>
      <c r="Y45" s="474"/>
      <c r="Z45" s="474"/>
      <c r="AA45" s="474"/>
      <c r="AB45" s="474"/>
      <c r="AC45" s="474"/>
      <c r="AD45" s="474"/>
      <c r="AE45" s="474"/>
      <c r="AF45" s="474"/>
      <c r="AG45" s="474"/>
      <c r="AH45" s="474"/>
      <c r="AI45" s="474"/>
      <c r="AJ45" s="474"/>
      <c r="AK45" s="474"/>
      <c r="AL45" s="474"/>
    </row>
    <row r="46" spans="1:38" s="462" customFormat="1" ht="12.75" customHeight="1" thickBot="1" x14ac:dyDescent="0.3">
      <c r="B46" s="466"/>
      <c r="C46" s="531" t="s">
        <v>155</v>
      </c>
      <c r="D46" s="532"/>
      <c r="E46" s="532"/>
      <c r="F46" s="532"/>
      <c r="G46" s="532"/>
      <c r="H46" s="532"/>
      <c r="I46" s="532"/>
      <c r="J46" s="532"/>
      <c r="K46" s="532"/>
      <c r="L46" s="533"/>
      <c r="M46" s="532"/>
      <c r="N46" s="532"/>
      <c r="O46" s="532"/>
      <c r="P46" s="470"/>
      <c r="Q46" s="468"/>
      <c r="R46" s="471"/>
      <c r="S46" s="471"/>
      <c r="T46" s="471"/>
      <c r="U46" s="471"/>
      <c r="V46" s="471"/>
      <c r="W46" s="471"/>
    </row>
    <row r="47" spans="1:38" s="462" customFormat="1" ht="36.6" thickBot="1" x14ac:dyDescent="0.25">
      <c r="B47" s="466"/>
      <c r="C47" s="478" t="s">
        <v>9</v>
      </c>
      <c r="D47" s="467"/>
      <c r="E47" s="482"/>
      <c r="F47" s="537" t="s">
        <v>945</v>
      </c>
      <c r="H47" s="1636" t="s">
        <v>1024</v>
      </c>
      <c r="I47" s="1633" t="s">
        <v>51</v>
      </c>
      <c r="J47" s="1634" t="s">
        <v>67</v>
      </c>
      <c r="K47" s="1634" t="s">
        <v>68</v>
      </c>
      <c r="L47" s="1634" t="s">
        <v>69</v>
      </c>
      <c r="M47" s="1634" t="s">
        <v>52</v>
      </c>
      <c r="N47" s="1634" t="s">
        <v>70</v>
      </c>
      <c r="O47" s="1635" t="s">
        <v>71</v>
      </c>
      <c r="P47" s="465"/>
      <c r="W47" s="491"/>
    </row>
    <row r="48" spans="1:38" s="462" customFormat="1" ht="12.75" customHeight="1" x14ac:dyDescent="0.2">
      <c r="B48" s="466"/>
      <c r="C48" s="492" t="s">
        <v>83</v>
      </c>
      <c r="D48" s="493"/>
      <c r="E48" s="494"/>
      <c r="F48" s="2546">
        <v>3.5000000000000003E-2</v>
      </c>
      <c r="G48" s="543"/>
      <c r="H48" s="2542">
        <f>I48/'Form 2A'!$N$70</f>
        <v>1078.2692307692307</v>
      </c>
      <c r="I48" s="1335">
        <v>84105</v>
      </c>
      <c r="J48" s="1336">
        <f>I48+(I48*$F48)</f>
        <v>87048.675000000003</v>
      </c>
      <c r="K48" s="1336">
        <f t="shared" ref="J48:O57" si="7">J48+(J48*$F48)</f>
        <v>90095.378624999998</v>
      </c>
      <c r="L48" s="1336">
        <f t="shared" si="7"/>
        <v>93248.716876874998</v>
      </c>
      <c r="M48" s="1336">
        <f t="shared" si="7"/>
        <v>96512.42196756562</v>
      </c>
      <c r="N48" s="1336">
        <f t="shared" si="7"/>
        <v>99890.356736430418</v>
      </c>
      <c r="O48" s="1337">
        <f t="shared" si="7"/>
        <v>103386.51922220548</v>
      </c>
      <c r="P48" s="465"/>
      <c r="W48" s="491"/>
    </row>
    <row r="49" spans="2:23" s="462" customFormat="1" ht="12.75" customHeight="1" x14ac:dyDescent="0.25">
      <c r="B49" s="495"/>
      <c r="C49" s="496" t="s">
        <v>82</v>
      </c>
      <c r="D49" s="497"/>
      <c r="E49" s="498"/>
      <c r="F49" s="1689">
        <v>3.5000000000000003E-2</v>
      </c>
      <c r="G49" s="544"/>
      <c r="H49" s="2543">
        <f>I49/'Form 2A'!$N$70</f>
        <v>984.74358974358972</v>
      </c>
      <c r="I49" s="1338">
        <v>76810</v>
      </c>
      <c r="J49" s="1339">
        <f t="shared" si="7"/>
        <v>79498.350000000006</v>
      </c>
      <c r="K49" s="1339">
        <f t="shared" si="7"/>
        <v>82280.792250000013</v>
      </c>
      <c r="L49" s="1339">
        <f t="shared" si="7"/>
        <v>85160.619978750008</v>
      </c>
      <c r="M49" s="1339">
        <f t="shared" si="7"/>
        <v>88141.241678006263</v>
      </c>
      <c r="N49" s="1339">
        <f t="shared" si="7"/>
        <v>91226.185136736487</v>
      </c>
      <c r="O49" s="1340">
        <f t="shared" si="7"/>
        <v>94419.101616522268</v>
      </c>
      <c r="P49" s="465"/>
      <c r="W49" s="491"/>
    </row>
    <row r="50" spans="2:23" s="462" customFormat="1" ht="12.75" customHeight="1" x14ac:dyDescent="0.25">
      <c r="B50" s="466"/>
      <c r="C50" s="496" t="s">
        <v>63</v>
      </c>
      <c r="D50" s="497"/>
      <c r="E50" s="498"/>
      <c r="F50" s="1689">
        <v>3.5000000000000003E-2</v>
      </c>
      <c r="G50" s="544"/>
      <c r="H50" s="2543">
        <f>I50/'Form 2A'!$N$70</f>
        <v>179.48717948717947</v>
      </c>
      <c r="I50" s="1338">
        <v>14000</v>
      </c>
      <c r="J50" s="1339">
        <f t="shared" si="7"/>
        <v>14490</v>
      </c>
      <c r="K50" s="1339">
        <f t="shared" si="7"/>
        <v>14997.15</v>
      </c>
      <c r="L50" s="1339">
        <f t="shared" si="7"/>
        <v>15522.05025</v>
      </c>
      <c r="M50" s="1339">
        <f t="shared" si="7"/>
        <v>16065.322008749999</v>
      </c>
      <c r="N50" s="1339">
        <f t="shared" si="7"/>
        <v>16627.60827905625</v>
      </c>
      <c r="O50" s="1340">
        <f t="shared" si="7"/>
        <v>17209.57456882322</v>
      </c>
      <c r="P50" s="465"/>
      <c r="W50" s="491"/>
    </row>
    <row r="51" spans="2:23" s="462" customFormat="1" ht="12" x14ac:dyDescent="0.25">
      <c r="B51" s="466"/>
      <c r="C51" s="496" t="s">
        <v>765</v>
      </c>
      <c r="D51" s="498"/>
      <c r="E51" s="497"/>
      <c r="F51" s="1689">
        <v>3.5000000000000003E-2</v>
      </c>
      <c r="G51" s="544"/>
      <c r="H51" s="2543">
        <f>I51/'Form 2A'!$N$70</f>
        <v>25.641025641025642</v>
      </c>
      <c r="I51" s="1338">
        <v>2000</v>
      </c>
      <c r="J51" s="1339">
        <f t="shared" si="7"/>
        <v>2070</v>
      </c>
      <c r="K51" s="1339">
        <f t="shared" si="7"/>
        <v>2142.4499999999998</v>
      </c>
      <c r="L51" s="1339">
        <f t="shared" si="7"/>
        <v>2217.4357499999996</v>
      </c>
      <c r="M51" s="1339">
        <f t="shared" si="7"/>
        <v>2295.0460012499998</v>
      </c>
      <c r="N51" s="1339">
        <f t="shared" si="7"/>
        <v>2375.3726112937497</v>
      </c>
      <c r="O51" s="1340">
        <f t="shared" si="7"/>
        <v>2458.5106526890308</v>
      </c>
      <c r="P51" s="465"/>
      <c r="W51" s="491"/>
    </row>
    <row r="52" spans="2:23" s="462" customFormat="1" ht="12.75" customHeight="1" x14ac:dyDescent="0.25">
      <c r="B52" s="466"/>
      <c r="C52" s="496" t="s">
        <v>62</v>
      </c>
      <c r="D52" s="497"/>
      <c r="E52" s="498"/>
      <c r="F52" s="1689">
        <v>3.5000000000000003E-2</v>
      </c>
      <c r="G52" s="544"/>
      <c r="H52" s="2543">
        <f>I52/'Form 2A'!$N$70</f>
        <v>320.5128205128205</v>
      </c>
      <c r="I52" s="1338">
        <v>25000</v>
      </c>
      <c r="J52" s="1339">
        <f t="shared" si="7"/>
        <v>25875</v>
      </c>
      <c r="K52" s="1339">
        <f t="shared" si="7"/>
        <v>26780.625</v>
      </c>
      <c r="L52" s="1339">
        <f t="shared" si="7"/>
        <v>27717.946875000001</v>
      </c>
      <c r="M52" s="1339">
        <f t="shared" si="7"/>
        <v>28688.075015625003</v>
      </c>
      <c r="N52" s="1339">
        <f t="shared" si="7"/>
        <v>29692.157641171878</v>
      </c>
      <c r="O52" s="1340">
        <f t="shared" si="7"/>
        <v>30731.383158612894</v>
      </c>
      <c r="P52" s="465"/>
      <c r="W52" s="491"/>
    </row>
    <row r="53" spans="2:23" s="462" customFormat="1" ht="12.75" customHeight="1" x14ac:dyDescent="0.25">
      <c r="B53" s="466"/>
      <c r="C53" s="496" t="s">
        <v>65</v>
      </c>
      <c r="D53" s="497"/>
      <c r="E53" s="498"/>
      <c r="F53" s="1689">
        <v>3.5000000000000003E-2</v>
      </c>
      <c r="G53" s="544"/>
      <c r="H53" s="2543">
        <f>I53/'Form 2A'!$N$70</f>
        <v>19.23076923076923</v>
      </c>
      <c r="I53" s="1338">
        <v>1500</v>
      </c>
      <c r="J53" s="1339">
        <f t="shared" si="7"/>
        <v>1552.5</v>
      </c>
      <c r="K53" s="1339">
        <f t="shared" si="7"/>
        <v>1606.8375000000001</v>
      </c>
      <c r="L53" s="1339">
        <f t="shared" si="7"/>
        <v>1663.0768125000002</v>
      </c>
      <c r="M53" s="1339">
        <f t="shared" si="7"/>
        <v>1721.2845009375003</v>
      </c>
      <c r="N53" s="1339">
        <f t="shared" si="7"/>
        <v>1781.5294584703129</v>
      </c>
      <c r="O53" s="1340">
        <f t="shared" si="7"/>
        <v>1843.8829895167739</v>
      </c>
      <c r="P53" s="465"/>
      <c r="W53" s="491"/>
    </row>
    <row r="54" spans="2:23" s="462" customFormat="1" ht="12.75" customHeight="1" x14ac:dyDescent="0.25">
      <c r="B54" s="466"/>
      <c r="C54" s="496" t="s">
        <v>64</v>
      </c>
      <c r="D54" s="497"/>
      <c r="E54" s="498"/>
      <c r="F54" s="1689">
        <v>3.5000000000000003E-2</v>
      </c>
      <c r="G54" s="544"/>
      <c r="H54" s="2543">
        <f>I54/'Form 2A'!$N$70</f>
        <v>9.615384615384615</v>
      </c>
      <c r="I54" s="1338">
        <v>750</v>
      </c>
      <c r="J54" s="1339">
        <f t="shared" si="7"/>
        <v>776.25</v>
      </c>
      <c r="K54" s="1339">
        <f t="shared" si="7"/>
        <v>803.41875000000005</v>
      </c>
      <c r="L54" s="1339">
        <f t="shared" si="7"/>
        <v>831.53840625000009</v>
      </c>
      <c r="M54" s="1339">
        <f t="shared" si="7"/>
        <v>860.64225046875015</v>
      </c>
      <c r="N54" s="1339">
        <f t="shared" si="7"/>
        <v>890.76472923515644</v>
      </c>
      <c r="O54" s="1340">
        <f t="shared" si="7"/>
        <v>921.94149475838697</v>
      </c>
      <c r="P54" s="465"/>
      <c r="W54" s="491"/>
    </row>
    <row r="55" spans="2:23" s="462" customFormat="1" ht="12" x14ac:dyDescent="0.25">
      <c r="B55" s="466"/>
      <c r="C55" s="496" t="s">
        <v>766</v>
      </c>
      <c r="D55" s="498"/>
      <c r="E55" s="497"/>
      <c r="F55" s="1689">
        <v>3.5000000000000003E-2</v>
      </c>
      <c r="G55" s="544"/>
      <c r="H55" s="2543">
        <f>I55/'Form 2A'!$N$70</f>
        <v>0</v>
      </c>
      <c r="I55" s="1338">
        <v>0</v>
      </c>
      <c r="J55" s="1339">
        <f t="shared" si="7"/>
        <v>0</v>
      </c>
      <c r="K55" s="1339">
        <f t="shared" si="7"/>
        <v>0</v>
      </c>
      <c r="L55" s="1339">
        <f t="shared" si="7"/>
        <v>0</v>
      </c>
      <c r="M55" s="1339">
        <f t="shared" si="7"/>
        <v>0</v>
      </c>
      <c r="N55" s="1339">
        <f t="shared" si="7"/>
        <v>0</v>
      </c>
      <c r="O55" s="1340">
        <f t="shared" si="7"/>
        <v>0</v>
      </c>
      <c r="P55" s="465"/>
      <c r="W55" s="491"/>
    </row>
    <row r="56" spans="2:23" s="462" customFormat="1" ht="12.75" customHeight="1" x14ac:dyDescent="0.25">
      <c r="B56" s="466"/>
      <c r="C56" s="496" t="s">
        <v>59</v>
      </c>
      <c r="D56" s="497"/>
      <c r="E56" s="498"/>
      <c r="F56" s="1689">
        <v>3.5000000000000003E-2</v>
      </c>
      <c r="G56" s="544"/>
      <c r="H56" s="2543">
        <f>I56/'Form 2A'!$N$70</f>
        <v>250</v>
      </c>
      <c r="I56" s="1338">
        <f>2500+2500+2500+12000</f>
        <v>19500</v>
      </c>
      <c r="J56" s="1339">
        <f t="shared" si="7"/>
        <v>20182.5</v>
      </c>
      <c r="K56" s="1339">
        <f t="shared" si="7"/>
        <v>20888.887500000001</v>
      </c>
      <c r="L56" s="1339">
        <f t="shared" si="7"/>
        <v>21619.998562500001</v>
      </c>
      <c r="M56" s="1339">
        <f t="shared" si="7"/>
        <v>22376.6985121875</v>
      </c>
      <c r="N56" s="1339">
        <f t="shared" si="7"/>
        <v>23159.882960114064</v>
      </c>
      <c r="O56" s="1340">
        <f t="shared" si="7"/>
        <v>23970.478863718057</v>
      </c>
      <c r="P56" s="465"/>
      <c r="W56" s="491"/>
    </row>
    <row r="57" spans="2:23" s="462" customFormat="1" ht="12.75" customHeight="1" x14ac:dyDescent="0.25">
      <c r="B57" s="466"/>
      <c r="C57" s="496" t="s">
        <v>767</v>
      </c>
      <c r="D57" s="498"/>
      <c r="E57" s="498"/>
      <c r="F57" s="1689">
        <v>3.5000000000000003E-2</v>
      </c>
      <c r="G57" s="544"/>
      <c r="H57" s="2543">
        <f>I57/'Form 2A'!$N$70</f>
        <v>102.56410256410257</v>
      </c>
      <c r="I57" s="1338">
        <f>4000+4000</f>
        <v>8000</v>
      </c>
      <c r="J57" s="1339">
        <f t="shared" si="7"/>
        <v>8280</v>
      </c>
      <c r="K57" s="1339">
        <f t="shared" si="7"/>
        <v>8569.7999999999993</v>
      </c>
      <c r="L57" s="1339">
        <f t="shared" si="7"/>
        <v>8869.7429999999986</v>
      </c>
      <c r="M57" s="1339">
        <f t="shared" si="7"/>
        <v>9180.1840049999992</v>
      </c>
      <c r="N57" s="1339">
        <f t="shared" si="7"/>
        <v>9501.490445174999</v>
      </c>
      <c r="O57" s="1340">
        <f t="shared" si="7"/>
        <v>9834.0426107561234</v>
      </c>
      <c r="P57" s="465"/>
    </row>
    <row r="58" spans="2:23" s="462" customFormat="1" ht="12.75" customHeight="1" x14ac:dyDescent="0.25">
      <c r="B58" s="466"/>
      <c r="C58" s="496" t="s">
        <v>58</v>
      </c>
      <c r="D58" s="497"/>
      <c r="E58" s="498"/>
      <c r="F58" s="1689">
        <v>3.5000000000000003E-2</v>
      </c>
      <c r="G58" s="544"/>
      <c r="H58" s="2543">
        <f>I58/'Form 2A'!$N$70</f>
        <v>192.30769230769232</v>
      </c>
      <c r="I58" s="1338">
        <f>5000+10000</f>
        <v>15000</v>
      </c>
      <c r="J58" s="1339">
        <f t="shared" ref="J58:O67" si="8">I58+(I58*$F58)</f>
        <v>15525</v>
      </c>
      <c r="K58" s="1339">
        <f t="shared" si="8"/>
        <v>16068.375</v>
      </c>
      <c r="L58" s="1339">
        <f t="shared" si="8"/>
        <v>16630.768124999999</v>
      </c>
      <c r="M58" s="1339">
        <f t="shared" si="8"/>
        <v>17212.845009375</v>
      </c>
      <c r="N58" s="1339">
        <f t="shared" si="8"/>
        <v>17815.294584703126</v>
      </c>
      <c r="O58" s="1340">
        <f t="shared" si="8"/>
        <v>18438.829895167735</v>
      </c>
      <c r="P58" s="465"/>
      <c r="W58" s="491"/>
    </row>
    <row r="59" spans="2:23" s="462" customFormat="1" ht="12.75" customHeight="1" x14ac:dyDescent="0.25">
      <c r="B59" s="466"/>
      <c r="C59" s="496" t="s">
        <v>304</v>
      </c>
      <c r="D59" s="498"/>
      <c r="E59" s="498"/>
      <c r="F59" s="1689">
        <v>3.5000000000000003E-2</v>
      </c>
      <c r="G59" s="544"/>
      <c r="H59" s="2543">
        <f>I59/'Form 2A'!$N$70</f>
        <v>64.102564102564102</v>
      </c>
      <c r="I59" s="1338">
        <v>5000</v>
      </c>
      <c r="J59" s="1339">
        <f t="shared" si="8"/>
        <v>5175</v>
      </c>
      <c r="K59" s="1339">
        <f t="shared" si="8"/>
        <v>5356.125</v>
      </c>
      <c r="L59" s="1339">
        <f t="shared" si="8"/>
        <v>5543.5893749999996</v>
      </c>
      <c r="M59" s="1339">
        <f t="shared" si="8"/>
        <v>5737.6150031249999</v>
      </c>
      <c r="N59" s="1339">
        <f t="shared" si="8"/>
        <v>5938.431528234375</v>
      </c>
      <c r="O59" s="1340">
        <f t="shared" si="8"/>
        <v>6146.2766317225778</v>
      </c>
      <c r="P59" s="465"/>
    </row>
    <row r="60" spans="2:23" s="462" customFormat="1" ht="12.75" customHeight="1" x14ac:dyDescent="0.25">
      <c r="B60" s="466"/>
      <c r="C60" s="496" t="s">
        <v>768</v>
      </c>
      <c r="D60" s="498"/>
      <c r="E60" s="498"/>
      <c r="F60" s="1689">
        <v>3.5000000000000003E-2</v>
      </c>
      <c r="G60" s="544"/>
      <c r="H60" s="2543">
        <f>I60/'Form 2A'!$N$70</f>
        <v>76.92307692307692</v>
      </c>
      <c r="I60" s="1338">
        <v>6000</v>
      </c>
      <c r="J60" s="1339">
        <f t="shared" si="8"/>
        <v>6210</v>
      </c>
      <c r="K60" s="1339">
        <f t="shared" si="8"/>
        <v>6427.35</v>
      </c>
      <c r="L60" s="1339">
        <f t="shared" si="8"/>
        <v>6652.3072500000007</v>
      </c>
      <c r="M60" s="1339">
        <f t="shared" si="8"/>
        <v>6885.1380037500012</v>
      </c>
      <c r="N60" s="1339">
        <f t="shared" si="8"/>
        <v>7126.1178338812515</v>
      </c>
      <c r="O60" s="1340">
        <f t="shared" si="8"/>
        <v>7375.5319580670957</v>
      </c>
      <c r="P60" s="465"/>
    </row>
    <row r="61" spans="2:23" s="462" customFormat="1" ht="12.75" customHeight="1" x14ac:dyDescent="0.25">
      <c r="B61" s="466"/>
      <c r="C61" s="496" t="s">
        <v>769</v>
      </c>
      <c r="D61" s="498"/>
      <c r="E61" s="498"/>
      <c r="F61" s="1689">
        <v>3.5000000000000003E-2</v>
      </c>
      <c r="G61" s="544"/>
      <c r="H61" s="2543">
        <f>I61/'Form 2A'!$N$70</f>
        <v>38.46153846153846</v>
      </c>
      <c r="I61" s="1338">
        <v>3000</v>
      </c>
      <c r="J61" s="1339">
        <f t="shared" si="8"/>
        <v>3105</v>
      </c>
      <c r="K61" s="1339">
        <f t="shared" si="8"/>
        <v>3213.6750000000002</v>
      </c>
      <c r="L61" s="1339">
        <f t="shared" si="8"/>
        <v>3326.1536250000004</v>
      </c>
      <c r="M61" s="1339">
        <f t="shared" si="8"/>
        <v>3442.5690018750006</v>
      </c>
      <c r="N61" s="1339">
        <f t="shared" si="8"/>
        <v>3563.0589169406257</v>
      </c>
      <c r="O61" s="1340">
        <f t="shared" si="8"/>
        <v>3687.7659790335479</v>
      </c>
      <c r="P61" s="465"/>
    </row>
    <row r="62" spans="2:23" s="462" customFormat="1" ht="12.75" customHeight="1" x14ac:dyDescent="0.25">
      <c r="B62" s="466"/>
      <c r="C62" s="2706" t="s">
        <v>770</v>
      </c>
      <c r="D62" s="498"/>
      <c r="E62" s="498"/>
      <c r="F62" s="1689">
        <v>3.5000000000000003E-2</v>
      </c>
      <c r="G62" s="544"/>
      <c r="H62" s="2543">
        <f>I62/'Form 2A'!$N$70</f>
        <v>179.48717948717947</v>
      </c>
      <c r="I62" s="1338">
        <v>14000</v>
      </c>
      <c r="J62" s="1339">
        <f t="shared" si="8"/>
        <v>14490</v>
      </c>
      <c r="K62" s="1339">
        <f t="shared" si="8"/>
        <v>14997.15</v>
      </c>
      <c r="L62" s="1339">
        <f t="shared" si="8"/>
        <v>15522.05025</v>
      </c>
      <c r="M62" s="1339">
        <f t="shared" si="8"/>
        <v>16065.322008749999</v>
      </c>
      <c r="N62" s="1339">
        <f t="shared" si="8"/>
        <v>16627.60827905625</v>
      </c>
      <c r="O62" s="1340">
        <f t="shared" si="8"/>
        <v>17209.57456882322</v>
      </c>
      <c r="P62" s="465"/>
    </row>
    <row r="63" spans="2:23" s="462" customFormat="1" ht="12.75" customHeight="1" x14ac:dyDescent="0.25">
      <c r="B63" s="466"/>
      <c r="C63" s="496" t="s">
        <v>56</v>
      </c>
      <c r="D63" s="497"/>
      <c r="E63" s="498"/>
      <c r="F63" s="1689">
        <v>3.5000000000000003E-2</v>
      </c>
      <c r="G63" s="544"/>
      <c r="H63" s="2543">
        <f>I63/'Form 2A'!$N$70</f>
        <v>288.46153846153845</v>
      </c>
      <c r="I63" s="1338">
        <f>7500+15000</f>
        <v>22500</v>
      </c>
      <c r="J63" s="1339">
        <f t="shared" si="8"/>
        <v>23287.5</v>
      </c>
      <c r="K63" s="1339">
        <f t="shared" si="8"/>
        <v>24102.5625</v>
      </c>
      <c r="L63" s="1339">
        <f t="shared" si="8"/>
        <v>24946.1521875</v>
      </c>
      <c r="M63" s="1339">
        <f t="shared" si="8"/>
        <v>25819.2675140625</v>
      </c>
      <c r="N63" s="1339">
        <f t="shared" si="8"/>
        <v>26722.941877054687</v>
      </c>
      <c r="O63" s="1340">
        <f t="shared" si="8"/>
        <v>27658.244842751603</v>
      </c>
      <c r="P63" s="465"/>
      <c r="W63" s="491"/>
    </row>
    <row r="64" spans="2:23" s="462" customFormat="1" ht="12.75" customHeight="1" x14ac:dyDescent="0.25">
      <c r="B64" s="466"/>
      <c r="C64" s="2706" t="s">
        <v>57</v>
      </c>
      <c r="D64" s="497"/>
      <c r="E64" s="498"/>
      <c r="F64" s="1689">
        <v>3.5000000000000003E-2</v>
      </c>
      <c r="G64" s="544"/>
      <c r="H64" s="2543">
        <f>I64/'Form 2A'!$N$70</f>
        <v>102.56410256410257</v>
      </c>
      <c r="I64" s="1338">
        <v>8000</v>
      </c>
      <c r="J64" s="1339">
        <f t="shared" si="8"/>
        <v>8280</v>
      </c>
      <c r="K64" s="1339">
        <f t="shared" si="8"/>
        <v>8569.7999999999993</v>
      </c>
      <c r="L64" s="1339">
        <f>K64+(K64*$F64)</f>
        <v>8869.7429999999986</v>
      </c>
      <c r="M64" s="1339">
        <f t="shared" si="8"/>
        <v>9180.1840049999992</v>
      </c>
      <c r="N64" s="1339">
        <f t="shared" si="8"/>
        <v>9501.490445174999</v>
      </c>
      <c r="O64" s="1340">
        <f t="shared" si="8"/>
        <v>9834.0426107561234</v>
      </c>
      <c r="P64" s="465"/>
      <c r="W64" s="491"/>
    </row>
    <row r="65" spans="2:23" s="462" customFormat="1" ht="12.75" customHeight="1" x14ac:dyDescent="0.25">
      <c r="B65" s="501"/>
      <c r="C65" s="496" t="s">
        <v>55</v>
      </c>
      <c r="D65" s="497"/>
      <c r="E65" s="498"/>
      <c r="F65" s="1689">
        <v>3.5000000000000003E-2</v>
      </c>
      <c r="G65" s="544"/>
      <c r="H65" s="2543">
        <f>I65/'Form 2A'!$N$70</f>
        <v>256.41025641025641</v>
      </c>
      <c r="I65" s="1338">
        <v>20000</v>
      </c>
      <c r="J65" s="1339">
        <f t="shared" si="8"/>
        <v>20700</v>
      </c>
      <c r="K65" s="1339">
        <f t="shared" si="8"/>
        <v>21424.5</v>
      </c>
      <c r="L65" s="1339">
        <f t="shared" si="8"/>
        <v>22174.357499999998</v>
      </c>
      <c r="M65" s="1339">
        <f t="shared" si="8"/>
        <v>22950.4600125</v>
      </c>
      <c r="N65" s="1339">
        <f t="shared" si="8"/>
        <v>23753.7261129375</v>
      </c>
      <c r="O65" s="1340">
        <f t="shared" si="8"/>
        <v>24585.106526890311</v>
      </c>
      <c r="P65" s="502"/>
      <c r="W65" s="491"/>
    </row>
    <row r="66" spans="2:23" s="462" customFormat="1" ht="12.75" customHeight="1" x14ac:dyDescent="0.25">
      <c r="B66" s="466"/>
      <c r="C66" s="496" t="s">
        <v>771</v>
      </c>
      <c r="D66" s="498"/>
      <c r="E66" s="498"/>
      <c r="F66" s="1689">
        <v>3.5000000000000003E-2</v>
      </c>
      <c r="G66" s="544"/>
      <c r="H66" s="2543">
        <f>I66/'Form 2A'!$N$70</f>
        <v>192.30769230769232</v>
      </c>
      <c r="I66" s="1338">
        <v>15000</v>
      </c>
      <c r="J66" s="1339">
        <f t="shared" si="8"/>
        <v>15525</v>
      </c>
      <c r="K66" s="1339">
        <f t="shared" si="8"/>
        <v>16068.375</v>
      </c>
      <c r="L66" s="1339">
        <f t="shared" si="8"/>
        <v>16630.768124999999</v>
      </c>
      <c r="M66" s="1339">
        <f t="shared" si="8"/>
        <v>17212.845009375</v>
      </c>
      <c r="N66" s="1339">
        <f t="shared" si="8"/>
        <v>17815.294584703126</v>
      </c>
      <c r="O66" s="1340">
        <f t="shared" si="8"/>
        <v>18438.829895167735</v>
      </c>
      <c r="P66" s="465"/>
    </row>
    <row r="67" spans="2:23" s="462" customFormat="1" ht="12.75" customHeight="1" x14ac:dyDescent="0.25">
      <c r="B67" s="466"/>
      <c r="C67" s="496" t="s">
        <v>772</v>
      </c>
      <c r="D67" s="498"/>
      <c r="E67" s="498"/>
      <c r="F67" s="1689">
        <v>3.5000000000000003E-2</v>
      </c>
      <c r="G67" s="544"/>
      <c r="H67" s="2543">
        <f>I67/'Form 2A'!$N$70</f>
        <v>51.282051282051285</v>
      </c>
      <c r="I67" s="1338">
        <v>4000</v>
      </c>
      <c r="J67" s="1339">
        <f t="shared" si="8"/>
        <v>4140</v>
      </c>
      <c r="K67" s="1339">
        <f t="shared" si="8"/>
        <v>4284.8999999999996</v>
      </c>
      <c r="L67" s="1339">
        <f t="shared" si="8"/>
        <v>4434.8714999999993</v>
      </c>
      <c r="M67" s="1339">
        <f t="shared" si="8"/>
        <v>4590.0920024999996</v>
      </c>
      <c r="N67" s="1339">
        <f t="shared" si="8"/>
        <v>4750.7452225874995</v>
      </c>
      <c r="O67" s="1340">
        <f t="shared" si="8"/>
        <v>4917.0213053780617</v>
      </c>
      <c r="P67" s="465"/>
    </row>
    <row r="68" spans="2:23" s="462" customFormat="1" ht="12.75" customHeight="1" thickBot="1" x14ac:dyDescent="0.3">
      <c r="B68" s="466"/>
      <c r="C68" s="503" t="s">
        <v>74</v>
      </c>
      <c r="D68" s="504"/>
      <c r="E68" s="505"/>
      <c r="F68" s="1690">
        <v>3.5000000000000003E-2</v>
      </c>
      <c r="G68" s="544"/>
      <c r="H68" s="2544">
        <f>I68/'Form 2A'!$N$70</f>
        <v>423.35897435897436</v>
      </c>
      <c r="I68" s="1341">
        <f>1000+1000+300+3000+500+500+3000+4000+1600+5000+10000+1872+1250</f>
        <v>33022</v>
      </c>
      <c r="J68" s="1342">
        <f t="shared" ref="J68:O68" si="9">I68+(I68*$F68)</f>
        <v>34177.769999999997</v>
      </c>
      <c r="K68" s="1342">
        <f t="shared" si="9"/>
        <v>35373.991949999996</v>
      </c>
      <c r="L68" s="1342">
        <f>K68+(K68*$F68)</f>
        <v>36612.081668249994</v>
      </c>
      <c r="M68" s="1342">
        <f t="shared" si="9"/>
        <v>37893.504526638746</v>
      </c>
      <c r="N68" s="1342">
        <f t="shared" si="9"/>
        <v>39219.7771850711</v>
      </c>
      <c r="O68" s="1343">
        <f t="shared" si="9"/>
        <v>40592.46938654859</v>
      </c>
      <c r="P68" s="465"/>
      <c r="W68" s="491"/>
    </row>
    <row r="69" spans="2:23" s="462" customFormat="1" ht="12.75" customHeight="1" thickBot="1" x14ac:dyDescent="0.3">
      <c r="B69" s="466"/>
      <c r="C69" s="471" t="s">
        <v>207</v>
      </c>
      <c r="D69" s="482"/>
      <c r="E69" s="467"/>
      <c r="F69" s="483"/>
      <c r="G69" s="2553"/>
      <c r="H69" s="2544">
        <f>I69/('Form 2A'!$N$70)</f>
        <v>4835.7307692307695</v>
      </c>
      <c r="I69" s="1344">
        <f>SUM(I48:I68)</f>
        <v>377187</v>
      </c>
      <c r="J69" s="1345">
        <f t="shared" ref="J69:O69" si="10">SUM(J48:J68)</f>
        <v>390388.54500000004</v>
      </c>
      <c r="K69" s="1345">
        <f t="shared" si="10"/>
        <v>404052.14407500002</v>
      </c>
      <c r="L69" s="1345">
        <f>SUM(L48:L68)</f>
        <v>418193.96911762492</v>
      </c>
      <c r="M69" s="1345">
        <f t="shared" si="10"/>
        <v>432830.75803674199</v>
      </c>
      <c r="N69" s="1345">
        <f t="shared" si="10"/>
        <v>447979.83456802781</v>
      </c>
      <c r="O69" s="1346">
        <f t="shared" si="10"/>
        <v>463659.12877790874</v>
      </c>
      <c r="P69" s="465"/>
      <c r="W69" s="491"/>
    </row>
    <row r="70" spans="2:23" s="462" customFormat="1" ht="12.6" thickBot="1" x14ac:dyDescent="0.25">
      <c r="B70" s="466"/>
      <c r="C70" s="471"/>
      <c r="D70" s="482"/>
      <c r="E70" s="467"/>
      <c r="F70" s="541" t="s">
        <v>945</v>
      </c>
      <c r="I70" s="1347"/>
      <c r="J70" s="1348"/>
      <c r="K70" s="1348"/>
      <c r="L70" s="1348"/>
      <c r="M70" s="1348"/>
      <c r="N70" s="1348"/>
      <c r="O70" s="1349"/>
      <c r="P70" s="465"/>
      <c r="W70" s="491"/>
    </row>
    <row r="71" spans="2:23" s="462" customFormat="1" ht="12.75" customHeight="1" x14ac:dyDescent="0.2">
      <c r="B71" s="495"/>
      <c r="C71" s="546" t="s">
        <v>60</v>
      </c>
      <c r="D71" s="547"/>
      <c r="E71" s="548"/>
      <c r="F71" s="2546">
        <v>3.5000000000000003E-2</v>
      </c>
      <c r="G71" s="543"/>
      <c r="H71" s="1026">
        <f>I71/'Form 2A'!$N$70</f>
        <v>350</v>
      </c>
      <c r="I71" s="1350">
        <f>350*78</f>
        <v>27300</v>
      </c>
      <c r="J71" s="1339">
        <f t="shared" ref="J71:O72" si="11">I71+(I71*$F71)</f>
        <v>28255.5</v>
      </c>
      <c r="K71" s="1339">
        <f t="shared" si="11"/>
        <v>29244.442500000001</v>
      </c>
      <c r="L71" s="1339">
        <f t="shared" si="11"/>
        <v>30267.997987500003</v>
      </c>
      <c r="M71" s="1339">
        <f t="shared" si="11"/>
        <v>31327.377917062502</v>
      </c>
      <c r="N71" s="1339">
        <f t="shared" si="11"/>
        <v>32423.83614415969</v>
      </c>
      <c r="O71" s="1340">
        <f t="shared" si="11"/>
        <v>33558.670409205282</v>
      </c>
      <c r="P71" s="465"/>
      <c r="W71" s="491"/>
    </row>
    <row r="72" spans="2:23" s="462" customFormat="1" ht="12.75" customHeight="1" thickBot="1" x14ac:dyDescent="0.3">
      <c r="B72" s="495"/>
      <c r="C72" s="509" t="s">
        <v>61</v>
      </c>
      <c r="D72" s="504"/>
      <c r="E72" s="505"/>
      <c r="F72" s="1691">
        <v>3.5000000000000003E-2</v>
      </c>
      <c r="G72" s="544"/>
      <c r="H72" s="587">
        <f>I72/'Form 2A'!$N$70</f>
        <v>0</v>
      </c>
      <c r="I72" s="1351">
        <v>0</v>
      </c>
      <c r="J72" s="1342">
        <f t="shared" si="11"/>
        <v>0</v>
      </c>
      <c r="K72" s="1342">
        <f t="shared" si="11"/>
        <v>0</v>
      </c>
      <c r="L72" s="1342">
        <f t="shared" si="11"/>
        <v>0</v>
      </c>
      <c r="M72" s="1342">
        <f t="shared" si="11"/>
        <v>0</v>
      </c>
      <c r="N72" s="1342">
        <f t="shared" si="11"/>
        <v>0</v>
      </c>
      <c r="O72" s="1343">
        <f t="shared" si="11"/>
        <v>0</v>
      </c>
      <c r="P72" s="465"/>
      <c r="W72" s="491"/>
    </row>
    <row r="73" spans="2:23" s="462" customFormat="1" ht="12.75" customHeight="1" x14ac:dyDescent="0.25">
      <c r="B73" s="495"/>
      <c r="C73" s="471" t="s">
        <v>205</v>
      </c>
      <c r="D73" s="482"/>
      <c r="E73" s="482"/>
      <c r="F73" s="482"/>
      <c r="G73" s="467"/>
      <c r="H73" s="2545">
        <f>SUM(H71:H72)</f>
        <v>350</v>
      </c>
      <c r="I73" s="1344">
        <f t="shared" ref="I73:O73" si="12">SUM(I71:I72)</f>
        <v>27300</v>
      </c>
      <c r="J73" s="1345">
        <f t="shared" si="12"/>
        <v>28255.5</v>
      </c>
      <c r="K73" s="1345">
        <f t="shared" si="12"/>
        <v>29244.442500000001</v>
      </c>
      <c r="L73" s="1345">
        <f t="shared" si="12"/>
        <v>30267.997987500003</v>
      </c>
      <c r="M73" s="1345">
        <f t="shared" si="12"/>
        <v>31327.377917062502</v>
      </c>
      <c r="N73" s="1345">
        <f t="shared" si="12"/>
        <v>32423.83614415969</v>
      </c>
      <c r="O73" s="1346">
        <f t="shared" si="12"/>
        <v>33558.670409205282</v>
      </c>
      <c r="P73" s="465"/>
      <c r="W73" s="491"/>
    </row>
    <row r="74" spans="2:23" s="462" customFormat="1" ht="7.5" customHeight="1" thickBot="1" x14ac:dyDescent="0.3">
      <c r="B74" s="495"/>
      <c r="C74" s="471"/>
      <c r="D74" s="482"/>
      <c r="E74" s="482"/>
      <c r="F74" s="482"/>
      <c r="G74" s="467"/>
      <c r="H74" s="507"/>
      <c r="I74" s="1347"/>
      <c r="J74" s="1348"/>
      <c r="K74" s="1348"/>
      <c r="L74" s="1348"/>
      <c r="M74" s="1348"/>
      <c r="N74" s="1348"/>
      <c r="O74" s="1349"/>
      <c r="P74" s="465"/>
      <c r="W74" s="491"/>
    </row>
    <row r="75" spans="2:23" s="462" customFormat="1" ht="12.75" customHeight="1" thickBot="1" x14ac:dyDescent="0.3">
      <c r="B75" s="466"/>
      <c r="C75" s="510" t="s">
        <v>206</v>
      </c>
      <c r="D75" s="482"/>
      <c r="E75" s="511"/>
      <c r="F75" s="1692">
        <v>3.5000000000000003E-2</v>
      </c>
      <c r="G75" s="543"/>
      <c r="H75" s="545">
        <f>I75/'Form 2A'!$N$70</f>
        <v>0</v>
      </c>
      <c r="I75" s="1442">
        <f>'Form 10'!I46:J46</f>
        <v>0</v>
      </c>
      <c r="J75" s="1465">
        <f>I75+(I75*$F75)</f>
        <v>0</v>
      </c>
      <c r="K75" s="1465">
        <f t="shared" ref="K75" si="13">J75+(J75*$F75)</f>
        <v>0</v>
      </c>
      <c r="L75" s="1465">
        <f t="shared" ref="L75" si="14">K75+(K75*$F75)</f>
        <v>0</v>
      </c>
      <c r="M75" s="1465">
        <f t="shared" ref="M75" si="15">L75+(L75*$F75)</f>
        <v>0</v>
      </c>
      <c r="N75" s="1465">
        <f t="shared" ref="N75" si="16">M75+(M75*$F75)</f>
        <v>0</v>
      </c>
      <c r="O75" s="1466">
        <f t="shared" ref="O75" si="17">N75+(N75*$F75)</f>
        <v>0</v>
      </c>
      <c r="P75" s="465"/>
      <c r="W75" s="491"/>
    </row>
    <row r="76" spans="2:23" s="462" customFormat="1" ht="7.5" customHeight="1" thickBot="1" x14ac:dyDescent="0.3">
      <c r="B76" s="466"/>
      <c r="C76" s="471"/>
      <c r="D76" s="482"/>
      <c r="E76" s="511"/>
      <c r="F76" s="482"/>
      <c r="G76" s="467"/>
      <c r="H76" s="507"/>
      <c r="I76" s="1347"/>
      <c r="J76" s="1348"/>
      <c r="K76" s="1348"/>
      <c r="L76" s="1348"/>
      <c r="M76" s="1348"/>
      <c r="N76" s="1348"/>
      <c r="O76" s="1349"/>
      <c r="P76" s="465"/>
      <c r="W76" s="491"/>
    </row>
    <row r="77" spans="2:23" s="462" customFormat="1" ht="12.75" customHeight="1" thickBot="1" x14ac:dyDescent="0.3">
      <c r="B77" s="466"/>
      <c r="C77" s="512" t="s">
        <v>144</v>
      </c>
      <c r="D77" s="484"/>
      <c r="E77" s="484"/>
      <c r="F77" s="1693">
        <v>3.5000000000000003E-2</v>
      </c>
      <c r="G77" s="542"/>
      <c r="H77" s="484"/>
      <c r="I77" s="1354">
        <v>0</v>
      </c>
      <c r="J77" s="1355">
        <v>0</v>
      </c>
      <c r="K77" s="1355">
        <v>0</v>
      </c>
      <c r="L77" s="1355">
        <v>0</v>
      </c>
      <c r="M77" s="1355">
        <v>0</v>
      </c>
      <c r="N77" s="1355">
        <v>0</v>
      </c>
      <c r="O77" s="1356">
        <v>0</v>
      </c>
      <c r="P77" s="465"/>
      <c r="W77" s="491"/>
    </row>
    <row r="78" spans="2:23" s="462" customFormat="1" ht="12.75" customHeight="1" thickTop="1" thickBot="1" x14ac:dyDescent="0.3">
      <c r="B78" s="466"/>
      <c r="C78" s="489" t="s">
        <v>209</v>
      </c>
      <c r="D78" s="482"/>
      <c r="E78" s="467"/>
      <c r="F78" s="482"/>
      <c r="G78" s="513"/>
      <c r="H78" s="483" t="s">
        <v>73</v>
      </c>
      <c r="I78" s="1357">
        <f t="shared" ref="I78:O78" si="18">I69+I73+I75+I77</f>
        <v>404487</v>
      </c>
      <c r="J78" s="1358">
        <f t="shared" si="18"/>
        <v>418644.04500000004</v>
      </c>
      <c r="K78" s="1358">
        <f t="shared" si="18"/>
        <v>433296.58657500002</v>
      </c>
      <c r="L78" s="1358">
        <f t="shared" si="18"/>
        <v>448461.9671051249</v>
      </c>
      <c r="M78" s="1358">
        <f t="shared" si="18"/>
        <v>464158.13595380448</v>
      </c>
      <c r="N78" s="1358">
        <f t="shared" si="18"/>
        <v>480403.67071218748</v>
      </c>
      <c r="O78" s="1359">
        <f t="shared" si="18"/>
        <v>497217.799187114</v>
      </c>
      <c r="P78" s="465"/>
      <c r="W78" s="491"/>
    </row>
    <row r="79" spans="2:23" s="462" customFormat="1" ht="12.75" customHeight="1" thickBot="1" x14ac:dyDescent="0.3">
      <c r="B79" s="466"/>
      <c r="C79" s="482"/>
      <c r="D79" s="482"/>
      <c r="E79" s="482"/>
      <c r="F79" s="482"/>
      <c r="G79" s="482"/>
      <c r="H79" s="482"/>
      <c r="I79" s="1360"/>
      <c r="J79" s="1360"/>
      <c r="K79" s="1360"/>
      <c r="L79" s="1360"/>
      <c r="M79" s="1360"/>
      <c r="N79" s="1360"/>
      <c r="O79" s="1360"/>
      <c r="P79" s="465"/>
      <c r="W79" s="491"/>
    </row>
    <row r="80" spans="2:23" s="462" customFormat="1" ht="12.75" customHeight="1" thickBot="1" x14ac:dyDescent="0.3">
      <c r="B80" s="466"/>
      <c r="C80" s="489" t="s">
        <v>211</v>
      </c>
      <c r="D80" s="482"/>
      <c r="E80" s="482"/>
      <c r="F80" s="482"/>
      <c r="G80" s="482"/>
      <c r="H80" s="483" t="s">
        <v>73</v>
      </c>
      <c r="I80" s="1361">
        <f t="shared" ref="I80:O80" si="19">I44-I78</f>
        <v>315007.84999999998</v>
      </c>
      <c r="J80" s="1362">
        <f t="shared" si="19"/>
        <v>318838.1762499999</v>
      </c>
      <c r="K80" s="1362">
        <f t="shared" si="19"/>
        <v>322622.69020624977</v>
      </c>
      <c r="L80" s="1362">
        <f t="shared" si="19"/>
        <v>326355.29159565625</v>
      </c>
      <c r="M80" s="1362">
        <f t="shared" si="19"/>
        <v>330029.55421449617</v>
      </c>
      <c r="N80" s="1362">
        <f t="shared" si="19"/>
        <v>333638.71171032073</v>
      </c>
      <c r="O80" s="1363">
        <f t="shared" si="19"/>
        <v>337175.64279595669</v>
      </c>
      <c r="P80" s="465"/>
      <c r="W80" s="491"/>
    </row>
    <row r="81" spans="1:53" s="462" customFormat="1" ht="12.75" customHeight="1" x14ac:dyDescent="0.25">
      <c r="B81" s="466"/>
      <c r="C81" s="489"/>
      <c r="D81" s="482"/>
      <c r="E81" s="482"/>
      <c r="F81" s="482"/>
      <c r="G81" s="482"/>
      <c r="H81" s="483"/>
      <c r="I81" s="507"/>
      <c r="J81" s="507"/>
      <c r="K81" s="507"/>
      <c r="L81" s="507"/>
      <c r="M81" s="507"/>
      <c r="N81" s="507"/>
      <c r="O81" s="507"/>
      <c r="P81" s="465"/>
      <c r="W81" s="491"/>
    </row>
    <row r="82" spans="1:53" s="476" customFormat="1" ht="13.8" thickBot="1" x14ac:dyDescent="0.3">
      <c r="A82" s="474"/>
      <c r="B82" s="475"/>
      <c r="C82" s="3320" t="s">
        <v>944</v>
      </c>
      <c r="D82" s="3320"/>
      <c r="E82" s="3320"/>
      <c r="F82" s="514"/>
      <c r="G82" s="514"/>
      <c r="H82" s="514"/>
      <c r="I82" s="514"/>
      <c r="J82" s="514"/>
      <c r="K82" s="514"/>
      <c r="L82" s="515"/>
      <c r="M82" s="515"/>
      <c r="N82" s="515"/>
      <c r="O82" s="515"/>
      <c r="P82" s="477"/>
      <c r="Q82" s="474"/>
      <c r="R82" s="474"/>
      <c r="S82" s="474"/>
      <c r="T82" s="474"/>
      <c r="U82" s="474"/>
      <c r="V82" s="474"/>
      <c r="W82" s="474"/>
      <c r="X82" s="474"/>
      <c r="Y82" s="474"/>
      <c r="Z82" s="474"/>
      <c r="AA82" s="474"/>
      <c r="AB82" s="474"/>
      <c r="AC82" s="474"/>
      <c r="AD82" s="474"/>
      <c r="AE82" s="474"/>
      <c r="AF82" s="474"/>
      <c r="AG82" s="474"/>
      <c r="AH82" s="474"/>
      <c r="AI82" s="474"/>
      <c r="AJ82" s="474"/>
      <c r="AK82" s="474"/>
      <c r="AL82" s="474"/>
    </row>
    <row r="83" spans="1:53" s="476" customFormat="1" ht="13.8" thickBot="1" x14ac:dyDescent="0.3">
      <c r="A83" s="474"/>
      <c r="B83" s="475"/>
      <c r="C83" s="1991" t="s">
        <v>1391</v>
      </c>
      <c r="D83" s="479"/>
      <c r="E83" s="474"/>
      <c r="G83" s="3321" t="s">
        <v>174</v>
      </c>
      <c r="H83" s="3322"/>
      <c r="I83" s="1633" t="s">
        <v>51</v>
      </c>
      <c r="J83" s="1634" t="s">
        <v>67</v>
      </c>
      <c r="K83" s="1634" t="s">
        <v>68</v>
      </c>
      <c r="L83" s="1634" t="s">
        <v>69</v>
      </c>
      <c r="M83" s="1634" t="s">
        <v>52</v>
      </c>
      <c r="N83" s="1634" t="s">
        <v>70</v>
      </c>
      <c r="O83" s="1635" t="s">
        <v>71</v>
      </c>
      <c r="P83" s="477"/>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s="476" customFormat="1" ht="15" customHeight="1" x14ac:dyDescent="0.25">
      <c r="A84" s="474"/>
      <c r="B84" s="475"/>
      <c r="C84" s="2547" t="str">
        <f>'Form 7A'!C26</f>
        <v>Permanent Loan</v>
      </c>
      <c r="D84" s="2548"/>
      <c r="E84" s="2548"/>
      <c r="F84" s="2549"/>
      <c r="G84" s="3649">
        <f>'Form 7A'!P26</f>
        <v>3852759.5791732711</v>
      </c>
      <c r="H84" s="3650"/>
      <c r="I84" s="1364">
        <f>I80/1.2</f>
        <v>262506.54166666663</v>
      </c>
      <c r="J84" s="1365">
        <f>I84</f>
        <v>262506.54166666663</v>
      </c>
      <c r="K84" s="1365">
        <f t="shared" ref="K84:O84" si="20">J84</f>
        <v>262506.54166666663</v>
      </c>
      <c r="L84" s="1365">
        <f t="shared" si="20"/>
        <v>262506.54166666663</v>
      </c>
      <c r="M84" s="1365">
        <f t="shared" si="20"/>
        <v>262506.54166666663</v>
      </c>
      <c r="N84" s="1365">
        <f t="shared" si="20"/>
        <v>262506.54166666663</v>
      </c>
      <c r="O84" s="1366">
        <f t="shared" si="20"/>
        <v>262506.54166666663</v>
      </c>
      <c r="P84" s="477"/>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s="476" customFormat="1" x14ac:dyDescent="0.25">
      <c r="A85" s="474"/>
      <c r="B85" s="475"/>
      <c r="C85" s="2550"/>
      <c r="D85" s="2551"/>
      <c r="E85" s="2551"/>
      <c r="F85" s="2552"/>
      <c r="G85" s="3317">
        <v>0</v>
      </c>
      <c r="H85" s="3318"/>
      <c r="I85" s="1367">
        <v>0</v>
      </c>
      <c r="J85" s="1368">
        <v>0</v>
      </c>
      <c r="K85" s="1368">
        <v>0</v>
      </c>
      <c r="L85" s="1368">
        <v>0</v>
      </c>
      <c r="M85" s="1368">
        <v>0</v>
      </c>
      <c r="N85" s="1368">
        <v>0</v>
      </c>
      <c r="O85" s="1369">
        <v>0</v>
      </c>
      <c r="P85" s="477"/>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s="476" customFormat="1" ht="13.8" thickBot="1" x14ac:dyDescent="0.3">
      <c r="A86" s="474"/>
      <c r="B86" s="475"/>
      <c r="C86" s="3327"/>
      <c r="D86" s="3328"/>
      <c r="E86" s="3328"/>
      <c r="F86" s="3329"/>
      <c r="G86" s="3330">
        <v>0</v>
      </c>
      <c r="H86" s="3331"/>
      <c r="I86" s="1995">
        <v>0</v>
      </c>
      <c r="J86" s="1996">
        <v>0</v>
      </c>
      <c r="K86" s="1996">
        <v>0</v>
      </c>
      <c r="L86" s="1996">
        <v>0</v>
      </c>
      <c r="M86" s="1996">
        <v>0</v>
      </c>
      <c r="N86" s="1996">
        <v>0</v>
      </c>
      <c r="O86" s="1997">
        <v>0</v>
      </c>
      <c r="P86" s="477"/>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row r="87" spans="1:53" s="476" customFormat="1" ht="13.8" thickTop="1" x14ac:dyDescent="0.25">
      <c r="A87" s="474"/>
      <c r="B87" s="475"/>
      <c r="C87" s="1992"/>
      <c r="D87" s="1992"/>
      <c r="E87" s="1992"/>
      <c r="F87" s="1992"/>
      <c r="G87" s="1993"/>
      <c r="H87" s="2405" t="s">
        <v>1418</v>
      </c>
      <c r="I87" s="2406">
        <f>SUM(I84:I86)</f>
        <v>262506.54166666663</v>
      </c>
      <c r="J87" s="2407">
        <f t="shared" ref="J87:O87" si="21">SUM(J84:J86)</f>
        <v>262506.54166666663</v>
      </c>
      <c r="K87" s="2407">
        <f t="shared" si="21"/>
        <v>262506.54166666663</v>
      </c>
      <c r="L87" s="2407">
        <f t="shared" si="21"/>
        <v>262506.54166666663</v>
      </c>
      <c r="M87" s="2407">
        <f t="shared" si="21"/>
        <v>262506.54166666663</v>
      </c>
      <c r="N87" s="2407">
        <f t="shared" si="21"/>
        <v>262506.54166666663</v>
      </c>
      <c r="O87" s="2408">
        <f t="shared" si="21"/>
        <v>262506.54166666663</v>
      </c>
      <c r="P87" s="477"/>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row>
    <row r="88" spans="1:53" s="476" customFormat="1" x14ac:dyDescent="0.25">
      <c r="A88" s="474"/>
      <c r="B88" s="475"/>
      <c r="C88" s="1992"/>
      <c r="D88" s="1992"/>
      <c r="E88" s="1992"/>
      <c r="G88" s="1990"/>
      <c r="H88" s="1990" t="s">
        <v>1416</v>
      </c>
      <c r="I88" s="2593">
        <f>I80/I87</f>
        <v>1.2000000000000002</v>
      </c>
      <c r="J88" s="2594">
        <f t="shared" ref="J88:O88" si="22">J80/J87</f>
        <v>1.2145913554217773</v>
      </c>
      <c r="K88" s="2594">
        <f t="shared" si="22"/>
        <v>1.2290081921688611</v>
      </c>
      <c r="L88" s="2594">
        <f t="shared" si="22"/>
        <v>1.2432272716847772</v>
      </c>
      <c r="M88" s="2594">
        <f t="shared" si="22"/>
        <v>1.2572241138034987</v>
      </c>
      <c r="N88" s="2594">
        <f t="shared" si="22"/>
        <v>1.270972942586621</v>
      </c>
      <c r="O88" s="2595">
        <f t="shared" si="22"/>
        <v>1.2844466299971511</v>
      </c>
      <c r="P88" s="477"/>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474"/>
      <c r="AS88" s="474"/>
      <c r="AT88" s="474"/>
      <c r="AU88" s="474"/>
      <c r="AV88" s="474"/>
      <c r="AW88" s="474"/>
      <c r="AX88" s="474"/>
      <c r="AY88" s="474"/>
      <c r="AZ88" s="474"/>
      <c r="BA88" s="474"/>
    </row>
    <row r="89" spans="1:53" s="476" customFormat="1" ht="13.8" thickBot="1" x14ac:dyDescent="0.3">
      <c r="A89" s="474"/>
      <c r="B89" s="475"/>
      <c r="C89" s="1992"/>
      <c r="D89" s="1992"/>
      <c r="E89" s="1992"/>
      <c r="F89" s="3332" t="s">
        <v>775</v>
      </c>
      <c r="G89" s="3332"/>
      <c r="H89" s="3333"/>
      <c r="I89" s="2409">
        <f>I80-I87</f>
        <v>52501.308333333349</v>
      </c>
      <c r="J89" s="2410">
        <f t="shared" ref="J89:O89" si="23">J80-J87</f>
        <v>56331.634583333274</v>
      </c>
      <c r="K89" s="2410">
        <f t="shared" si="23"/>
        <v>60116.148539583141</v>
      </c>
      <c r="L89" s="2410">
        <f t="shared" si="23"/>
        <v>63848.749928989622</v>
      </c>
      <c r="M89" s="2410">
        <f t="shared" si="23"/>
        <v>67523.012547829538</v>
      </c>
      <c r="N89" s="2410">
        <f t="shared" si="23"/>
        <v>71132.1700436541</v>
      </c>
      <c r="O89" s="2411">
        <f t="shared" si="23"/>
        <v>74669.101129290066</v>
      </c>
      <c r="P89" s="477"/>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c r="AN89" s="474"/>
      <c r="AO89" s="474"/>
      <c r="AP89" s="474"/>
      <c r="AQ89" s="474"/>
      <c r="AR89" s="474"/>
      <c r="AS89" s="474"/>
      <c r="AT89" s="474"/>
      <c r="AU89" s="474"/>
      <c r="AV89" s="474"/>
      <c r="AW89" s="474"/>
      <c r="AX89" s="474"/>
      <c r="AY89" s="474"/>
      <c r="AZ89" s="474"/>
      <c r="BA89" s="474"/>
    </row>
    <row r="90" spans="1:53" s="476" customFormat="1" ht="13.8" thickBot="1" x14ac:dyDescent="0.3">
      <c r="A90" s="474"/>
      <c r="B90" s="475"/>
      <c r="C90" s="1992"/>
      <c r="D90" s="1992"/>
      <c r="E90" s="1992"/>
      <c r="F90" s="1992"/>
      <c r="G90" s="1993"/>
      <c r="H90" s="1993"/>
      <c r="I90" s="1994"/>
      <c r="J90" s="1994"/>
      <c r="K90" s="1994"/>
      <c r="L90" s="1994"/>
      <c r="M90" s="1994"/>
      <c r="N90" s="1994"/>
      <c r="O90" s="1994"/>
      <c r="P90" s="477"/>
      <c r="Q90" s="474"/>
      <c r="R90" s="474"/>
      <c r="S90" s="474"/>
      <c r="T90" s="474"/>
      <c r="U90" s="474"/>
      <c r="V90" s="474"/>
      <c r="W90" s="474"/>
      <c r="X90" s="474"/>
      <c r="Y90" s="474"/>
      <c r="Z90" s="474"/>
      <c r="AA90" s="474"/>
      <c r="AB90" s="474"/>
      <c r="AC90" s="474"/>
      <c r="AD90" s="474"/>
      <c r="AE90" s="474"/>
      <c r="AF90" s="474"/>
      <c r="AG90" s="474"/>
      <c r="AH90" s="474"/>
      <c r="AI90" s="474"/>
      <c r="AJ90" s="474"/>
      <c r="AK90" s="474"/>
      <c r="AL90" s="474"/>
      <c r="AM90" s="474"/>
      <c r="AN90" s="474"/>
      <c r="AO90" s="474"/>
      <c r="AP90" s="474"/>
      <c r="AQ90" s="474"/>
      <c r="AR90" s="474"/>
      <c r="AS90" s="474"/>
      <c r="AT90" s="474"/>
      <c r="AU90" s="474"/>
      <c r="AV90" s="474"/>
      <c r="AW90" s="474"/>
      <c r="AX90" s="474"/>
      <c r="AY90" s="474"/>
      <c r="AZ90" s="474"/>
      <c r="BA90" s="474"/>
    </row>
    <row r="91" spans="1:53" s="476" customFormat="1" ht="13.8" thickBot="1" x14ac:dyDescent="0.3">
      <c r="A91" s="474"/>
      <c r="B91" s="475"/>
      <c r="C91" s="1991" t="s">
        <v>1390</v>
      </c>
      <c r="D91" s="479"/>
      <c r="E91" s="474"/>
      <c r="G91" s="3321" t="s">
        <v>174</v>
      </c>
      <c r="H91" s="3322"/>
      <c r="I91" s="1633" t="s">
        <v>51</v>
      </c>
      <c r="J91" s="1634" t="s">
        <v>67</v>
      </c>
      <c r="K91" s="1634" t="s">
        <v>68</v>
      </c>
      <c r="L91" s="1634" t="s">
        <v>69</v>
      </c>
      <c r="M91" s="1634" t="s">
        <v>52</v>
      </c>
      <c r="N91" s="1634" t="s">
        <v>70</v>
      </c>
      <c r="O91" s="1635" t="s">
        <v>71</v>
      </c>
      <c r="P91" s="477"/>
      <c r="Q91" s="474"/>
      <c r="R91" s="474"/>
      <c r="S91" s="474"/>
      <c r="T91" s="474"/>
      <c r="U91" s="474"/>
      <c r="V91" s="474"/>
      <c r="W91" s="474"/>
      <c r="X91" s="474"/>
      <c r="Y91" s="474"/>
      <c r="Z91" s="474"/>
      <c r="AA91" s="474"/>
      <c r="AB91" s="474"/>
      <c r="AC91" s="474"/>
      <c r="AD91" s="474"/>
      <c r="AE91" s="474"/>
      <c r="AF91" s="474"/>
      <c r="AG91" s="474"/>
      <c r="AH91" s="474"/>
      <c r="AI91" s="474"/>
      <c r="AJ91" s="474"/>
      <c r="AK91" s="474"/>
      <c r="AL91" s="474"/>
      <c r="AM91" s="474"/>
      <c r="AN91" s="474"/>
      <c r="AO91" s="474"/>
      <c r="AP91" s="474"/>
      <c r="AQ91" s="474"/>
      <c r="AR91" s="474"/>
      <c r="AS91" s="474"/>
      <c r="AT91" s="474"/>
      <c r="AU91" s="474"/>
      <c r="AV91" s="474"/>
      <c r="AW91" s="474"/>
      <c r="AX91" s="474"/>
      <c r="AY91" s="474"/>
      <c r="AZ91" s="474"/>
      <c r="BA91" s="474"/>
    </row>
    <row r="92" spans="1:53" s="476" customFormat="1" ht="15" customHeight="1" x14ac:dyDescent="0.25">
      <c r="A92" s="474"/>
      <c r="B92" s="475"/>
      <c r="C92" s="2547" t="str">
        <f>'Form 7A'!C25</f>
        <v>City of Seattle</v>
      </c>
      <c r="D92" s="2465"/>
      <c r="E92" s="2465"/>
      <c r="F92" s="2466"/>
      <c r="G92" s="3651">
        <f>'Form 7A'!P25</f>
        <v>5700000</v>
      </c>
      <c r="H92" s="3652"/>
      <c r="I92" s="1364">
        <v>0</v>
      </c>
      <c r="J92" s="1365">
        <v>0</v>
      </c>
      <c r="K92" s="1365">
        <v>0</v>
      </c>
      <c r="L92" s="1365">
        <v>0</v>
      </c>
      <c r="M92" s="1365">
        <v>0</v>
      </c>
      <c r="N92" s="1365">
        <v>0</v>
      </c>
      <c r="O92" s="1366">
        <v>0</v>
      </c>
      <c r="P92" s="477"/>
      <c r="Q92" s="474"/>
      <c r="R92" s="474"/>
      <c r="S92" s="474"/>
      <c r="T92" s="474"/>
      <c r="U92" s="474"/>
      <c r="V92" s="474"/>
      <c r="W92" s="474"/>
      <c r="X92" s="474"/>
      <c r="Y92" s="474"/>
      <c r="Z92" s="474"/>
      <c r="AA92" s="474"/>
      <c r="AB92" s="474"/>
      <c r="AC92" s="474"/>
      <c r="AD92" s="474"/>
      <c r="AE92" s="474"/>
      <c r="AF92" s="474"/>
      <c r="AG92" s="474"/>
      <c r="AH92" s="474"/>
      <c r="AI92" s="474"/>
      <c r="AJ92" s="474"/>
      <c r="AK92" s="474"/>
      <c r="AL92" s="474"/>
      <c r="AM92" s="474"/>
      <c r="AN92" s="474"/>
      <c r="AO92" s="474"/>
      <c r="AP92" s="474"/>
      <c r="AQ92" s="474"/>
      <c r="AR92" s="474"/>
      <c r="AS92" s="474"/>
      <c r="AT92" s="474"/>
      <c r="AU92" s="474"/>
      <c r="AV92" s="474"/>
      <c r="AW92" s="474"/>
      <c r="AX92" s="474"/>
      <c r="AY92" s="474"/>
      <c r="AZ92" s="474"/>
      <c r="BA92" s="474"/>
    </row>
    <row r="93" spans="1:53" s="476" customFormat="1" x14ac:dyDescent="0.25">
      <c r="A93" s="474"/>
      <c r="B93" s="475"/>
      <c r="C93" s="2550" t="str">
        <f>'Form 7A'!C27</f>
        <v>Deferred Developer Fee</v>
      </c>
      <c r="D93" s="2551"/>
      <c r="E93" s="2551"/>
      <c r="F93" s="2552"/>
      <c r="G93" s="3651">
        <f>'Form 7A'!P27</f>
        <v>810000</v>
      </c>
      <c r="H93" s="3652"/>
      <c r="I93" s="1367">
        <f>I89</f>
        <v>52501.308333333349</v>
      </c>
      <c r="J93" s="1368">
        <f>IF(J89&lt;I97,J89,I97)</f>
        <v>56331.634583333274</v>
      </c>
      <c r="K93" s="1368">
        <f t="shared" ref="K93:N93" si="24">IF(K89&lt;J97,K89,J97)</f>
        <v>60116.148539583141</v>
      </c>
      <c r="L93" s="1368">
        <f t="shared" si="24"/>
        <v>63848.749928989622</v>
      </c>
      <c r="M93" s="1368">
        <f t="shared" si="24"/>
        <v>67523.012547829538</v>
      </c>
      <c r="N93" s="1368">
        <f t="shared" si="24"/>
        <v>71132.1700436541</v>
      </c>
      <c r="O93" s="1369">
        <f>IF(O89&lt;N97,O89,N97)</f>
        <v>74669.101129290066</v>
      </c>
      <c r="P93" s="477"/>
      <c r="Q93" s="474"/>
      <c r="R93" s="474"/>
      <c r="S93" s="474"/>
      <c r="T93" s="474"/>
      <c r="U93" s="474"/>
      <c r="V93" s="474"/>
      <c r="W93" s="474"/>
      <c r="X93" s="474"/>
      <c r="Y93" s="474"/>
      <c r="Z93" s="474"/>
      <c r="AA93" s="474"/>
      <c r="AB93" s="474"/>
      <c r="AC93" s="474"/>
      <c r="AD93" s="474"/>
      <c r="AE93" s="474"/>
      <c r="AF93" s="474"/>
      <c r="AG93" s="474"/>
      <c r="AH93" s="474"/>
      <c r="AI93" s="474"/>
      <c r="AJ93" s="474"/>
      <c r="AK93" s="474"/>
      <c r="AL93" s="474"/>
      <c r="AM93" s="474"/>
      <c r="AN93" s="474"/>
      <c r="AO93" s="474"/>
      <c r="AP93" s="474"/>
      <c r="AQ93" s="474"/>
      <c r="AR93" s="474"/>
      <c r="AS93" s="474"/>
      <c r="AT93" s="474"/>
      <c r="AU93" s="474"/>
      <c r="AV93" s="474"/>
      <c r="AW93" s="474"/>
      <c r="AX93" s="474"/>
      <c r="AY93" s="474"/>
      <c r="AZ93" s="474"/>
      <c r="BA93" s="474"/>
    </row>
    <row r="94" spans="1:53" s="476" customFormat="1" x14ac:dyDescent="0.25">
      <c r="A94" s="474"/>
      <c r="B94" s="475"/>
      <c r="C94" s="3344"/>
      <c r="D94" s="3345"/>
      <c r="E94" s="3345"/>
      <c r="F94" s="3346"/>
      <c r="G94" s="3317">
        <v>0</v>
      </c>
      <c r="H94" s="3318"/>
      <c r="I94" s="1370">
        <v>0</v>
      </c>
      <c r="J94" s="1371">
        <v>0</v>
      </c>
      <c r="K94" s="1371">
        <v>0</v>
      </c>
      <c r="L94" s="1371">
        <v>0</v>
      </c>
      <c r="M94" s="1371">
        <v>0</v>
      </c>
      <c r="N94" s="1371">
        <v>0</v>
      </c>
      <c r="O94" s="1372">
        <v>0</v>
      </c>
      <c r="P94" s="477"/>
      <c r="Q94" s="474"/>
      <c r="R94" s="474"/>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row>
    <row r="95" spans="1:53" s="476" customFormat="1" ht="13.8" thickBot="1" x14ac:dyDescent="0.3">
      <c r="A95" s="474"/>
      <c r="B95" s="475"/>
      <c r="C95" s="3327"/>
      <c r="D95" s="3328"/>
      <c r="E95" s="3328"/>
      <c r="F95" s="3329"/>
      <c r="G95" s="3340">
        <v>0</v>
      </c>
      <c r="H95" s="3341"/>
      <c r="I95" s="1373">
        <v>0</v>
      </c>
      <c r="J95" s="1374">
        <v>0</v>
      </c>
      <c r="K95" s="1374">
        <v>0</v>
      </c>
      <c r="L95" s="1374">
        <v>0</v>
      </c>
      <c r="M95" s="1374">
        <v>0</v>
      </c>
      <c r="N95" s="1374">
        <v>0</v>
      </c>
      <c r="O95" s="1375">
        <v>0</v>
      </c>
      <c r="P95" s="477"/>
      <c r="Q95" s="474"/>
      <c r="R95" s="474"/>
      <c r="S95" s="474"/>
      <c r="T95" s="474"/>
      <c r="U95" s="474"/>
      <c r="V95" s="474"/>
      <c r="W95" s="474"/>
      <c r="X95" s="474"/>
      <c r="Y95" s="474"/>
      <c r="Z95" s="474"/>
      <c r="AA95" s="474"/>
      <c r="AB95" s="474"/>
      <c r="AC95" s="474"/>
      <c r="AD95" s="474"/>
      <c r="AE95" s="474"/>
      <c r="AF95" s="474"/>
      <c r="AG95" s="474"/>
      <c r="AH95" s="474"/>
      <c r="AI95" s="474"/>
      <c r="AJ95" s="474"/>
      <c r="AK95" s="474"/>
      <c r="AL95" s="474"/>
      <c r="AM95" s="474"/>
      <c r="AN95" s="474"/>
      <c r="AO95" s="474"/>
      <c r="AP95" s="474"/>
      <c r="AQ95" s="474"/>
      <c r="AR95" s="474"/>
      <c r="AS95" s="474"/>
      <c r="AT95" s="474"/>
      <c r="AU95" s="474"/>
      <c r="AV95" s="474"/>
      <c r="AW95" s="474"/>
      <c r="AX95" s="474"/>
      <c r="AY95" s="474"/>
      <c r="AZ95" s="474"/>
      <c r="BA95" s="474"/>
    </row>
    <row r="96" spans="1:53" s="476" customFormat="1" ht="14.4" thickTop="1" thickBot="1" x14ac:dyDescent="0.3">
      <c r="A96" s="474"/>
      <c r="B96" s="475"/>
      <c r="C96" s="474"/>
      <c r="D96" s="474"/>
      <c r="E96" s="474"/>
      <c r="F96" s="3332" t="s">
        <v>1419</v>
      </c>
      <c r="G96" s="3342"/>
      <c r="H96" s="3343"/>
      <c r="I96" s="1376">
        <f>SUM(I92:I95)</f>
        <v>52501.308333333349</v>
      </c>
      <c r="J96" s="1377">
        <f t="shared" ref="J96:O96" si="25">SUM(J92:J95)</f>
        <v>56331.634583333274</v>
      </c>
      <c r="K96" s="1377">
        <f t="shared" si="25"/>
        <v>60116.148539583141</v>
      </c>
      <c r="L96" s="1377">
        <f t="shared" si="25"/>
        <v>63848.749928989622</v>
      </c>
      <c r="M96" s="1377">
        <f t="shared" si="25"/>
        <v>67523.012547829538</v>
      </c>
      <c r="N96" s="1377">
        <f t="shared" si="25"/>
        <v>71132.1700436541</v>
      </c>
      <c r="O96" s="1378">
        <f t="shared" si="25"/>
        <v>74669.101129290066</v>
      </c>
      <c r="P96" s="477"/>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474"/>
      <c r="AY96" s="474"/>
      <c r="AZ96" s="474"/>
      <c r="BA96" s="474"/>
    </row>
    <row r="97" spans="1:53" s="2561" customFormat="1" hidden="1" x14ac:dyDescent="0.25">
      <c r="B97" s="2562"/>
      <c r="C97" s="2596" t="s">
        <v>1535</v>
      </c>
      <c r="D97" s="2563"/>
      <c r="E97" s="2563"/>
      <c r="F97" s="2564"/>
      <c r="G97" s="2564"/>
      <c r="H97" s="2564" t="s">
        <v>1536</v>
      </c>
      <c r="I97" s="2592">
        <f>G93-I93</f>
        <v>757498.69166666665</v>
      </c>
      <c r="J97" s="2592">
        <f>I97-J93</f>
        <v>701167.05708333338</v>
      </c>
      <c r="K97" s="2565">
        <f t="shared" ref="K97:N97" si="26">J97-K93</f>
        <v>641050.90854375018</v>
      </c>
      <c r="L97" s="2565">
        <f t="shared" si="26"/>
        <v>577202.1586147605</v>
      </c>
      <c r="M97" s="2565">
        <f t="shared" si="26"/>
        <v>509679.14606693096</v>
      </c>
      <c r="N97" s="2565">
        <f t="shared" si="26"/>
        <v>438546.97602327686</v>
      </c>
      <c r="O97" s="2565">
        <f>N97-O93</f>
        <v>363877.87489398679</v>
      </c>
      <c r="P97" s="2566"/>
    </row>
    <row r="98" spans="1:53" s="476" customFormat="1" ht="13.8" thickBot="1" x14ac:dyDescent="0.3">
      <c r="A98" s="474"/>
      <c r="B98" s="475"/>
      <c r="C98" s="474"/>
      <c r="D98" s="474"/>
      <c r="E98" s="474"/>
      <c r="G98" s="474"/>
      <c r="H98" s="474"/>
      <c r="I98" s="474"/>
      <c r="J98" s="474"/>
      <c r="K98" s="474"/>
      <c r="L98" s="474"/>
      <c r="M98" s="474"/>
      <c r="N98" s="474"/>
      <c r="O98" s="474"/>
      <c r="P98" s="477"/>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row>
    <row r="99" spans="1:53" s="476" customFormat="1" x14ac:dyDescent="0.25">
      <c r="A99" s="474"/>
      <c r="B99" s="475"/>
      <c r="C99" s="474"/>
      <c r="D99" s="474"/>
      <c r="E99" s="474"/>
      <c r="F99" s="3332" t="s">
        <v>1420</v>
      </c>
      <c r="G99" s="3332"/>
      <c r="H99" s="3333"/>
      <c r="I99" s="2597">
        <f t="shared" ref="I99:O99" si="27">I80/(I87+I96)</f>
        <v>1</v>
      </c>
      <c r="J99" s="2598">
        <f t="shared" si="27"/>
        <v>1</v>
      </c>
      <c r="K99" s="2598">
        <f t="shared" si="27"/>
        <v>1</v>
      </c>
      <c r="L99" s="2598">
        <f t="shared" si="27"/>
        <v>1</v>
      </c>
      <c r="M99" s="2598">
        <f t="shared" si="27"/>
        <v>1</v>
      </c>
      <c r="N99" s="2598">
        <f t="shared" si="27"/>
        <v>1</v>
      </c>
      <c r="O99" s="2599">
        <f t="shared" si="27"/>
        <v>1</v>
      </c>
      <c r="P99" s="477"/>
      <c r="Q99" s="474"/>
      <c r="R99" s="474"/>
      <c r="S99" s="474"/>
      <c r="T99" s="474"/>
      <c r="U99" s="474"/>
      <c r="V99" s="474"/>
      <c r="W99" s="474"/>
      <c r="X99" s="474"/>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4"/>
      <c r="AY99" s="474"/>
      <c r="AZ99" s="474"/>
      <c r="BA99" s="474"/>
    </row>
    <row r="100" spans="1:53" s="476" customFormat="1" ht="13.8" thickBot="1" x14ac:dyDescent="0.3">
      <c r="A100" s="474"/>
      <c r="B100" s="475"/>
      <c r="C100" s="474"/>
      <c r="D100" s="474"/>
      <c r="E100" s="474"/>
      <c r="F100" s="3332" t="s">
        <v>1417</v>
      </c>
      <c r="G100" s="3347"/>
      <c r="H100" s="3348"/>
      <c r="I100" s="2600">
        <f t="shared" ref="I100:O100" si="28">I89-I96</f>
        <v>0</v>
      </c>
      <c r="J100" s="2601">
        <f t="shared" si="28"/>
        <v>0</v>
      </c>
      <c r="K100" s="2602">
        <f t="shared" si="28"/>
        <v>0</v>
      </c>
      <c r="L100" s="2602">
        <f t="shared" si="28"/>
        <v>0</v>
      </c>
      <c r="M100" s="2602">
        <f t="shared" si="28"/>
        <v>0</v>
      </c>
      <c r="N100" s="2602">
        <f t="shared" si="28"/>
        <v>0</v>
      </c>
      <c r="O100" s="2603">
        <f t="shared" si="28"/>
        <v>0</v>
      </c>
      <c r="P100" s="477"/>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c r="AY100" s="474"/>
      <c r="AZ100" s="474"/>
      <c r="BA100" s="474"/>
    </row>
    <row r="101" spans="1:53" s="476" customFormat="1" ht="13.8" thickBot="1" x14ac:dyDescent="0.3">
      <c r="A101" s="479"/>
      <c r="B101" s="521"/>
      <c r="C101" s="525"/>
      <c r="D101" s="522"/>
      <c r="E101" s="523"/>
      <c r="F101" s="523"/>
      <c r="G101" s="523"/>
      <c r="H101" s="523"/>
      <c r="I101" s="526"/>
      <c r="J101" s="523"/>
      <c r="K101" s="523"/>
      <c r="L101" s="523"/>
      <c r="M101" s="523"/>
      <c r="N101" s="526"/>
      <c r="O101" s="523"/>
      <c r="P101" s="524"/>
      <c r="Q101" s="479"/>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4"/>
      <c r="AY101" s="474"/>
      <c r="AZ101" s="474"/>
      <c r="BA101" s="474"/>
    </row>
    <row r="102" spans="1:53" s="516" customFormat="1" x14ac:dyDescent="0.25">
      <c r="A102" s="479"/>
      <c r="B102" s="475"/>
      <c r="C102" s="490"/>
      <c r="D102" s="490"/>
      <c r="E102" s="490"/>
      <c r="F102" s="490"/>
      <c r="G102" s="490"/>
      <c r="H102" s="490"/>
      <c r="I102" s="490"/>
      <c r="J102" s="490"/>
      <c r="K102" s="490"/>
      <c r="L102" s="479"/>
      <c r="M102" s="479"/>
      <c r="N102" s="479"/>
      <c r="O102" s="479"/>
      <c r="P102" s="477"/>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row>
    <row r="103" spans="1:53" s="462" customFormat="1" ht="12.75" customHeight="1" thickBot="1" x14ac:dyDescent="0.3">
      <c r="B103" s="472"/>
      <c r="C103" s="527" t="s">
        <v>66</v>
      </c>
      <c r="D103" s="528"/>
      <c r="E103" s="534"/>
      <c r="F103" s="534"/>
      <c r="G103" s="534"/>
      <c r="H103" s="534"/>
      <c r="I103" s="528"/>
      <c r="J103" s="528"/>
      <c r="K103" s="528"/>
      <c r="L103" s="528"/>
      <c r="M103" s="528"/>
      <c r="N103" s="530"/>
      <c r="O103" s="528"/>
      <c r="P103" s="473"/>
      <c r="Q103" s="471"/>
      <c r="R103" s="471"/>
      <c r="S103" s="471"/>
      <c r="T103" s="471"/>
      <c r="U103" s="471"/>
    </row>
    <row r="104" spans="1:53" s="476" customFormat="1" ht="13.8" thickBot="1" x14ac:dyDescent="0.3">
      <c r="A104" s="474"/>
      <c r="B104" s="475"/>
      <c r="C104" s="482"/>
      <c r="D104" s="474"/>
      <c r="E104" s="474"/>
      <c r="F104" s="474"/>
      <c r="G104" s="474"/>
      <c r="H104" s="1637" t="s">
        <v>75</v>
      </c>
      <c r="I104" s="1638" t="s">
        <v>76</v>
      </c>
      <c r="J104" s="1634" t="s">
        <v>53</v>
      </c>
      <c r="K104" s="1634" t="s">
        <v>77</v>
      </c>
      <c r="L104" s="1634" t="s">
        <v>78</v>
      </c>
      <c r="M104" s="1634" t="s">
        <v>79</v>
      </c>
      <c r="N104" s="1634" t="s">
        <v>80</v>
      </c>
      <c r="O104" s="1635" t="s">
        <v>81</v>
      </c>
      <c r="P104" s="477"/>
      <c r="Q104" s="474"/>
      <c r="R104" s="474"/>
      <c r="S104" s="474"/>
      <c r="T104" s="474"/>
      <c r="U104" s="474"/>
      <c r="V104" s="474"/>
      <c r="W104" s="474"/>
      <c r="X104" s="474"/>
      <c r="Y104" s="474"/>
      <c r="Z104" s="474"/>
      <c r="AA104" s="474"/>
      <c r="AB104" s="474"/>
      <c r="AC104" s="474"/>
      <c r="AD104" s="474"/>
      <c r="AE104" s="474"/>
      <c r="AF104" s="474"/>
      <c r="AG104" s="474"/>
      <c r="AH104" s="474"/>
      <c r="AI104" s="474"/>
      <c r="AJ104" s="474"/>
      <c r="AK104" s="474"/>
      <c r="AL104" s="474"/>
    </row>
    <row r="105" spans="1:53" s="476" customFormat="1" x14ac:dyDescent="0.25">
      <c r="A105" s="474"/>
      <c r="B105" s="475"/>
      <c r="C105" s="478" t="s">
        <v>173</v>
      </c>
      <c r="D105" s="474"/>
      <c r="E105" s="474"/>
      <c r="F105" s="474"/>
      <c r="G105" s="474"/>
      <c r="H105" s="583"/>
      <c r="I105" s="584"/>
      <c r="J105" s="584"/>
      <c r="K105" s="584"/>
      <c r="L105" s="584"/>
      <c r="M105" s="584"/>
      <c r="N105" s="584"/>
      <c r="O105" s="585"/>
      <c r="P105" s="477"/>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row>
    <row r="106" spans="1:53" s="476" customFormat="1" x14ac:dyDescent="0.25">
      <c r="A106" s="474"/>
      <c r="B106" s="475"/>
      <c r="C106" s="481" t="s">
        <v>202</v>
      </c>
      <c r="D106" s="474"/>
      <c r="E106" s="474"/>
      <c r="F106" s="474"/>
      <c r="G106" s="474"/>
      <c r="H106" s="1379">
        <f>O30+(O30*$G30)</f>
        <v>609610.35665422084</v>
      </c>
      <c r="I106" s="1380">
        <f t="shared" ref="I106:O110" si="29">H106+(H106*$G30)</f>
        <v>624850.6155705764</v>
      </c>
      <c r="J106" s="1380">
        <f t="shared" si="29"/>
        <v>640471.88095984084</v>
      </c>
      <c r="K106" s="1380">
        <f t="shared" si="29"/>
        <v>656483.67798383685</v>
      </c>
      <c r="L106" s="1380">
        <f t="shared" si="29"/>
        <v>672895.76993343281</v>
      </c>
      <c r="M106" s="1380">
        <f t="shared" si="29"/>
        <v>689718.16418176866</v>
      </c>
      <c r="N106" s="1380">
        <f t="shared" si="29"/>
        <v>706961.11828631291</v>
      </c>
      <c r="O106" s="1381">
        <f t="shared" si="29"/>
        <v>724635.14624347072</v>
      </c>
      <c r="P106" s="477"/>
      <c r="Q106" s="474"/>
      <c r="R106" s="474"/>
      <c r="S106" s="474"/>
      <c r="T106" s="474"/>
      <c r="U106" s="474"/>
      <c r="V106" s="474"/>
      <c r="W106" s="474"/>
      <c r="X106" s="474"/>
      <c r="Y106" s="474"/>
      <c r="Z106" s="474"/>
      <c r="AA106" s="474"/>
      <c r="AB106" s="474"/>
      <c r="AC106" s="474"/>
      <c r="AD106" s="474"/>
      <c r="AE106" s="474"/>
      <c r="AF106" s="474"/>
      <c r="AG106" s="474"/>
      <c r="AH106" s="474"/>
      <c r="AI106" s="474"/>
      <c r="AJ106" s="474"/>
      <c r="AK106" s="474"/>
      <c r="AL106" s="474"/>
    </row>
    <row r="107" spans="1:53" s="476" customFormat="1" x14ac:dyDescent="0.25">
      <c r="A107" s="474"/>
      <c r="B107" s="475"/>
      <c r="C107" s="481" t="s">
        <v>203</v>
      </c>
      <c r="D107" s="474"/>
      <c r="E107" s="474"/>
      <c r="F107" s="474"/>
      <c r="G107" s="474"/>
      <c r="H107" s="1379">
        <f>O31+(O31*$G31)</f>
        <v>0</v>
      </c>
      <c r="I107" s="1380">
        <f t="shared" si="29"/>
        <v>0</v>
      </c>
      <c r="J107" s="1380">
        <f t="shared" si="29"/>
        <v>0</v>
      </c>
      <c r="K107" s="1380">
        <f t="shared" si="29"/>
        <v>0</v>
      </c>
      <c r="L107" s="1380">
        <f t="shared" si="29"/>
        <v>0</v>
      </c>
      <c r="M107" s="1380">
        <f t="shared" si="29"/>
        <v>0</v>
      </c>
      <c r="N107" s="1380">
        <f t="shared" si="29"/>
        <v>0</v>
      </c>
      <c r="O107" s="1381">
        <f t="shared" si="29"/>
        <v>0</v>
      </c>
      <c r="P107" s="477"/>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row>
    <row r="108" spans="1:53" s="476" customFormat="1" x14ac:dyDescent="0.25">
      <c r="A108" s="474"/>
      <c r="B108" s="475"/>
      <c r="C108" s="481" t="s">
        <v>15</v>
      </c>
      <c r="D108" s="474"/>
      <c r="E108" s="474"/>
      <c r="F108" s="474"/>
      <c r="G108" s="474"/>
      <c r="H108" s="1379">
        <f>O32+(O32*$G32)</f>
        <v>279530.1531468631</v>
      </c>
      <c r="I108" s="1380">
        <f>H108+(H108*$G32)</f>
        <v>286518.40697553469</v>
      </c>
      <c r="J108" s="1380">
        <f>I108+(I108*$G32)</f>
        <v>293681.36714992305</v>
      </c>
      <c r="K108" s="1380">
        <f t="shared" ref="K108:O108" si="30">J108+(J108*$G32)</f>
        <v>301023.40132867114</v>
      </c>
      <c r="L108" s="1380">
        <f t="shared" si="30"/>
        <v>308548.98636188795</v>
      </c>
      <c r="M108" s="1380">
        <f t="shared" si="30"/>
        <v>316262.71102093515</v>
      </c>
      <c r="N108" s="1380">
        <f t="shared" si="30"/>
        <v>324169.27879645856</v>
      </c>
      <c r="O108" s="1381">
        <f t="shared" si="30"/>
        <v>332273.51076637005</v>
      </c>
      <c r="P108" s="477"/>
      <c r="Q108" s="474"/>
      <c r="R108" s="474"/>
      <c r="S108" s="474"/>
      <c r="T108" s="474"/>
      <c r="U108" s="474"/>
      <c r="V108" s="474"/>
      <c r="W108" s="474"/>
      <c r="X108" s="474"/>
      <c r="Y108" s="474"/>
      <c r="Z108" s="474"/>
      <c r="AA108" s="474"/>
      <c r="AB108" s="474"/>
      <c r="AC108" s="474"/>
      <c r="AD108" s="474"/>
      <c r="AE108" s="474"/>
      <c r="AF108" s="474"/>
      <c r="AG108" s="474"/>
      <c r="AH108" s="474"/>
      <c r="AI108" s="474"/>
      <c r="AJ108" s="474"/>
      <c r="AK108" s="474"/>
      <c r="AL108" s="474"/>
    </row>
    <row r="109" spans="1:53" s="476" customFormat="1" x14ac:dyDescent="0.25">
      <c r="A109" s="474"/>
      <c r="B109" s="475"/>
      <c r="C109" s="481" t="s">
        <v>192</v>
      </c>
      <c r="D109" s="3352" t="str">
        <f>D33</f>
        <v>Misc. Income (laundry, etc.)</v>
      </c>
      <c r="E109" s="3353"/>
      <c r="F109" s="3353"/>
      <c r="G109" s="586"/>
      <c r="H109" s="1379">
        <f>O33+(O33*$G33)</f>
        <v>11126.098654334472</v>
      </c>
      <c r="I109" s="1380">
        <f t="shared" si="29"/>
        <v>11404.251120692834</v>
      </c>
      <c r="J109" s="1380">
        <f t="shared" si="29"/>
        <v>11689.357398710155</v>
      </c>
      <c r="K109" s="1380">
        <f t="shared" si="29"/>
        <v>11981.591333677909</v>
      </c>
      <c r="L109" s="1380">
        <f t="shared" si="29"/>
        <v>12281.131117019857</v>
      </c>
      <c r="M109" s="1380">
        <f t="shared" si="29"/>
        <v>12588.159394945353</v>
      </c>
      <c r="N109" s="1380">
        <f t="shared" si="29"/>
        <v>12902.863379818986</v>
      </c>
      <c r="O109" s="1381">
        <f t="shared" si="29"/>
        <v>13225.43496431446</v>
      </c>
      <c r="P109" s="477"/>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row>
    <row r="110" spans="1:53" s="476" customFormat="1" x14ac:dyDescent="0.25">
      <c r="A110" s="474"/>
      <c r="B110" s="475"/>
      <c r="C110" s="503" t="s">
        <v>192</v>
      </c>
      <c r="D110" s="3352"/>
      <c r="E110" s="3353"/>
      <c r="F110" s="3353"/>
      <c r="G110" s="586"/>
      <c r="H110" s="1379">
        <f>O34+(O34*$G34)</f>
        <v>0</v>
      </c>
      <c r="I110" s="1380">
        <f t="shared" si="29"/>
        <v>0</v>
      </c>
      <c r="J110" s="1380">
        <f t="shared" si="29"/>
        <v>0</v>
      </c>
      <c r="K110" s="1380">
        <f t="shared" si="29"/>
        <v>0</v>
      </c>
      <c r="L110" s="1380">
        <f t="shared" si="29"/>
        <v>0</v>
      </c>
      <c r="M110" s="1380">
        <f t="shared" si="29"/>
        <v>0</v>
      </c>
      <c r="N110" s="1380">
        <f t="shared" si="29"/>
        <v>0</v>
      </c>
      <c r="O110" s="1381">
        <f t="shared" si="29"/>
        <v>0</v>
      </c>
      <c r="P110" s="477"/>
      <c r="Q110" s="474"/>
      <c r="R110" s="474"/>
      <c r="S110" s="474"/>
      <c r="T110" s="474"/>
      <c r="U110" s="474"/>
      <c r="V110" s="474"/>
      <c r="W110" s="474"/>
      <c r="X110" s="474"/>
      <c r="Y110" s="474"/>
      <c r="Z110" s="474"/>
      <c r="AA110" s="474"/>
      <c r="AB110" s="474"/>
      <c r="AC110" s="474"/>
      <c r="AD110" s="474"/>
      <c r="AE110" s="474"/>
      <c r="AF110" s="474"/>
      <c r="AG110" s="474"/>
      <c r="AH110" s="474"/>
      <c r="AI110" s="474"/>
      <c r="AJ110" s="474"/>
      <c r="AK110" s="474"/>
      <c r="AL110" s="474"/>
    </row>
    <row r="111" spans="1:53" s="476" customFormat="1" x14ac:dyDescent="0.25">
      <c r="A111" s="474"/>
      <c r="B111" s="475"/>
      <c r="C111" s="482" t="s">
        <v>72</v>
      </c>
      <c r="D111" s="474"/>
      <c r="E111" s="474"/>
      <c r="F111" s="474"/>
      <c r="G111" s="474"/>
      <c r="H111" s="1382">
        <f t="shared" ref="H111:O111" si="31">SUM(H106:H110)</f>
        <v>900266.60845541838</v>
      </c>
      <c r="I111" s="1383">
        <f t="shared" si="31"/>
        <v>922773.27366680396</v>
      </c>
      <c r="J111" s="1383">
        <f t="shared" si="31"/>
        <v>945842.60550847417</v>
      </c>
      <c r="K111" s="1383">
        <f t="shared" si="31"/>
        <v>969488.67064618587</v>
      </c>
      <c r="L111" s="1383">
        <f t="shared" si="31"/>
        <v>993725.88741234061</v>
      </c>
      <c r="M111" s="1383">
        <f t="shared" si="31"/>
        <v>1018569.0345976491</v>
      </c>
      <c r="N111" s="1383">
        <f t="shared" si="31"/>
        <v>1044033.2604625904</v>
      </c>
      <c r="O111" s="1384">
        <f t="shared" si="31"/>
        <v>1070134.0919741553</v>
      </c>
      <c r="P111" s="477"/>
      <c r="Q111" s="474"/>
      <c r="R111" s="474"/>
      <c r="S111" s="474"/>
      <c r="T111" s="474"/>
      <c r="U111" s="474"/>
      <c r="V111" s="474"/>
      <c r="W111" s="474"/>
      <c r="X111" s="474"/>
      <c r="Y111" s="474"/>
      <c r="Z111" s="474"/>
      <c r="AA111" s="474"/>
      <c r="AB111" s="474"/>
      <c r="AC111" s="474"/>
      <c r="AD111" s="474"/>
      <c r="AE111" s="474"/>
      <c r="AF111" s="474"/>
      <c r="AG111" s="474"/>
      <c r="AH111" s="474"/>
      <c r="AI111" s="474"/>
      <c r="AJ111" s="474"/>
      <c r="AK111" s="474"/>
      <c r="AL111" s="474"/>
    </row>
    <row r="112" spans="1:53" s="476" customFormat="1" x14ac:dyDescent="0.25">
      <c r="A112" s="474"/>
      <c r="B112" s="475"/>
      <c r="C112" s="482"/>
      <c r="D112" s="474"/>
      <c r="E112" s="474"/>
      <c r="F112" s="474"/>
      <c r="G112" s="474"/>
      <c r="H112" s="1385"/>
      <c r="I112" s="1386"/>
      <c r="J112" s="1386"/>
      <c r="K112" s="1386"/>
      <c r="L112" s="1386"/>
      <c r="M112" s="1386"/>
      <c r="N112" s="1386"/>
      <c r="O112" s="1387"/>
      <c r="P112" s="477"/>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L112" s="474"/>
    </row>
    <row r="113" spans="1:38" s="476" customFormat="1" x14ac:dyDescent="0.25">
      <c r="A113" s="474"/>
      <c r="B113" s="475"/>
      <c r="C113" s="482" t="s">
        <v>204</v>
      </c>
      <c r="D113" s="474"/>
      <c r="E113" s="474"/>
      <c r="F113" s="474"/>
      <c r="G113" s="474"/>
      <c r="H113" s="1388">
        <v>0</v>
      </c>
      <c r="I113" s="1389">
        <v>0</v>
      </c>
      <c r="J113" s="1389">
        <v>0</v>
      </c>
      <c r="K113" s="1389">
        <v>0</v>
      </c>
      <c r="L113" s="1389">
        <v>0</v>
      </c>
      <c r="M113" s="1389">
        <v>0</v>
      </c>
      <c r="N113" s="1389">
        <v>0</v>
      </c>
      <c r="O113" s="1390">
        <v>0</v>
      </c>
      <c r="P113" s="477"/>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row>
    <row r="114" spans="1:38" s="476" customFormat="1" x14ac:dyDescent="0.25">
      <c r="A114" s="474"/>
      <c r="B114" s="475"/>
      <c r="C114" s="482"/>
      <c r="D114" s="474"/>
      <c r="E114" s="474"/>
      <c r="F114" s="474"/>
      <c r="G114" s="474"/>
      <c r="H114" s="1385"/>
      <c r="I114" s="1386"/>
      <c r="J114" s="1386"/>
      <c r="K114" s="1386"/>
      <c r="L114" s="1386"/>
      <c r="M114" s="1386"/>
      <c r="N114" s="1386"/>
      <c r="O114" s="1387"/>
      <c r="P114" s="477"/>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row>
    <row r="115" spans="1:38" s="476" customFormat="1" ht="13.8" thickBot="1" x14ac:dyDescent="0.3">
      <c r="A115" s="474"/>
      <c r="B115" s="475"/>
      <c r="C115" s="484" t="s">
        <v>143</v>
      </c>
      <c r="D115" s="485"/>
      <c r="E115" s="485"/>
      <c r="F115" s="485"/>
      <c r="G115" s="485"/>
      <c r="H115" s="1391">
        <v>0</v>
      </c>
      <c r="I115" s="1392">
        <v>0</v>
      </c>
      <c r="J115" s="1392">
        <v>0</v>
      </c>
      <c r="K115" s="1392">
        <v>0</v>
      </c>
      <c r="L115" s="1392">
        <v>0</v>
      </c>
      <c r="M115" s="1392">
        <v>0</v>
      </c>
      <c r="N115" s="1392">
        <v>0</v>
      </c>
      <c r="O115" s="1393">
        <v>0</v>
      </c>
      <c r="P115" s="477"/>
      <c r="Q115" s="474"/>
      <c r="R115" s="474"/>
      <c r="S115" s="474"/>
      <c r="T115" s="474"/>
      <c r="U115" s="474"/>
      <c r="V115" s="474"/>
      <c r="W115" s="474"/>
      <c r="X115" s="474"/>
      <c r="Y115" s="474"/>
      <c r="Z115" s="474"/>
      <c r="AA115" s="474"/>
      <c r="AB115" s="474"/>
      <c r="AC115" s="474"/>
      <c r="AD115" s="474"/>
      <c r="AE115" s="474"/>
      <c r="AF115" s="474"/>
      <c r="AG115" s="474"/>
      <c r="AH115" s="474"/>
      <c r="AI115" s="474"/>
      <c r="AJ115" s="474"/>
      <c r="AK115" s="474"/>
      <c r="AL115" s="474"/>
    </row>
    <row r="116" spans="1:38" s="476" customFormat="1" ht="13.8" thickTop="1" x14ac:dyDescent="0.25">
      <c r="A116" s="474"/>
      <c r="B116" s="475"/>
      <c r="C116" s="478" t="s">
        <v>208</v>
      </c>
      <c r="D116" s="474"/>
      <c r="E116" s="474"/>
      <c r="F116" s="474"/>
      <c r="G116" s="474"/>
      <c r="H116" s="1394">
        <f t="shared" ref="H116:O116" si="32">SUM(H115,H113,H111)</f>
        <v>900266.60845541838</v>
      </c>
      <c r="I116" s="1395">
        <f t="shared" si="32"/>
        <v>922773.27366680396</v>
      </c>
      <c r="J116" s="1395">
        <f t="shared" si="32"/>
        <v>945842.60550847417</v>
      </c>
      <c r="K116" s="1395">
        <f t="shared" si="32"/>
        <v>969488.67064618587</v>
      </c>
      <c r="L116" s="1395">
        <f t="shared" si="32"/>
        <v>993725.88741234061</v>
      </c>
      <c r="M116" s="1395">
        <f t="shared" si="32"/>
        <v>1018569.0345976491</v>
      </c>
      <c r="N116" s="1395">
        <f t="shared" si="32"/>
        <v>1044033.2604625904</v>
      </c>
      <c r="O116" s="1396">
        <f t="shared" si="32"/>
        <v>1070134.0919741553</v>
      </c>
      <c r="P116" s="477"/>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row>
    <row r="117" spans="1:38" s="476" customFormat="1" x14ac:dyDescent="0.25">
      <c r="A117" s="474"/>
      <c r="B117" s="475"/>
      <c r="C117" s="478"/>
      <c r="D117" s="474"/>
      <c r="E117" s="474"/>
      <c r="F117" s="474"/>
      <c r="G117" s="474"/>
      <c r="H117" s="1385"/>
      <c r="I117" s="1386"/>
      <c r="J117" s="1386"/>
      <c r="K117" s="1386"/>
      <c r="L117" s="1386"/>
      <c r="M117" s="1386"/>
      <c r="N117" s="1386"/>
      <c r="O117" s="1387"/>
      <c r="P117" s="477"/>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row>
    <row r="118" spans="1:38" s="476" customFormat="1" x14ac:dyDescent="0.25">
      <c r="A118" s="474"/>
      <c r="B118" s="475"/>
      <c r="C118" s="487" t="s">
        <v>154</v>
      </c>
      <c r="D118" s="474"/>
      <c r="E118" s="474"/>
      <c r="F118" s="474"/>
      <c r="G118" s="474"/>
      <c r="H118" s="1397">
        <f t="shared" ref="H118:O118" si="33">-H111*$G42</f>
        <v>-45013.330422770923</v>
      </c>
      <c r="I118" s="1398">
        <f t="shared" si="33"/>
        <v>-46138.663683340201</v>
      </c>
      <c r="J118" s="1398">
        <f t="shared" si="33"/>
        <v>-47292.130275423711</v>
      </c>
      <c r="K118" s="1398">
        <f t="shared" si="33"/>
        <v>-48474.433532309296</v>
      </c>
      <c r="L118" s="1398">
        <f t="shared" si="33"/>
        <v>-49686.294370617034</v>
      </c>
      <c r="M118" s="1398">
        <f t="shared" si="33"/>
        <v>-50928.451729882458</v>
      </c>
      <c r="N118" s="1398">
        <f t="shared" si="33"/>
        <v>-52201.66302312952</v>
      </c>
      <c r="O118" s="1399">
        <f t="shared" si="33"/>
        <v>-53506.704598707765</v>
      </c>
      <c r="P118" s="477"/>
      <c r="Q118" s="474"/>
      <c r="R118" s="474"/>
      <c r="S118" s="474"/>
      <c r="T118" s="474"/>
      <c r="U118" s="474"/>
      <c r="V118" s="474"/>
      <c r="W118" s="474"/>
      <c r="X118" s="474"/>
      <c r="Y118" s="474"/>
      <c r="Z118" s="474"/>
      <c r="AA118" s="474"/>
      <c r="AB118" s="474"/>
      <c r="AC118" s="474"/>
      <c r="AD118" s="474"/>
      <c r="AE118" s="474"/>
      <c r="AF118" s="474"/>
      <c r="AG118" s="474"/>
      <c r="AH118" s="474"/>
      <c r="AI118" s="474"/>
      <c r="AJ118" s="474"/>
      <c r="AK118" s="474"/>
      <c r="AL118" s="474"/>
    </row>
    <row r="119" spans="1:38" s="476" customFormat="1" ht="13.8" thickBot="1" x14ac:dyDescent="0.3">
      <c r="A119" s="474"/>
      <c r="B119" s="475"/>
      <c r="C119" s="488" t="s">
        <v>153</v>
      </c>
      <c r="D119" s="485"/>
      <c r="E119" s="485"/>
      <c r="F119" s="485"/>
      <c r="G119" s="485"/>
      <c r="H119" s="1400">
        <f t="shared" ref="H119:O119" si="34">-H115*$G43</f>
        <v>0</v>
      </c>
      <c r="I119" s="1401">
        <f t="shared" si="34"/>
        <v>0</v>
      </c>
      <c r="J119" s="1401">
        <f t="shared" si="34"/>
        <v>0</v>
      </c>
      <c r="K119" s="1401">
        <f t="shared" si="34"/>
        <v>0</v>
      </c>
      <c r="L119" s="1401">
        <f t="shared" si="34"/>
        <v>0</v>
      </c>
      <c r="M119" s="1401">
        <f t="shared" si="34"/>
        <v>0</v>
      </c>
      <c r="N119" s="1401">
        <f t="shared" si="34"/>
        <v>0</v>
      </c>
      <c r="O119" s="1402">
        <f t="shared" si="34"/>
        <v>0</v>
      </c>
      <c r="P119" s="477"/>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row>
    <row r="120" spans="1:38" s="476" customFormat="1" ht="14.4" thickTop="1" thickBot="1" x14ac:dyDescent="0.3">
      <c r="A120" s="474"/>
      <c r="B120" s="475"/>
      <c r="C120" s="489" t="s">
        <v>210</v>
      </c>
      <c r="D120" s="474"/>
      <c r="E120" s="474"/>
      <c r="F120" s="474"/>
      <c r="G120" s="474"/>
      <c r="H120" s="1403">
        <f t="shared" ref="H120:O120" si="35">SUM(H116,H118,H119)</f>
        <v>855253.27803264745</v>
      </c>
      <c r="I120" s="1404">
        <f t="shared" si="35"/>
        <v>876634.60998346377</v>
      </c>
      <c r="J120" s="1405">
        <f t="shared" si="35"/>
        <v>898550.47523305041</v>
      </c>
      <c r="K120" s="1405">
        <f t="shared" si="35"/>
        <v>921014.23711387662</v>
      </c>
      <c r="L120" s="1405">
        <f t="shared" si="35"/>
        <v>944039.59304172359</v>
      </c>
      <c r="M120" s="1405">
        <f t="shared" si="35"/>
        <v>967640.58286776661</v>
      </c>
      <c r="N120" s="1405">
        <f t="shared" si="35"/>
        <v>991831.59743946081</v>
      </c>
      <c r="O120" s="1406">
        <f t="shared" si="35"/>
        <v>1016627.3873754475</v>
      </c>
      <c r="P120" s="477"/>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L120" s="474"/>
    </row>
    <row r="121" spans="1:38" s="476" customFormat="1" x14ac:dyDescent="0.25">
      <c r="A121" s="474"/>
      <c r="B121" s="517"/>
      <c r="C121" s="479"/>
      <c r="D121" s="479"/>
      <c r="E121" s="479"/>
      <c r="F121" s="479"/>
      <c r="G121" s="479"/>
      <c r="H121" s="479"/>
      <c r="I121" s="479"/>
      <c r="J121" s="479"/>
      <c r="K121" s="479"/>
      <c r="L121" s="516"/>
      <c r="M121" s="479"/>
      <c r="N121" s="479"/>
      <c r="O121" s="479"/>
      <c r="P121" s="477"/>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474"/>
      <c r="AL121" s="474"/>
    </row>
    <row r="122" spans="1:38" s="462" customFormat="1" ht="12.75" customHeight="1" thickBot="1" x14ac:dyDescent="0.3">
      <c r="B122" s="466"/>
      <c r="C122" s="531" t="s">
        <v>155</v>
      </c>
      <c r="D122" s="532"/>
      <c r="E122" s="532"/>
      <c r="F122" s="532"/>
      <c r="G122" s="532"/>
      <c r="H122" s="532"/>
      <c r="I122" s="532"/>
      <c r="J122" s="532"/>
      <c r="K122" s="532"/>
      <c r="L122" s="533"/>
      <c r="M122" s="532"/>
      <c r="N122" s="532"/>
      <c r="O122" s="532"/>
      <c r="P122" s="470"/>
      <c r="Q122" s="468"/>
      <c r="R122" s="471"/>
      <c r="S122" s="471"/>
      <c r="T122" s="471"/>
      <c r="U122" s="471"/>
      <c r="V122" s="471"/>
      <c r="W122" s="471"/>
    </row>
    <row r="123" spans="1:38" s="462" customFormat="1" ht="12.75" customHeight="1" thickBot="1" x14ac:dyDescent="0.3">
      <c r="B123" s="466"/>
      <c r="C123" s="478" t="s">
        <v>9</v>
      </c>
      <c r="D123" s="467"/>
      <c r="E123" s="482"/>
      <c r="F123" s="490"/>
      <c r="G123" s="467"/>
      <c r="H123" s="1633" t="s">
        <v>75</v>
      </c>
      <c r="I123" s="1633" t="s">
        <v>76</v>
      </c>
      <c r="J123" s="1633" t="s">
        <v>53</v>
      </c>
      <c r="K123" s="1633" t="s">
        <v>77</v>
      </c>
      <c r="L123" s="1633" t="s">
        <v>78</v>
      </c>
      <c r="M123" s="1633" t="s">
        <v>79</v>
      </c>
      <c r="N123" s="1633" t="s">
        <v>80</v>
      </c>
      <c r="O123" s="1637" t="s">
        <v>81</v>
      </c>
      <c r="P123" s="465"/>
    </row>
    <row r="124" spans="1:38" s="462" customFormat="1" ht="12.75" customHeight="1" x14ac:dyDescent="0.25">
      <c r="B124" s="466"/>
      <c r="C124" s="492" t="s">
        <v>83</v>
      </c>
      <c r="D124" s="493"/>
      <c r="E124" s="494"/>
      <c r="F124" s="493"/>
      <c r="G124" s="494"/>
      <c r="H124" s="1407">
        <f t="shared" ref="H124:H144" si="36">O48+(O48*$F48)</f>
        <v>107005.04739498267</v>
      </c>
      <c r="I124" s="1336">
        <f t="shared" ref="I124:O133" si="37">H124+(H124*$F48)</f>
        <v>110750.22405380706</v>
      </c>
      <c r="J124" s="1336">
        <f t="shared" si="37"/>
        <v>114626.4818956903</v>
      </c>
      <c r="K124" s="1336">
        <f t="shared" si="37"/>
        <v>118638.40876203947</v>
      </c>
      <c r="L124" s="1336">
        <f t="shared" si="37"/>
        <v>122790.75306871085</v>
      </c>
      <c r="M124" s="1336">
        <f t="shared" si="37"/>
        <v>127088.42942611573</v>
      </c>
      <c r="N124" s="1336">
        <f t="shared" si="37"/>
        <v>131536.52445602979</v>
      </c>
      <c r="O124" s="1337">
        <f t="shared" si="37"/>
        <v>136140.30281199084</v>
      </c>
      <c r="P124" s="465"/>
    </row>
    <row r="125" spans="1:38" s="462" customFormat="1" ht="12.75" customHeight="1" x14ac:dyDescent="0.25">
      <c r="B125" s="466"/>
      <c r="C125" s="496" t="s">
        <v>82</v>
      </c>
      <c r="D125" s="497"/>
      <c r="E125" s="498"/>
      <c r="F125" s="497"/>
      <c r="G125" s="498"/>
      <c r="H125" s="1408">
        <f t="shared" si="36"/>
        <v>97723.770173100551</v>
      </c>
      <c r="I125" s="1339">
        <f t="shared" si="37"/>
        <v>101144.10212915907</v>
      </c>
      <c r="J125" s="1339">
        <f t="shared" si="37"/>
        <v>104684.14570367963</v>
      </c>
      <c r="K125" s="1339">
        <f t="shared" si="37"/>
        <v>108348.09080330843</v>
      </c>
      <c r="L125" s="1339">
        <f t="shared" si="37"/>
        <v>112140.27398142422</v>
      </c>
      <c r="M125" s="1339">
        <f t="shared" si="37"/>
        <v>116065.18357077407</v>
      </c>
      <c r="N125" s="1339">
        <f t="shared" si="37"/>
        <v>120127.46499575116</v>
      </c>
      <c r="O125" s="1340">
        <f t="shared" si="37"/>
        <v>124331.92627060245</v>
      </c>
      <c r="P125" s="465"/>
    </row>
    <row r="126" spans="1:38" s="462" customFormat="1" ht="12.75" customHeight="1" x14ac:dyDescent="0.25">
      <c r="B126" s="466"/>
      <c r="C126" s="496" t="s">
        <v>63</v>
      </c>
      <c r="D126" s="497"/>
      <c r="E126" s="498"/>
      <c r="F126" s="497"/>
      <c r="G126" s="498"/>
      <c r="H126" s="1408">
        <f t="shared" si="36"/>
        <v>17811.909678732034</v>
      </c>
      <c r="I126" s="1339">
        <f t="shared" si="37"/>
        <v>18435.326517487654</v>
      </c>
      <c r="J126" s="1339">
        <f t="shared" si="37"/>
        <v>19080.562945599722</v>
      </c>
      <c r="K126" s="1339">
        <f t="shared" si="37"/>
        <v>19748.382648695711</v>
      </c>
      <c r="L126" s="1339">
        <f t="shared" si="37"/>
        <v>20439.576041400062</v>
      </c>
      <c r="M126" s="1339">
        <f t="shared" si="37"/>
        <v>21154.961202849063</v>
      </c>
      <c r="N126" s="1339">
        <f t="shared" si="37"/>
        <v>21895.384844948781</v>
      </c>
      <c r="O126" s="1340">
        <f t="shared" si="37"/>
        <v>22661.723314521987</v>
      </c>
      <c r="P126" s="465"/>
    </row>
    <row r="127" spans="1:38" s="462" customFormat="1" ht="12.75" customHeight="1" x14ac:dyDescent="0.25">
      <c r="B127" s="466"/>
      <c r="C127" s="496" t="s">
        <v>765</v>
      </c>
      <c r="D127" s="498"/>
      <c r="E127" s="497"/>
      <c r="F127" s="499"/>
      <c r="G127" s="498"/>
      <c r="H127" s="1408">
        <f t="shared" si="36"/>
        <v>2544.5585255331471</v>
      </c>
      <c r="I127" s="1339">
        <f t="shared" si="37"/>
        <v>2633.618073926807</v>
      </c>
      <c r="J127" s="1339">
        <f t="shared" si="37"/>
        <v>2725.7947065142453</v>
      </c>
      <c r="K127" s="1339">
        <f t="shared" si="37"/>
        <v>2821.197521242244</v>
      </c>
      <c r="L127" s="1339">
        <f t="shared" si="37"/>
        <v>2919.9394344857224</v>
      </c>
      <c r="M127" s="1339">
        <f t="shared" si="37"/>
        <v>3022.1373146927226</v>
      </c>
      <c r="N127" s="1339">
        <f t="shared" si="37"/>
        <v>3127.9121207069679</v>
      </c>
      <c r="O127" s="1340">
        <f t="shared" si="37"/>
        <v>3237.3890449317119</v>
      </c>
      <c r="P127" s="465"/>
    </row>
    <row r="128" spans="1:38" s="462" customFormat="1" ht="12.75" customHeight="1" x14ac:dyDescent="0.25">
      <c r="B128" s="466"/>
      <c r="C128" s="496" t="s">
        <v>62</v>
      </c>
      <c r="D128" s="497"/>
      <c r="E128" s="498"/>
      <c r="F128" s="497"/>
      <c r="G128" s="498"/>
      <c r="H128" s="1408">
        <f t="shared" si="36"/>
        <v>31806.981569164345</v>
      </c>
      <c r="I128" s="1339">
        <f t="shared" si="37"/>
        <v>32920.225924085098</v>
      </c>
      <c r="J128" s="1339">
        <f t="shared" si="37"/>
        <v>34072.433831428076</v>
      </c>
      <c r="K128" s="1339">
        <f t="shared" si="37"/>
        <v>35264.969015528055</v>
      </c>
      <c r="L128" s="1339">
        <f t="shared" si="37"/>
        <v>36499.242931071538</v>
      </c>
      <c r="M128" s="1339">
        <f t="shared" si="37"/>
        <v>37776.716433659043</v>
      </c>
      <c r="N128" s="1339">
        <f t="shared" si="37"/>
        <v>39098.901508837109</v>
      </c>
      <c r="O128" s="1340">
        <f t="shared" si="37"/>
        <v>40467.363061646407</v>
      </c>
      <c r="P128" s="465"/>
    </row>
    <row r="129" spans="2:16" s="462" customFormat="1" ht="12.75" customHeight="1" x14ac:dyDescent="0.25">
      <c r="B129" s="466"/>
      <c r="C129" s="496" t="s">
        <v>65</v>
      </c>
      <c r="D129" s="497"/>
      <c r="E129" s="498"/>
      <c r="F129" s="500"/>
      <c r="G129" s="498"/>
      <c r="H129" s="1408">
        <f t="shared" si="36"/>
        <v>1908.418894149861</v>
      </c>
      <c r="I129" s="1339">
        <f t="shared" si="37"/>
        <v>1975.2135554451061</v>
      </c>
      <c r="J129" s="1339">
        <f t="shared" si="37"/>
        <v>2044.3460298856849</v>
      </c>
      <c r="K129" s="1339">
        <f t="shared" si="37"/>
        <v>2115.8981409316839</v>
      </c>
      <c r="L129" s="1339">
        <f t="shared" si="37"/>
        <v>2189.954575864293</v>
      </c>
      <c r="M129" s="1339">
        <f t="shared" si="37"/>
        <v>2266.6029860195431</v>
      </c>
      <c r="N129" s="1339">
        <f t="shared" si="37"/>
        <v>2345.934090530227</v>
      </c>
      <c r="O129" s="1340">
        <f t="shared" si="37"/>
        <v>2428.0417836987849</v>
      </c>
      <c r="P129" s="465"/>
    </row>
    <row r="130" spans="2:16" s="462" customFormat="1" ht="12.75" customHeight="1" x14ac:dyDescent="0.25">
      <c r="B130" s="466"/>
      <c r="C130" s="496" t="s">
        <v>64</v>
      </c>
      <c r="D130" s="497"/>
      <c r="E130" s="498"/>
      <c r="F130" s="497"/>
      <c r="G130" s="498"/>
      <c r="H130" s="1408">
        <f t="shared" si="36"/>
        <v>954.20944707493049</v>
      </c>
      <c r="I130" s="1339">
        <f t="shared" si="37"/>
        <v>987.60677772255303</v>
      </c>
      <c r="J130" s="1339">
        <f t="shared" si="37"/>
        <v>1022.1730149428424</v>
      </c>
      <c r="K130" s="1339">
        <f t="shared" si="37"/>
        <v>1057.9490704658419</v>
      </c>
      <c r="L130" s="1339">
        <f t="shared" si="37"/>
        <v>1094.9772879321465</v>
      </c>
      <c r="M130" s="1339">
        <f t="shared" si="37"/>
        <v>1133.3014930097715</v>
      </c>
      <c r="N130" s="1339">
        <f t="shared" si="37"/>
        <v>1172.9670452651135</v>
      </c>
      <c r="O130" s="1340">
        <f t="shared" si="37"/>
        <v>1214.0208918493925</v>
      </c>
      <c r="P130" s="465"/>
    </row>
    <row r="131" spans="2:16" s="462" customFormat="1" ht="12.75" customHeight="1" x14ac:dyDescent="0.25">
      <c r="B131" s="466"/>
      <c r="C131" s="496" t="s">
        <v>766</v>
      </c>
      <c r="D131" s="498"/>
      <c r="E131" s="497"/>
      <c r="F131" s="499"/>
      <c r="G131" s="498"/>
      <c r="H131" s="1408">
        <f t="shared" si="36"/>
        <v>0</v>
      </c>
      <c r="I131" s="1339">
        <f t="shared" si="37"/>
        <v>0</v>
      </c>
      <c r="J131" s="1339">
        <f t="shared" si="37"/>
        <v>0</v>
      </c>
      <c r="K131" s="1339">
        <f t="shared" si="37"/>
        <v>0</v>
      </c>
      <c r="L131" s="1339">
        <f t="shared" si="37"/>
        <v>0</v>
      </c>
      <c r="M131" s="1339">
        <f t="shared" si="37"/>
        <v>0</v>
      </c>
      <c r="N131" s="1339">
        <f t="shared" si="37"/>
        <v>0</v>
      </c>
      <c r="O131" s="1340">
        <f t="shared" si="37"/>
        <v>0</v>
      </c>
      <c r="P131" s="465"/>
    </row>
    <row r="132" spans="2:16" s="462" customFormat="1" ht="12.75" customHeight="1" x14ac:dyDescent="0.25">
      <c r="B132" s="466"/>
      <c r="C132" s="496" t="s">
        <v>59</v>
      </c>
      <c r="D132" s="497"/>
      <c r="E132" s="498"/>
      <c r="F132" s="497"/>
      <c r="G132" s="498"/>
      <c r="H132" s="1408">
        <f t="shared" si="36"/>
        <v>24809.445623948188</v>
      </c>
      <c r="I132" s="1339">
        <f t="shared" si="37"/>
        <v>25677.776220786374</v>
      </c>
      <c r="J132" s="1339">
        <f t="shared" si="37"/>
        <v>26576.498388513897</v>
      </c>
      <c r="K132" s="1339">
        <f t="shared" si="37"/>
        <v>27506.675832111883</v>
      </c>
      <c r="L132" s="1339">
        <f t="shared" si="37"/>
        <v>28469.4094862358</v>
      </c>
      <c r="M132" s="1339">
        <f t="shared" si="37"/>
        <v>29465.838818254051</v>
      </c>
      <c r="N132" s="1339">
        <f t="shared" si="37"/>
        <v>30497.143176892943</v>
      </c>
      <c r="O132" s="1340">
        <f t="shared" si="37"/>
        <v>31564.543188084197</v>
      </c>
      <c r="P132" s="465"/>
    </row>
    <row r="133" spans="2:16" s="462" customFormat="1" ht="12.75" customHeight="1" x14ac:dyDescent="0.25">
      <c r="B133" s="466"/>
      <c r="C133" s="496" t="s">
        <v>767</v>
      </c>
      <c r="D133" s="498"/>
      <c r="E133" s="498"/>
      <c r="F133" s="498"/>
      <c r="G133" s="498"/>
      <c r="H133" s="1408">
        <f t="shared" si="36"/>
        <v>10178.234102132588</v>
      </c>
      <c r="I133" s="1339">
        <f t="shared" si="37"/>
        <v>10534.472295707228</v>
      </c>
      <c r="J133" s="1339">
        <f t="shared" si="37"/>
        <v>10903.178826056981</v>
      </c>
      <c r="K133" s="1339">
        <f t="shared" si="37"/>
        <v>11284.790084968976</v>
      </c>
      <c r="L133" s="1339">
        <f t="shared" si="37"/>
        <v>11679.757737942889</v>
      </c>
      <c r="M133" s="1339">
        <f t="shared" si="37"/>
        <v>12088.54925877089</v>
      </c>
      <c r="N133" s="1339">
        <f t="shared" si="37"/>
        <v>12511.648482827872</v>
      </c>
      <c r="O133" s="1340">
        <f t="shared" si="37"/>
        <v>12949.556179726847</v>
      </c>
      <c r="P133" s="465"/>
    </row>
    <row r="134" spans="2:16" s="462" customFormat="1" ht="12.75" customHeight="1" x14ac:dyDescent="0.25">
      <c r="B134" s="466"/>
      <c r="C134" s="496" t="s">
        <v>58</v>
      </c>
      <c r="D134" s="497"/>
      <c r="E134" s="498"/>
      <c r="F134" s="497"/>
      <c r="G134" s="498"/>
      <c r="H134" s="1408">
        <f t="shared" si="36"/>
        <v>19084.188941498607</v>
      </c>
      <c r="I134" s="1339">
        <f t="shared" ref="I134:O143" si="38">H134+(H134*$F58)</f>
        <v>19752.135554451059</v>
      </c>
      <c r="J134" s="1339">
        <f t="shared" si="38"/>
        <v>20443.460298856848</v>
      </c>
      <c r="K134" s="1339">
        <f t="shared" si="38"/>
        <v>21158.981409316839</v>
      </c>
      <c r="L134" s="1339">
        <f t="shared" si="38"/>
        <v>21899.545758642929</v>
      </c>
      <c r="M134" s="1339">
        <f t="shared" si="38"/>
        <v>22666.029860195431</v>
      </c>
      <c r="N134" s="1339">
        <f t="shared" si="38"/>
        <v>23459.34090530227</v>
      </c>
      <c r="O134" s="1340">
        <f t="shared" si="38"/>
        <v>24280.41783698785</v>
      </c>
      <c r="P134" s="465"/>
    </row>
    <row r="135" spans="2:16" s="462" customFormat="1" ht="12.75" customHeight="1" x14ac:dyDescent="0.25">
      <c r="B135" s="466"/>
      <c r="C135" s="496" t="s">
        <v>304</v>
      </c>
      <c r="D135" s="498"/>
      <c r="E135" s="498"/>
      <c r="F135" s="498"/>
      <c r="G135" s="498"/>
      <c r="H135" s="1408">
        <f t="shared" si="36"/>
        <v>6361.3963138328681</v>
      </c>
      <c r="I135" s="1339">
        <f t="shared" si="38"/>
        <v>6584.0451848170187</v>
      </c>
      <c r="J135" s="1339">
        <f t="shared" si="38"/>
        <v>6814.4867662856141</v>
      </c>
      <c r="K135" s="1339">
        <f t="shared" si="38"/>
        <v>7052.9938031056108</v>
      </c>
      <c r="L135" s="1339">
        <f t="shared" si="38"/>
        <v>7299.848586214307</v>
      </c>
      <c r="M135" s="1339">
        <f t="shared" si="38"/>
        <v>7555.3432867318079</v>
      </c>
      <c r="N135" s="1339">
        <f t="shared" si="38"/>
        <v>7819.7803017674214</v>
      </c>
      <c r="O135" s="1340">
        <f t="shared" si="38"/>
        <v>8093.4726123292812</v>
      </c>
      <c r="P135" s="465"/>
    </row>
    <row r="136" spans="2:16" s="462" customFormat="1" ht="12.75" customHeight="1" x14ac:dyDescent="0.25">
      <c r="B136" s="466"/>
      <c r="C136" s="496" t="s">
        <v>768</v>
      </c>
      <c r="D136" s="498"/>
      <c r="E136" s="498"/>
      <c r="F136" s="498"/>
      <c r="G136" s="498"/>
      <c r="H136" s="1408">
        <f t="shared" si="36"/>
        <v>7633.675576599444</v>
      </c>
      <c r="I136" s="1339">
        <f t="shared" si="38"/>
        <v>7900.8542217804243</v>
      </c>
      <c r="J136" s="1339">
        <f t="shared" si="38"/>
        <v>8177.3841195427394</v>
      </c>
      <c r="K136" s="1339">
        <f t="shared" si="38"/>
        <v>8463.5925637267355</v>
      </c>
      <c r="L136" s="1339">
        <f t="shared" si="38"/>
        <v>8759.8183034571721</v>
      </c>
      <c r="M136" s="1339">
        <f t="shared" si="38"/>
        <v>9066.4119440781724</v>
      </c>
      <c r="N136" s="1339">
        <f t="shared" si="38"/>
        <v>9383.7363621209079</v>
      </c>
      <c r="O136" s="1340">
        <f t="shared" si="38"/>
        <v>9712.1671347951396</v>
      </c>
      <c r="P136" s="465"/>
    </row>
    <row r="137" spans="2:16" s="462" customFormat="1" ht="12.75" customHeight="1" x14ac:dyDescent="0.25">
      <c r="B137" s="466"/>
      <c r="C137" s="496" t="s">
        <v>769</v>
      </c>
      <c r="D137" s="498"/>
      <c r="E137" s="498"/>
      <c r="F137" s="498"/>
      <c r="G137" s="498"/>
      <c r="H137" s="1408">
        <f t="shared" si="36"/>
        <v>3816.837788299722</v>
      </c>
      <c r="I137" s="1339">
        <f t="shared" si="38"/>
        <v>3950.4271108902121</v>
      </c>
      <c r="J137" s="1339">
        <f t="shared" si="38"/>
        <v>4088.6920597713697</v>
      </c>
      <c r="K137" s="1339">
        <f t="shared" si="38"/>
        <v>4231.7962818633678</v>
      </c>
      <c r="L137" s="1339">
        <f t="shared" si="38"/>
        <v>4379.909151728586</v>
      </c>
      <c r="M137" s="1339">
        <f t="shared" si="38"/>
        <v>4533.2059720390862</v>
      </c>
      <c r="N137" s="1339">
        <f t="shared" si="38"/>
        <v>4691.8681810604539</v>
      </c>
      <c r="O137" s="1340">
        <f t="shared" si="38"/>
        <v>4856.0835673975698</v>
      </c>
      <c r="P137" s="465"/>
    </row>
    <row r="138" spans="2:16" s="462" customFormat="1" ht="12.75" customHeight="1" x14ac:dyDescent="0.25">
      <c r="B138" s="466"/>
      <c r="C138" s="496" t="s">
        <v>770</v>
      </c>
      <c r="D138" s="498"/>
      <c r="E138" s="498"/>
      <c r="F138" s="498"/>
      <c r="G138" s="498"/>
      <c r="H138" s="1408">
        <f t="shared" si="36"/>
        <v>17811.909678732034</v>
      </c>
      <c r="I138" s="1339">
        <f t="shared" si="38"/>
        <v>18435.326517487654</v>
      </c>
      <c r="J138" s="1339">
        <f t="shared" si="38"/>
        <v>19080.562945599722</v>
      </c>
      <c r="K138" s="1339">
        <f t="shared" si="38"/>
        <v>19748.382648695711</v>
      </c>
      <c r="L138" s="1339">
        <f t="shared" si="38"/>
        <v>20439.576041400062</v>
      </c>
      <c r="M138" s="1339">
        <f t="shared" si="38"/>
        <v>21154.961202849063</v>
      </c>
      <c r="N138" s="1339">
        <f t="shared" si="38"/>
        <v>21895.384844948781</v>
      </c>
      <c r="O138" s="1340">
        <f t="shared" si="38"/>
        <v>22661.723314521987</v>
      </c>
      <c r="P138" s="465"/>
    </row>
    <row r="139" spans="2:16" s="462" customFormat="1" ht="12.75" customHeight="1" x14ac:dyDescent="0.25">
      <c r="B139" s="466"/>
      <c r="C139" s="496" t="s">
        <v>56</v>
      </c>
      <c r="D139" s="497"/>
      <c r="E139" s="498"/>
      <c r="F139" s="497"/>
      <c r="G139" s="498"/>
      <c r="H139" s="1408">
        <f t="shared" si="36"/>
        <v>28626.283412247911</v>
      </c>
      <c r="I139" s="1339">
        <f t="shared" si="38"/>
        <v>29628.203331676588</v>
      </c>
      <c r="J139" s="1339">
        <f t="shared" si="38"/>
        <v>30665.19044828527</v>
      </c>
      <c r="K139" s="1339">
        <f t="shared" si="38"/>
        <v>31738.472113975255</v>
      </c>
      <c r="L139" s="1339">
        <f t="shared" si="38"/>
        <v>32849.318637964388</v>
      </c>
      <c r="M139" s="1339">
        <f t="shared" si="38"/>
        <v>33999.044790293141</v>
      </c>
      <c r="N139" s="1339">
        <f t="shared" si="38"/>
        <v>35189.011357953401</v>
      </c>
      <c r="O139" s="1340">
        <f t="shared" si="38"/>
        <v>36420.626755481768</v>
      </c>
      <c r="P139" s="465"/>
    </row>
    <row r="140" spans="2:16" s="462" customFormat="1" ht="12.75" customHeight="1" x14ac:dyDescent="0.25">
      <c r="B140" s="466"/>
      <c r="C140" s="496" t="s">
        <v>57</v>
      </c>
      <c r="D140" s="497"/>
      <c r="E140" s="498"/>
      <c r="F140" s="497"/>
      <c r="G140" s="498"/>
      <c r="H140" s="1408">
        <f t="shared" si="36"/>
        <v>10178.234102132588</v>
      </c>
      <c r="I140" s="1339">
        <f t="shared" si="38"/>
        <v>10534.472295707228</v>
      </c>
      <c r="J140" s="1339">
        <f t="shared" si="38"/>
        <v>10903.178826056981</v>
      </c>
      <c r="K140" s="1339">
        <f t="shared" si="38"/>
        <v>11284.790084968976</v>
      </c>
      <c r="L140" s="1339">
        <f t="shared" si="38"/>
        <v>11679.757737942889</v>
      </c>
      <c r="M140" s="1339">
        <f t="shared" si="38"/>
        <v>12088.54925877089</v>
      </c>
      <c r="N140" s="1339">
        <f t="shared" si="38"/>
        <v>12511.648482827872</v>
      </c>
      <c r="O140" s="1340">
        <f t="shared" si="38"/>
        <v>12949.556179726847</v>
      </c>
      <c r="P140" s="465"/>
    </row>
    <row r="141" spans="2:16" s="462" customFormat="1" ht="12.75" customHeight="1" x14ac:dyDescent="0.25">
      <c r="B141" s="466"/>
      <c r="C141" s="496" t="s">
        <v>55</v>
      </c>
      <c r="D141" s="497"/>
      <c r="E141" s="498"/>
      <c r="F141" s="497"/>
      <c r="G141" s="498"/>
      <c r="H141" s="1408">
        <f t="shared" si="36"/>
        <v>25445.585255331473</v>
      </c>
      <c r="I141" s="1339">
        <f t="shared" si="38"/>
        <v>26336.180739268075</v>
      </c>
      <c r="J141" s="1339">
        <f t="shared" si="38"/>
        <v>27257.947065142456</v>
      </c>
      <c r="K141" s="1339">
        <f t="shared" si="38"/>
        <v>28211.975212422443</v>
      </c>
      <c r="L141" s="1339">
        <f t="shared" si="38"/>
        <v>29199.394344857228</v>
      </c>
      <c r="M141" s="1339">
        <f t="shared" si="38"/>
        <v>30221.373146927232</v>
      </c>
      <c r="N141" s="1339">
        <f t="shared" si="38"/>
        <v>31279.121207069686</v>
      </c>
      <c r="O141" s="1340">
        <f t="shared" si="38"/>
        <v>32373.890449317125</v>
      </c>
      <c r="P141" s="465"/>
    </row>
    <row r="142" spans="2:16" s="462" customFormat="1" ht="12.75" customHeight="1" x14ac:dyDescent="0.25">
      <c r="B142" s="466"/>
      <c r="C142" s="496" t="s">
        <v>771</v>
      </c>
      <c r="D142" s="498"/>
      <c r="E142" s="498"/>
      <c r="F142" s="498"/>
      <c r="G142" s="498"/>
      <c r="H142" s="1408">
        <f t="shared" si="36"/>
        <v>19084.188941498607</v>
      </c>
      <c r="I142" s="1339">
        <f t="shared" si="38"/>
        <v>19752.135554451059</v>
      </c>
      <c r="J142" s="1339">
        <f t="shared" si="38"/>
        <v>20443.460298856848</v>
      </c>
      <c r="K142" s="1339">
        <f t="shared" si="38"/>
        <v>21158.981409316839</v>
      </c>
      <c r="L142" s="1339">
        <f t="shared" si="38"/>
        <v>21899.545758642929</v>
      </c>
      <c r="M142" s="1339">
        <f t="shared" si="38"/>
        <v>22666.029860195431</v>
      </c>
      <c r="N142" s="1339">
        <f t="shared" si="38"/>
        <v>23459.34090530227</v>
      </c>
      <c r="O142" s="1340">
        <f t="shared" si="38"/>
        <v>24280.41783698785</v>
      </c>
      <c r="P142" s="465"/>
    </row>
    <row r="143" spans="2:16" s="462" customFormat="1" ht="12.75" customHeight="1" x14ac:dyDescent="0.25">
      <c r="B143" s="466"/>
      <c r="C143" s="496" t="s">
        <v>772</v>
      </c>
      <c r="D143" s="498"/>
      <c r="E143" s="498"/>
      <c r="F143" s="498"/>
      <c r="G143" s="498"/>
      <c r="H143" s="1408">
        <f t="shared" si="36"/>
        <v>5089.1170510662942</v>
      </c>
      <c r="I143" s="1339">
        <f t="shared" si="38"/>
        <v>5267.2361478536141</v>
      </c>
      <c r="J143" s="1339">
        <f t="shared" si="38"/>
        <v>5451.5894130284905</v>
      </c>
      <c r="K143" s="1339">
        <f t="shared" si="38"/>
        <v>5642.3950424844879</v>
      </c>
      <c r="L143" s="1339">
        <f t="shared" si="38"/>
        <v>5839.8788689714447</v>
      </c>
      <c r="M143" s="1339">
        <f t="shared" si="38"/>
        <v>6044.2746293854452</v>
      </c>
      <c r="N143" s="1339">
        <f t="shared" si="38"/>
        <v>6255.8242414139359</v>
      </c>
      <c r="O143" s="1340">
        <f t="shared" si="38"/>
        <v>6474.7780898634237</v>
      </c>
      <c r="P143" s="465"/>
    </row>
    <row r="144" spans="2:16" s="462" customFormat="1" ht="12.75" customHeight="1" x14ac:dyDescent="0.25">
      <c r="B144" s="466"/>
      <c r="C144" s="503" t="s">
        <v>74</v>
      </c>
      <c r="D144" s="504"/>
      <c r="E144" s="505"/>
      <c r="F144" s="506"/>
      <c r="G144" s="505"/>
      <c r="H144" s="1409">
        <f t="shared" si="36"/>
        <v>42013.205815077788</v>
      </c>
      <c r="I144" s="1342">
        <f t="shared" ref="I144:O144" si="39">H144+(H144*$F68)</f>
        <v>43483.668018605509</v>
      </c>
      <c r="J144" s="1342">
        <f t="shared" si="39"/>
        <v>45005.596399256705</v>
      </c>
      <c r="K144" s="1342">
        <f t="shared" si="39"/>
        <v>46580.792273230691</v>
      </c>
      <c r="L144" s="1342">
        <f t="shared" si="39"/>
        <v>48211.120002793767</v>
      </c>
      <c r="M144" s="1342">
        <f t="shared" si="39"/>
        <v>49898.509202891546</v>
      </c>
      <c r="N144" s="1342">
        <f t="shared" si="39"/>
        <v>51644.957024992749</v>
      </c>
      <c r="O144" s="1343">
        <f t="shared" si="39"/>
        <v>53452.530520867498</v>
      </c>
      <c r="P144" s="465"/>
    </row>
    <row r="145" spans="1:53" s="462" customFormat="1" ht="12.75" customHeight="1" x14ac:dyDescent="0.25">
      <c r="B145" s="466"/>
      <c r="C145" s="471" t="s">
        <v>207</v>
      </c>
      <c r="D145" s="482"/>
      <c r="E145" s="467"/>
      <c r="F145" s="483"/>
      <c r="G145" s="467"/>
      <c r="H145" s="1344">
        <f t="shared" ref="H145:O145" si="40">SUM(H124:H144)</f>
        <v>479887.19828513567</v>
      </c>
      <c r="I145" s="1345">
        <f t="shared" si="40"/>
        <v>496683.25022511533</v>
      </c>
      <c r="J145" s="1345">
        <f t="shared" si="40"/>
        <v>514067.16398299451</v>
      </c>
      <c r="K145" s="1345">
        <f t="shared" si="40"/>
        <v>532059.5147223993</v>
      </c>
      <c r="L145" s="1345">
        <f t="shared" si="40"/>
        <v>550681.59773768333</v>
      </c>
      <c r="M145" s="1345">
        <f t="shared" si="40"/>
        <v>569955.45365850208</v>
      </c>
      <c r="N145" s="1345">
        <f t="shared" si="40"/>
        <v>589903.89453654981</v>
      </c>
      <c r="O145" s="1410">
        <f t="shared" si="40"/>
        <v>610550.53084532917</v>
      </c>
      <c r="P145" s="465"/>
    </row>
    <row r="146" spans="1:53" s="462" customFormat="1" ht="12.75" customHeight="1" x14ac:dyDescent="0.25">
      <c r="B146" s="466"/>
      <c r="C146" s="471"/>
      <c r="D146" s="482"/>
      <c r="E146" s="467"/>
      <c r="F146" s="483"/>
      <c r="G146" s="467"/>
      <c r="H146" s="1347"/>
      <c r="I146" s="1348"/>
      <c r="J146" s="1348"/>
      <c r="K146" s="1348"/>
      <c r="L146" s="1348"/>
      <c r="M146" s="1348"/>
      <c r="N146" s="1348"/>
      <c r="O146" s="1349"/>
      <c r="P146" s="465"/>
    </row>
    <row r="147" spans="1:53" s="462" customFormat="1" ht="12.75" customHeight="1" x14ac:dyDescent="0.25">
      <c r="B147" s="466"/>
      <c r="C147" s="508" t="s">
        <v>60</v>
      </c>
      <c r="D147" s="482"/>
      <c r="E147" s="467"/>
      <c r="F147" s="482"/>
      <c r="G147" s="467"/>
      <c r="H147" s="1408">
        <f>O71+(O71*$F71)</f>
        <v>34733.223873527466</v>
      </c>
      <c r="I147" s="1339">
        <f t="shared" ref="I147:O148" si="41">H147+(H147*$F71)</f>
        <v>35948.886709100931</v>
      </c>
      <c r="J147" s="1339">
        <f t="shared" si="41"/>
        <v>37207.097743919461</v>
      </c>
      <c r="K147" s="1339">
        <f t="shared" si="41"/>
        <v>38509.346164956645</v>
      </c>
      <c r="L147" s="1339">
        <f t="shared" si="41"/>
        <v>39857.173280730131</v>
      </c>
      <c r="M147" s="1339">
        <f t="shared" si="41"/>
        <v>41252.174345555686</v>
      </c>
      <c r="N147" s="1339">
        <f t="shared" si="41"/>
        <v>42696.000447650134</v>
      </c>
      <c r="O147" s="1340">
        <f t="shared" si="41"/>
        <v>44190.360463317891</v>
      </c>
      <c r="P147" s="465"/>
    </row>
    <row r="148" spans="1:53" s="462" customFormat="1" ht="12.75" customHeight="1" x14ac:dyDescent="0.25">
      <c r="B148" s="466"/>
      <c r="C148" s="509" t="s">
        <v>61</v>
      </c>
      <c r="D148" s="504"/>
      <c r="E148" s="505"/>
      <c r="F148" s="504"/>
      <c r="G148" s="505"/>
      <c r="H148" s="1409">
        <f>O72+(O72*$F72)</f>
        <v>0</v>
      </c>
      <c r="I148" s="1342">
        <f t="shared" si="41"/>
        <v>0</v>
      </c>
      <c r="J148" s="1342">
        <f t="shared" si="41"/>
        <v>0</v>
      </c>
      <c r="K148" s="1342">
        <f t="shared" si="41"/>
        <v>0</v>
      </c>
      <c r="L148" s="1342">
        <f t="shared" si="41"/>
        <v>0</v>
      </c>
      <c r="M148" s="1342">
        <f t="shared" si="41"/>
        <v>0</v>
      </c>
      <c r="N148" s="1342">
        <f t="shared" si="41"/>
        <v>0</v>
      </c>
      <c r="O148" s="1343">
        <f t="shared" si="41"/>
        <v>0</v>
      </c>
      <c r="P148" s="465"/>
    </row>
    <row r="149" spans="1:53" s="462" customFormat="1" ht="12.75" customHeight="1" x14ac:dyDescent="0.25">
      <c r="B149" s="466"/>
      <c r="C149" s="471" t="s">
        <v>205</v>
      </c>
      <c r="D149" s="482"/>
      <c r="E149" s="482"/>
      <c r="F149" s="482"/>
      <c r="G149" s="467"/>
      <c r="H149" s="1344">
        <f t="shared" ref="H149:O149" si="42">SUM(H147:H148)</f>
        <v>34733.223873527466</v>
      </c>
      <c r="I149" s="1345">
        <f t="shared" si="42"/>
        <v>35948.886709100931</v>
      </c>
      <c r="J149" s="1345">
        <f t="shared" si="42"/>
        <v>37207.097743919461</v>
      </c>
      <c r="K149" s="1345">
        <f t="shared" si="42"/>
        <v>38509.346164956645</v>
      </c>
      <c r="L149" s="1345">
        <f t="shared" si="42"/>
        <v>39857.173280730131</v>
      </c>
      <c r="M149" s="1345">
        <f t="shared" si="42"/>
        <v>41252.174345555686</v>
      </c>
      <c r="N149" s="1345">
        <f t="shared" si="42"/>
        <v>42696.000447650134</v>
      </c>
      <c r="O149" s="1346">
        <f t="shared" si="42"/>
        <v>44190.360463317891</v>
      </c>
      <c r="P149" s="465"/>
    </row>
    <row r="150" spans="1:53" s="462" customFormat="1" ht="12.75" customHeight="1" x14ac:dyDescent="0.25">
      <c r="B150" s="466"/>
      <c r="C150" s="471"/>
      <c r="D150" s="482"/>
      <c r="E150" s="482"/>
      <c r="F150" s="482"/>
      <c r="G150" s="467"/>
      <c r="H150" s="1347"/>
      <c r="I150" s="1348"/>
      <c r="J150" s="1348"/>
      <c r="K150" s="1348"/>
      <c r="L150" s="1348"/>
      <c r="M150" s="1348"/>
      <c r="N150" s="1348"/>
      <c r="O150" s="1349"/>
      <c r="P150" s="465"/>
    </row>
    <row r="151" spans="1:53" s="462" customFormat="1" ht="12.75" customHeight="1" x14ac:dyDescent="0.25">
      <c r="B151" s="466"/>
      <c r="C151" s="510" t="s">
        <v>206</v>
      </c>
      <c r="D151" s="482"/>
      <c r="E151" s="511"/>
      <c r="F151" s="482"/>
      <c r="G151" s="467"/>
      <c r="H151" s="1411">
        <v>0</v>
      </c>
      <c r="I151" s="1352">
        <v>0</v>
      </c>
      <c r="J151" s="1352">
        <v>0</v>
      </c>
      <c r="K151" s="1352">
        <v>0</v>
      </c>
      <c r="L151" s="1352">
        <v>0</v>
      </c>
      <c r="M151" s="1352">
        <v>0</v>
      </c>
      <c r="N151" s="1352">
        <v>0</v>
      </c>
      <c r="O151" s="1353">
        <v>0</v>
      </c>
      <c r="P151" s="465"/>
    </row>
    <row r="152" spans="1:53" s="462" customFormat="1" ht="12.75" customHeight="1" x14ac:dyDescent="0.25">
      <c r="B152" s="466"/>
      <c r="C152" s="471"/>
      <c r="D152" s="482"/>
      <c r="E152" s="511"/>
      <c r="F152" s="482"/>
      <c r="G152" s="467"/>
      <c r="H152" s="1347"/>
      <c r="I152" s="1348"/>
      <c r="J152" s="1348"/>
      <c r="K152" s="1348"/>
      <c r="L152" s="1348"/>
      <c r="M152" s="1348"/>
      <c r="N152" s="1348"/>
      <c r="O152" s="1349"/>
      <c r="P152" s="465"/>
    </row>
    <row r="153" spans="1:53" s="462" customFormat="1" ht="12.75" customHeight="1" thickBot="1" x14ac:dyDescent="0.3">
      <c r="B153" s="466"/>
      <c r="C153" s="512" t="s">
        <v>144</v>
      </c>
      <c r="D153" s="484"/>
      <c r="E153" s="484"/>
      <c r="F153" s="484"/>
      <c r="G153" s="484"/>
      <c r="H153" s="1354">
        <v>0</v>
      </c>
      <c r="I153" s="1355">
        <v>0</v>
      </c>
      <c r="J153" s="1355">
        <v>0</v>
      </c>
      <c r="K153" s="1355">
        <v>0</v>
      </c>
      <c r="L153" s="1355">
        <v>0</v>
      </c>
      <c r="M153" s="1355">
        <v>0</v>
      </c>
      <c r="N153" s="1355">
        <v>0</v>
      </c>
      <c r="O153" s="1356">
        <v>0</v>
      </c>
      <c r="P153" s="465"/>
    </row>
    <row r="154" spans="1:53" s="462" customFormat="1" ht="12.75" customHeight="1" thickTop="1" thickBot="1" x14ac:dyDescent="0.3">
      <c r="B154" s="466"/>
      <c r="C154" s="489" t="s">
        <v>209</v>
      </c>
      <c r="D154" s="482"/>
      <c r="E154" s="467"/>
      <c r="F154" s="482"/>
      <c r="G154" s="513"/>
      <c r="H154" s="1357">
        <f t="shared" ref="H154:O154" si="43">H145+H149+H151+H153</f>
        <v>514620.42215866316</v>
      </c>
      <c r="I154" s="1358">
        <f t="shared" si="43"/>
        <v>532632.13693421625</v>
      </c>
      <c r="J154" s="1358">
        <f t="shared" si="43"/>
        <v>551274.26172691397</v>
      </c>
      <c r="K154" s="1358">
        <f t="shared" si="43"/>
        <v>570568.86088735599</v>
      </c>
      <c r="L154" s="1358">
        <f t="shared" si="43"/>
        <v>590538.77101841348</v>
      </c>
      <c r="M154" s="1358">
        <f t="shared" si="43"/>
        <v>611207.6280040578</v>
      </c>
      <c r="N154" s="1358">
        <f t="shared" si="43"/>
        <v>632599.8949841999</v>
      </c>
      <c r="O154" s="1359">
        <f t="shared" si="43"/>
        <v>654740.89130864711</v>
      </c>
      <c r="P154" s="465"/>
    </row>
    <row r="155" spans="1:53" s="462" customFormat="1" ht="12.75" customHeight="1" thickBot="1" x14ac:dyDescent="0.3">
      <c r="B155" s="466"/>
      <c r="C155" s="482"/>
      <c r="D155" s="482"/>
      <c r="E155" s="482"/>
      <c r="F155" s="482"/>
      <c r="G155" s="482"/>
      <c r="H155" s="1360"/>
      <c r="I155" s="1360"/>
      <c r="J155" s="1360"/>
      <c r="K155" s="1360"/>
      <c r="L155" s="1360"/>
      <c r="M155" s="1360"/>
      <c r="N155" s="1360"/>
      <c r="O155" s="1360"/>
      <c r="P155" s="465"/>
    </row>
    <row r="156" spans="1:53" s="462" customFormat="1" ht="12.75" customHeight="1" thickBot="1" x14ac:dyDescent="0.3">
      <c r="B156" s="466"/>
      <c r="C156" s="489" t="s">
        <v>211</v>
      </c>
      <c r="D156" s="482"/>
      <c r="E156" s="482"/>
      <c r="F156" s="482"/>
      <c r="G156" s="482"/>
      <c r="H156" s="1361">
        <f t="shared" ref="H156:O156" si="44">H120-H154</f>
        <v>340632.85587398428</v>
      </c>
      <c r="I156" s="1362">
        <f t="shared" si="44"/>
        <v>344002.47304924752</v>
      </c>
      <c r="J156" s="1362">
        <f t="shared" si="44"/>
        <v>347276.21350613644</v>
      </c>
      <c r="K156" s="1362">
        <f t="shared" si="44"/>
        <v>350445.37622652063</v>
      </c>
      <c r="L156" s="1362">
        <f t="shared" si="44"/>
        <v>353500.82202331012</v>
      </c>
      <c r="M156" s="1362">
        <f t="shared" si="44"/>
        <v>356432.95486370882</v>
      </c>
      <c r="N156" s="1362">
        <f t="shared" si="44"/>
        <v>359231.70245526091</v>
      </c>
      <c r="O156" s="1363">
        <f t="shared" si="44"/>
        <v>361886.49606680044</v>
      </c>
      <c r="P156" s="465"/>
    </row>
    <row r="157" spans="1:53" x14ac:dyDescent="0.25">
      <c r="B157" s="518"/>
      <c r="C157" s="519"/>
      <c r="D157" s="519"/>
      <c r="E157" s="519"/>
      <c r="F157" s="519"/>
      <c r="G157" s="519"/>
      <c r="H157" s="519"/>
      <c r="I157" s="519"/>
      <c r="J157" s="519"/>
      <c r="K157" s="519"/>
      <c r="L157" s="519"/>
      <c r="M157" s="519"/>
      <c r="N157" s="519"/>
      <c r="O157" s="519"/>
      <c r="P157" s="520"/>
    </row>
    <row r="158" spans="1:53" s="476" customFormat="1" ht="13.8" thickBot="1" x14ac:dyDescent="0.3">
      <c r="A158" s="474"/>
      <c r="B158" s="475"/>
      <c r="C158" s="3320" t="s">
        <v>944</v>
      </c>
      <c r="D158" s="3320"/>
      <c r="E158" s="3320"/>
      <c r="F158" s="514"/>
      <c r="G158" s="514"/>
      <c r="H158" s="514"/>
      <c r="I158" s="514"/>
      <c r="J158" s="514"/>
      <c r="K158" s="514"/>
      <c r="L158" s="515"/>
      <c r="M158" s="515"/>
      <c r="N158" s="515"/>
      <c r="O158" s="515"/>
      <c r="P158" s="520"/>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4"/>
      <c r="AL158" s="474"/>
    </row>
    <row r="159" spans="1:53" s="476" customFormat="1" ht="13.8" thickBot="1" x14ac:dyDescent="0.3">
      <c r="A159" s="474"/>
      <c r="B159" s="475"/>
      <c r="C159" s="2164" t="s">
        <v>1391</v>
      </c>
      <c r="D159" s="478"/>
      <c r="E159" s="474"/>
      <c r="F159" s="474"/>
      <c r="G159" s="474"/>
      <c r="H159" s="1633" t="s">
        <v>75</v>
      </c>
      <c r="I159" s="1639" t="s">
        <v>76</v>
      </c>
      <c r="J159" s="1640" t="s">
        <v>53</v>
      </c>
      <c r="K159" s="1640" t="s">
        <v>77</v>
      </c>
      <c r="L159" s="1640" t="s">
        <v>78</v>
      </c>
      <c r="M159" s="1640" t="s">
        <v>79</v>
      </c>
      <c r="N159" s="1640" t="s">
        <v>80</v>
      </c>
      <c r="O159" s="1641" t="s">
        <v>81</v>
      </c>
      <c r="P159" s="520"/>
      <c r="Q159" s="479"/>
      <c r="R159" s="474"/>
      <c r="S159" s="474"/>
      <c r="T159" s="474"/>
      <c r="U159" s="474"/>
      <c r="V159" s="474"/>
      <c r="W159" s="474"/>
      <c r="X159" s="474"/>
      <c r="Y159" s="474"/>
      <c r="Z159" s="474"/>
      <c r="AA159" s="474"/>
      <c r="AB159" s="474"/>
      <c r="AC159" s="474"/>
      <c r="AD159" s="474"/>
      <c r="AE159" s="474"/>
      <c r="AF159" s="474"/>
      <c r="AG159" s="474"/>
      <c r="AH159" s="474"/>
      <c r="AI159" s="474"/>
      <c r="AJ159" s="474"/>
      <c r="AK159" s="474"/>
      <c r="AL159" s="474"/>
      <c r="AM159" s="474"/>
      <c r="AN159" s="474"/>
      <c r="AO159" s="474"/>
      <c r="AP159" s="474"/>
      <c r="AQ159" s="474"/>
      <c r="AR159" s="474"/>
      <c r="AS159" s="474"/>
      <c r="AT159" s="474"/>
      <c r="AU159" s="474"/>
      <c r="AV159" s="474"/>
      <c r="AW159" s="474"/>
      <c r="AX159" s="474"/>
      <c r="AY159" s="474"/>
      <c r="AZ159" s="474"/>
      <c r="BA159" s="474"/>
    </row>
    <row r="160" spans="1:53" s="476" customFormat="1" ht="15" customHeight="1" x14ac:dyDescent="0.25">
      <c r="A160" s="474"/>
      <c r="B160" s="475"/>
      <c r="C160" s="3357" t="str">
        <f>C84</f>
        <v>Permanent Loan</v>
      </c>
      <c r="D160" s="3358"/>
      <c r="E160" s="3358"/>
      <c r="F160" s="3358"/>
      <c r="G160" s="3359"/>
      <c r="H160" s="1364">
        <f>O84</f>
        <v>262506.54166666663</v>
      </c>
      <c r="I160" s="1412">
        <f>H160</f>
        <v>262506.54166666663</v>
      </c>
      <c r="J160" s="1412">
        <f t="shared" ref="J160:O160" si="45">I160</f>
        <v>262506.54166666663</v>
      </c>
      <c r="K160" s="1412">
        <f t="shared" si="45"/>
        <v>262506.54166666663</v>
      </c>
      <c r="L160" s="1412">
        <f t="shared" si="45"/>
        <v>262506.54166666663</v>
      </c>
      <c r="M160" s="1412">
        <f t="shared" si="45"/>
        <v>262506.54166666663</v>
      </c>
      <c r="N160" s="1412">
        <f t="shared" si="45"/>
        <v>262506.54166666663</v>
      </c>
      <c r="O160" s="1413">
        <f t="shared" si="45"/>
        <v>262506.54166666663</v>
      </c>
      <c r="P160" s="520"/>
      <c r="Q160" s="479"/>
      <c r="R160" s="474"/>
      <c r="S160" s="474"/>
      <c r="T160" s="474"/>
      <c r="U160" s="474"/>
      <c r="V160" s="474"/>
      <c r="W160" s="474"/>
      <c r="X160" s="474"/>
      <c r="Y160" s="474"/>
      <c r="Z160" s="474"/>
      <c r="AA160" s="474"/>
      <c r="AB160" s="474"/>
      <c r="AC160" s="474"/>
      <c r="AD160" s="474"/>
      <c r="AE160" s="474"/>
      <c r="AF160" s="474"/>
      <c r="AG160" s="474"/>
      <c r="AH160" s="474"/>
      <c r="AI160" s="474"/>
      <c r="AJ160" s="474"/>
      <c r="AK160" s="474"/>
      <c r="AL160" s="474"/>
      <c r="AM160" s="474"/>
      <c r="AN160" s="474"/>
      <c r="AO160" s="474"/>
      <c r="AP160" s="474"/>
      <c r="AQ160" s="474"/>
      <c r="AR160" s="474"/>
      <c r="AS160" s="474"/>
      <c r="AT160" s="474"/>
      <c r="AU160" s="474"/>
      <c r="AV160" s="474"/>
      <c r="AW160" s="474"/>
      <c r="AX160" s="474"/>
      <c r="AY160" s="474"/>
      <c r="AZ160" s="474"/>
      <c r="BA160" s="474"/>
    </row>
    <row r="161" spans="1:53" s="476" customFormat="1" x14ac:dyDescent="0.25">
      <c r="A161" s="474"/>
      <c r="B161" s="475"/>
      <c r="C161" s="3354"/>
      <c r="D161" s="3355"/>
      <c r="E161" s="3355"/>
      <c r="F161" s="3355"/>
      <c r="G161" s="3356"/>
      <c r="H161" s="1367">
        <v>0</v>
      </c>
      <c r="I161" s="1414">
        <v>0</v>
      </c>
      <c r="J161" s="1414">
        <v>0</v>
      </c>
      <c r="K161" s="1414">
        <v>0</v>
      </c>
      <c r="L161" s="1414">
        <v>0</v>
      </c>
      <c r="M161" s="1414">
        <v>0</v>
      </c>
      <c r="N161" s="1414">
        <v>0</v>
      </c>
      <c r="O161" s="1415">
        <v>0</v>
      </c>
      <c r="P161" s="520"/>
      <c r="Q161" s="479"/>
      <c r="R161" s="474"/>
      <c r="S161" s="474"/>
      <c r="T161" s="474"/>
      <c r="U161" s="474"/>
      <c r="V161" s="474"/>
      <c r="W161" s="474"/>
      <c r="X161" s="474"/>
      <c r="Y161" s="474"/>
      <c r="Z161" s="474"/>
      <c r="AA161" s="474"/>
      <c r="AB161" s="474"/>
      <c r="AC161" s="474"/>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4"/>
      <c r="AY161" s="474"/>
      <c r="AZ161" s="474"/>
      <c r="BA161" s="474"/>
    </row>
    <row r="162" spans="1:53" s="476" customFormat="1" ht="13.8" thickBot="1" x14ac:dyDescent="0.3">
      <c r="A162" s="474"/>
      <c r="B162" s="475"/>
      <c r="C162" s="3349"/>
      <c r="D162" s="3350"/>
      <c r="E162" s="3350"/>
      <c r="F162" s="3350"/>
      <c r="G162" s="3351"/>
      <c r="H162" s="1995">
        <v>0</v>
      </c>
      <c r="I162" s="1998">
        <v>0</v>
      </c>
      <c r="J162" s="1998">
        <v>0</v>
      </c>
      <c r="K162" s="1998">
        <v>0</v>
      </c>
      <c r="L162" s="1998">
        <v>0</v>
      </c>
      <c r="M162" s="1998">
        <v>0</v>
      </c>
      <c r="N162" s="1998">
        <v>0</v>
      </c>
      <c r="O162" s="1999">
        <v>0</v>
      </c>
      <c r="P162" s="520"/>
      <c r="Q162" s="479"/>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474"/>
      <c r="AY162" s="474"/>
      <c r="AZ162" s="474"/>
      <c r="BA162" s="474"/>
    </row>
    <row r="163" spans="1:53" s="262" customFormat="1" ht="13.8" thickTop="1" x14ac:dyDescent="0.25">
      <c r="B163" s="518"/>
      <c r="E163" s="1992"/>
      <c r="F163" s="1993"/>
      <c r="G163" s="2405" t="s">
        <v>1418</v>
      </c>
      <c r="H163" s="2406">
        <f>SUM(H160:H162)</f>
        <v>262506.54166666663</v>
      </c>
      <c r="I163" s="2407">
        <f t="shared" ref="I163:O163" si="46">SUM(I160:I162)</f>
        <v>262506.54166666663</v>
      </c>
      <c r="J163" s="2407">
        <f t="shared" si="46"/>
        <v>262506.54166666663</v>
      </c>
      <c r="K163" s="2407">
        <f t="shared" si="46"/>
        <v>262506.54166666663</v>
      </c>
      <c r="L163" s="2407">
        <f t="shared" si="46"/>
        <v>262506.54166666663</v>
      </c>
      <c r="M163" s="2407">
        <f t="shared" si="46"/>
        <v>262506.54166666663</v>
      </c>
      <c r="N163" s="2407">
        <f t="shared" si="46"/>
        <v>262506.54166666663</v>
      </c>
      <c r="O163" s="2408">
        <f t="shared" si="46"/>
        <v>262506.54166666663</v>
      </c>
      <c r="P163" s="520"/>
    </row>
    <row r="164" spans="1:53" s="262" customFormat="1" x14ac:dyDescent="0.25">
      <c r="B164" s="518"/>
      <c r="E164" s="476"/>
      <c r="F164" s="2401"/>
      <c r="G164" s="2401" t="s">
        <v>1416</v>
      </c>
      <c r="H164" s="2593">
        <f>H156/H163</f>
        <v>1.2976166373275497</v>
      </c>
      <c r="I164" s="2594">
        <f t="shared" ref="I164:O164" si="47">I156/I163</f>
        <v>1.3104529542965266</v>
      </c>
      <c r="J164" s="2594">
        <f t="shared" si="47"/>
        <v>1.3229240357259788</v>
      </c>
      <c r="K164" s="2594">
        <f t="shared" si="47"/>
        <v>1.3349967357061889</v>
      </c>
      <c r="L164" s="2594">
        <f t="shared" si="47"/>
        <v>1.3466362391539519</v>
      </c>
      <c r="M164" s="2594">
        <f t="shared" si="47"/>
        <v>1.3578059906648379</v>
      </c>
      <c r="N164" s="2594">
        <f t="shared" si="47"/>
        <v>1.3684676205571167</v>
      </c>
      <c r="O164" s="2595">
        <f t="shared" si="47"/>
        <v>1.3785808680011009</v>
      </c>
      <c r="P164" s="520"/>
    </row>
    <row r="165" spans="1:53" s="262" customFormat="1" ht="13.8" thickBot="1" x14ac:dyDescent="0.3">
      <c r="B165" s="518"/>
      <c r="E165" s="3332" t="s">
        <v>775</v>
      </c>
      <c r="F165" s="3332"/>
      <c r="G165" s="3333"/>
      <c r="H165" s="2409">
        <f>H156-H163</f>
        <v>78126.314207317657</v>
      </c>
      <c r="I165" s="2410">
        <f t="shared" ref="I165:O165" si="48">I156-I163</f>
        <v>81495.931382580893</v>
      </c>
      <c r="J165" s="2410">
        <f t="shared" si="48"/>
        <v>84769.671839469811</v>
      </c>
      <c r="K165" s="2410">
        <f t="shared" si="48"/>
        <v>87938.834559854004</v>
      </c>
      <c r="L165" s="2410">
        <f t="shared" si="48"/>
        <v>90994.280356643489</v>
      </c>
      <c r="M165" s="2410">
        <f t="shared" si="48"/>
        <v>93926.413197042188</v>
      </c>
      <c r="N165" s="2410">
        <f t="shared" si="48"/>
        <v>96725.160788594279</v>
      </c>
      <c r="O165" s="2411">
        <f t="shared" si="48"/>
        <v>99379.954400133807</v>
      </c>
      <c r="P165" s="520"/>
    </row>
    <row r="166" spans="1:53" s="262" customFormat="1" ht="13.8" thickBot="1" x14ac:dyDescent="0.3">
      <c r="B166" s="518"/>
      <c r="P166" s="520"/>
    </row>
    <row r="167" spans="1:53" s="262" customFormat="1" ht="13.8" thickBot="1" x14ac:dyDescent="0.3">
      <c r="B167" s="518"/>
      <c r="C167" s="2165" t="s">
        <v>1390</v>
      </c>
      <c r="H167" s="1633" t="s">
        <v>75</v>
      </c>
      <c r="I167" s="1639" t="s">
        <v>76</v>
      </c>
      <c r="J167" s="1640" t="s">
        <v>53</v>
      </c>
      <c r="K167" s="1640" t="s">
        <v>77</v>
      </c>
      <c r="L167" s="1640" t="s">
        <v>78</v>
      </c>
      <c r="M167" s="1640" t="s">
        <v>79</v>
      </c>
      <c r="N167" s="1640" t="s">
        <v>80</v>
      </c>
      <c r="O167" s="1641" t="s">
        <v>81</v>
      </c>
      <c r="P167" s="520"/>
    </row>
    <row r="168" spans="1:53" s="262" customFormat="1" x14ac:dyDescent="0.25">
      <c r="B168" s="518"/>
      <c r="C168" s="3334" t="str">
        <f>C92</f>
        <v>City of Seattle</v>
      </c>
      <c r="D168" s="3335"/>
      <c r="E168" s="3335"/>
      <c r="F168" s="3335"/>
      <c r="G168" s="3336"/>
      <c r="H168" s="2000">
        <v>0</v>
      </c>
      <c r="I168" s="2001">
        <v>0</v>
      </c>
      <c r="J168" s="2001">
        <v>0</v>
      </c>
      <c r="K168" s="2001">
        <v>0</v>
      </c>
      <c r="L168" s="2001">
        <v>0</v>
      </c>
      <c r="M168" s="2001">
        <v>0</v>
      </c>
      <c r="N168" s="2001">
        <v>0</v>
      </c>
      <c r="O168" s="2002">
        <v>0</v>
      </c>
      <c r="P168" s="520"/>
    </row>
    <row r="169" spans="1:53" s="262" customFormat="1" x14ac:dyDescent="0.25">
      <c r="B169" s="518"/>
      <c r="C169" s="3337" t="str">
        <f>C93</f>
        <v>Deferred Developer Fee</v>
      </c>
      <c r="D169" s="3338"/>
      <c r="E169" s="3338"/>
      <c r="F169" s="3338"/>
      <c r="G169" s="3339"/>
      <c r="H169" s="2003">
        <f>IF(H165&lt;O97,H165,O97)</f>
        <v>78126.314207317657</v>
      </c>
      <c r="I169" s="2004">
        <f>IF(I165&lt;H173,I165,H173)</f>
        <v>81495.931382580893</v>
      </c>
      <c r="J169" s="2004">
        <f t="shared" ref="J169:O169" si="49">IF(J165&lt;I173,J165,I173)</f>
        <v>84769.671839469811</v>
      </c>
      <c r="K169" s="2004">
        <f t="shared" si="49"/>
        <v>87938.834559854004</v>
      </c>
      <c r="L169" s="2004">
        <f t="shared" si="49"/>
        <v>31547.12290476443</v>
      </c>
      <c r="M169" s="2004">
        <f t="shared" si="49"/>
        <v>0</v>
      </c>
      <c r="N169" s="2004">
        <f t="shared" si="49"/>
        <v>0</v>
      </c>
      <c r="O169" s="2005">
        <f t="shared" si="49"/>
        <v>0</v>
      </c>
      <c r="P169" s="520"/>
    </row>
    <row r="170" spans="1:53" s="476" customFormat="1" x14ac:dyDescent="0.25">
      <c r="A170" s="474"/>
      <c r="B170" s="475"/>
      <c r="C170" s="3337"/>
      <c r="D170" s="3338"/>
      <c r="E170" s="3338"/>
      <c r="F170" s="3338"/>
      <c r="G170" s="3339"/>
      <c r="H170" s="2003">
        <v>0</v>
      </c>
      <c r="I170" s="2004">
        <v>0</v>
      </c>
      <c r="J170" s="2004">
        <v>0</v>
      </c>
      <c r="K170" s="2004">
        <v>0</v>
      </c>
      <c r="L170" s="2004">
        <v>0</v>
      </c>
      <c r="M170" s="2004">
        <v>0</v>
      </c>
      <c r="N170" s="2004">
        <v>0</v>
      </c>
      <c r="O170" s="2005">
        <v>0</v>
      </c>
      <c r="P170" s="520"/>
      <c r="Q170" s="479"/>
      <c r="R170" s="474"/>
      <c r="S170" s="474"/>
      <c r="T170" s="474"/>
      <c r="U170" s="474"/>
      <c r="V170" s="474"/>
      <c r="W170" s="474"/>
      <c r="X170" s="474"/>
      <c r="Y170" s="474"/>
      <c r="Z170" s="474"/>
      <c r="AA170" s="474"/>
      <c r="AB170" s="474"/>
      <c r="AC170" s="474"/>
      <c r="AD170" s="474"/>
      <c r="AE170" s="474"/>
      <c r="AF170" s="474"/>
      <c r="AG170" s="474"/>
      <c r="AH170" s="474"/>
      <c r="AI170" s="474"/>
      <c r="AJ170" s="474"/>
      <c r="AK170" s="474"/>
      <c r="AL170" s="474"/>
      <c r="AM170" s="474"/>
      <c r="AN170" s="474"/>
      <c r="AO170" s="474"/>
      <c r="AP170" s="474"/>
      <c r="AQ170" s="474"/>
      <c r="AR170" s="474"/>
      <c r="AS170" s="474"/>
      <c r="AT170" s="474"/>
      <c r="AU170" s="474"/>
      <c r="AV170" s="474"/>
      <c r="AW170" s="474"/>
      <c r="AX170" s="474"/>
      <c r="AY170" s="474"/>
      <c r="AZ170" s="474"/>
      <c r="BA170" s="474"/>
    </row>
    <row r="171" spans="1:53" s="476" customFormat="1" ht="13.8" thickBot="1" x14ac:dyDescent="0.3">
      <c r="A171" s="474"/>
      <c r="B171" s="475"/>
      <c r="C171" s="3349"/>
      <c r="D171" s="3350"/>
      <c r="E171" s="3350"/>
      <c r="F171" s="3350"/>
      <c r="G171" s="3351"/>
      <c r="H171" s="2006">
        <v>0</v>
      </c>
      <c r="I171" s="2007">
        <v>0</v>
      </c>
      <c r="J171" s="2007">
        <v>0</v>
      </c>
      <c r="K171" s="2007">
        <v>0</v>
      </c>
      <c r="L171" s="2007">
        <v>0</v>
      </c>
      <c r="M171" s="2007">
        <v>0</v>
      </c>
      <c r="N171" s="2007">
        <v>0</v>
      </c>
      <c r="O171" s="2008">
        <v>0</v>
      </c>
      <c r="P171" s="477"/>
      <c r="Q171" s="479"/>
      <c r="R171" s="474"/>
      <c r="S171" s="474"/>
      <c r="T171" s="474"/>
      <c r="U171" s="474"/>
      <c r="V171" s="474"/>
      <c r="W171" s="474"/>
      <c r="X171" s="474"/>
      <c r="Y171" s="474"/>
      <c r="Z171" s="474"/>
      <c r="AA171" s="474"/>
      <c r="AB171" s="474"/>
      <c r="AC171" s="474"/>
      <c r="AD171" s="474"/>
      <c r="AE171" s="474"/>
      <c r="AF171" s="474"/>
      <c r="AG171" s="474"/>
      <c r="AH171" s="474"/>
      <c r="AI171" s="474"/>
      <c r="AJ171" s="474"/>
      <c r="AK171" s="474"/>
      <c r="AL171" s="474"/>
      <c r="AM171" s="474"/>
      <c r="AN171" s="474"/>
      <c r="AO171" s="474"/>
      <c r="AP171" s="474"/>
      <c r="AQ171" s="474"/>
      <c r="AR171" s="474"/>
      <c r="AS171" s="474"/>
      <c r="AT171" s="474"/>
      <c r="AU171" s="474"/>
      <c r="AV171" s="474"/>
      <c r="AW171" s="474"/>
      <c r="AX171" s="474"/>
      <c r="AY171" s="474"/>
      <c r="AZ171" s="474"/>
      <c r="BA171" s="474"/>
    </row>
    <row r="172" spans="1:53" s="476" customFormat="1" ht="14.4" thickTop="1" thickBot="1" x14ac:dyDescent="0.3">
      <c r="A172" s="474"/>
      <c r="B172" s="475"/>
      <c r="C172" s="2010"/>
      <c r="D172" s="2009"/>
      <c r="E172" s="3332" t="s">
        <v>1419</v>
      </c>
      <c r="F172" s="3342"/>
      <c r="G172" s="3343"/>
      <c r="H172" s="1376">
        <f>SUM(H168:H171)</f>
        <v>78126.314207317657</v>
      </c>
      <c r="I172" s="1377">
        <f t="shared" ref="I172:O172" si="50">SUM(I168:I171)</f>
        <v>81495.931382580893</v>
      </c>
      <c r="J172" s="1377">
        <f t="shared" si="50"/>
        <v>84769.671839469811</v>
      </c>
      <c r="K172" s="1377">
        <f t="shared" si="50"/>
        <v>87938.834559854004</v>
      </c>
      <c r="L172" s="1377">
        <f t="shared" si="50"/>
        <v>31547.12290476443</v>
      </c>
      <c r="M172" s="1377">
        <f t="shared" si="50"/>
        <v>0</v>
      </c>
      <c r="N172" s="1377">
        <f t="shared" si="50"/>
        <v>0</v>
      </c>
      <c r="O172" s="1378">
        <f t="shared" si="50"/>
        <v>0</v>
      </c>
      <c r="P172" s="477"/>
      <c r="Q172" s="479"/>
      <c r="R172" s="474"/>
      <c r="S172" s="474"/>
      <c r="T172" s="474"/>
      <c r="U172" s="474"/>
      <c r="V172" s="474"/>
      <c r="W172" s="474"/>
      <c r="X172" s="474"/>
      <c r="Y172" s="474"/>
      <c r="Z172" s="474"/>
      <c r="AA172" s="474"/>
      <c r="AB172" s="474"/>
      <c r="AC172" s="474"/>
      <c r="AD172" s="474"/>
      <c r="AE172" s="474"/>
      <c r="AF172" s="474"/>
      <c r="AG172" s="474"/>
      <c r="AH172" s="474"/>
      <c r="AI172" s="474"/>
      <c r="AJ172" s="474"/>
      <c r="AK172" s="474"/>
      <c r="AL172" s="474"/>
      <c r="AM172" s="474"/>
      <c r="AN172" s="474"/>
      <c r="AO172" s="474"/>
      <c r="AP172" s="474"/>
      <c r="AQ172" s="474"/>
      <c r="AR172" s="474"/>
      <c r="AS172" s="474"/>
      <c r="AT172" s="474"/>
      <c r="AU172" s="474"/>
      <c r="AV172" s="474"/>
      <c r="AW172" s="474"/>
      <c r="AX172" s="474"/>
      <c r="AY172" s="474"/>
      <c r="AZ172" s="474"/>
      <c r="BA172" s="474"/>
    </row>
    <row r="173" spans="1:53" s="2561" customFormat="1" hidden="1" x14ac:dyDescent="0.25">
      <c r="B173" s="2562"/>
      <c r="C173" s="2596" t="s">
        <v>1535</v>
      </c>
      <c r="D173" s="2563"/>
      <c r="E173" s="2563"/>
      <c r="G173" s="2564" t="s">
        <v>1536</v>
      </c>
      <c r="H173" s="2592">
        <f>O97-H169</f>
        <v>285751.56068666914</v>
      </c>
      <c r="I173" s="2592">
        <f>H173-I169</f>
        <v>204255.62930408824</v>
      </c>
      <c r="J173" s="2565">
        <f t="shared" ref="J173:L173" si="51">I173-J169</f>
        <v>119485.95746461843</v>
      </c>
      <c r="K173" s="2565">
        <f t="shared" si="51"/>
        <v>31547.12290476443</v>
      </c>
      <c r="L173" s="2565">
        <f t="shared" si="51"/>
        <v>0</v>
      </c>
      <c r="M173" s="2565"/>
      <c r="N173" s="2565"/>
      <c r="O173" s="2565"/>
      <c r="P173" s="2566"/>
    </row>
    <row r="174" spans="1:53" s="476" customFormat="1" ht="13.8" thickBot="1" x14ac:dyDescent="0.3">
      <c r="A174" s="474"/>
      <c r="B174" s="475"/>
      <c r="C174" s="479"/>
      <c r="D174" s="1990"/>
      <c r="F174" s="474"/>
      <c r="G174" s="474"/>
      <c r="H174" s="474"/>
      <c r="I174" s="474"/>
      <c r="J174" s="474"/>
      <c r="K174" s="474"/>
      <c r="L174" s="474"/>
      <c r="M174" s="474"/>
      <c r="N174" s="474"/>
      <c r="O174" s="474"/>
      <c r="P174" s="477"/>
      <c r="Q174" s="479"/>
      <c r="R174" s="474"/>
      <c r="S174" s="474"/>
      <c r="T174" s="474"/>
      <c r="U174" s="474"/>
      <c r="V174" s="474"/>
      <c r="W174" s="474"/>
      <c r="X174" s="474"/>
      <c r="Y174" s="474"/>
      <c r="Z174" s="474"/>
      <c r="AA174" s="474"/>
      <c r="AB174" s="474"/>
      <c r="AC174" s="474"/>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4"/>
      <c r="AY174" s="474"/>
      <c r="AZ174" s="474"/>
      <c r="BA174" s="474"/>
    </row>
    <row r="175" spans="1:53" s="476" customFormat="1" x14ac:dyDescent="0.25">
      <c r="A175" s="474"/>
      <c r="B175" s="475"/>
      <c r="C175" s="479"/>
      <c r="D175" s="1990"/>
      <c r="E175" s="3332" t="s">
        <v>1420</v>
      </c>
      <c r="F175" s="3332"/>
      <c r="G175" s="3333"/>
      <c r="H175" s="2597">
        <f>H156/(H172+H163)</f>
        <v>1</v>
      </c>
      <c r="I175" s="2598">
        <f t="shared" ref="I175:O175" si="52">I156/(I172+I163)</f>
        <v>1</v>
      </c>
      <c r="J175" s="2598">
        <f t="shared" si="52"/>
        <v>1</v>
      </c>
      <c r="K175" s="2598">
        <f t="shared" si="52"/>
        <v>1</v>
      </c>
      <c r="L175" s="2598">
        <f t="shared" si="52"/>
        <v>1.2021643142537277</v>
      </c>
      <c r="M175" s="2598">
        <f t="shared" si="52"/>
        <v>1.3578059906648379</v>
      </c>
      <c r="N175" s="2598">
        <f t="shared" si="52"/>
        <v>1.3684676205571167</v>
      </c>
      <c r="O175" s="2599">
        <f t="shared" si="52"/>
        <v>1.3785808680011009</v>
      </c>
      <c r="P175" s="477"/>
      <c r="Q175" s="479"/>
      <c r="R175" s="474"/>
      <c r="S175" s="474"/>
      <c r="T175" s="474"/>
      <c r="U175" s="474"/>
      <c r="V175" s="474"/>
      <c r="W175" s="474"/>
      <c r="X175" s="474"/>
      <c r="Y175" s="474"/>
      <c r="Z175" s="474"/>
      <c r="AA175" s="474"/>
      <c r="AB175" s="474"/>
      <c r="AC175" s="474"/>
      <c r="AD175" s="474"/>
      <c r="AE175" s="474"/>
      <c r="AF175" s="474"/>
      <c r="AG175" s="474"/>
      <c r="AH175" s="474"/>
      <c r="AI175" s="474"/>
      <c r="AJ175" s="474"/>
      <c r="AK175" s="474"/>
      <c r="AL175" s="474"/>
      <c r="AM175" s="474"/>
      <c r="AN175" s="474"/>
      <c r="AO175" s="474"/>
      <c r="AP175" s="474"/>
      <c r="AQ175" s="474"/>
      <c r="AR175" s="474"/>
      <c r="AS175" s="474"/>
      <c r="AT175" s="474"/>
      <c r="AU175" s="474"/>
      <c r="AV175" s="474"/>
      <c r="AW175" s="474"/>
      <c r="AX175" s="474"/>
      <c r="AY175" s="474"/>
      <c r="AZ175" s="474"/>
      <c r="BA175" s="474"/>
    </row>
    <row r="176" spans="1:53" s="476" customFormat="1" ht="13.8" thickBot="1" x14ac:dyDescent="0.3">
      <c r="A176" s="474"/>
      <c r="B176" s="475"/>
      <c r="C176" s="1953"/>
      <c r="D176" s="1990"/>
      <c r="E176" s="3332" t="s">
        <v>1417</v>
      </c>
      <c r="F176" s="3347"/>
      <c r="G176" s="3348"/>
      <c r="H176" s="2600">
        <f>H165-H172</f>
        <v>0</v>
      </c>
      <c r="I176" s="2602">
        <f t="shared" ref="I176:O176" si="53">I165-I172</f>
        <v>0</v>
      </c>
      <c r="J176" s="2602">
        <f t="shared" si="53"/>
        <v>0</v>
      </c>
      <c r="K176" s="2602">
        <f t="shared" si="53"/>
        <v>0</v>
      </c>
      <c r="L176" s="2602">
        <f t="shared" si="53"/>
        <v>59447.157451879058</v>
      </c>
      <c r="M176" s="2602">
        <f t="shared" si="53"/>
        <v>93926.413197042188</v>
      </c>
      <c r="N176" s="2602">
        <f t="shared" si="53"/>
        <v>96725.160788594279</v>
      </c>
      <c r="O176" s="2603">
        <f t="shared" si="53"/>
        <v>99379.954400133807</v>
      </c>
      <c r="P176" s="477"/>
      <c r="Q176" s="479"/>
      <c r="R176" s="474"/>
      <c r="S176" s="474"/>
      <c r="T176" s="474"/>
      <c r="U176" s="474"/>
      <c r="V176" s="474"/>
      <c r="W176" s="474"/>
      <c r="X176" s="474"/>
      <c r="Y176" s="474"/>
      <c r="Z176" s="474"/>
      <c r="AA176" s="474"/>
      <c r="AB176" s="474"/>
      <c r="AC176" s="474"/>
      <c r="AD176" s="474"/>
      <c r="AE176" s="474"/>
      <c r="AF176" s="474"/>
      <c r="AG176" s="474"/>
      <c r="AH176" s="474"/>
      <c r="AI176" s="474"/>
      <c r="AJ176" s="474"/>
      <c r="AK176" s="474"/>
      <c r="AL176" s="474"/>
      <c r="AM176" s="474"/>
      <c r="AN176" s="474"/>
      <c r="AO176" s="474"/>
      <c r="AP176" s="474"/>
      <c r="AQ176" s="474"/>
      <c r="AR176" s="474"/>
      <c r="AS176" s="474"/>
      <c r="AT176" s="474"/>
      <c r="AU176" s="474"/>
      <c r="AV176" s="474"/>
      <c r="AW176" s="474"/>
      <c r="AX176" s="474"/>
      <c r="AY176" s="474"/>
      <c r="AZ176" s="474"/>
      <c r="BA176" s="474"/>
    </row>
    <row r="177" spans="2:16" ht="13.8" thickBot="1" x14ac:dyDescent="0.3">
      <c r="B177" s="2011"/>
      <c r="C177" s="2012"/>
      <c r="D177" s="2012"/>
      <c r="E177" s="2012"/>
      <c r="F177" s="2012"/>
      <c r="G177" s="2012"/>
      <c r="H177" s="2012"/>
      <c r="I177" s="2012"/>
      <c r="J177" s="2012"/>
      <c r="K177" s="2012"/>
      <c r="L177" s="2012"/>
      <c r="M177" s="2012"/>
      <c r="N177" s="2012"/>
      <c r="O177" s="2012"/>
      <c r="P177" s="2013"/>
    </row>
  </sheetData>
  <sheetProtection formatCells="0" formatColumns="0" formatRows="0"/>
  <mergeCells count="34">
    <mergeCell ref="E176:G176"/>
    <mergeCell ref="E172:G172"/>
    <mergeCell ref="E165:G165"/>
    <mergeCell ref="F100:H100"/>
    <mergeCell ref="C170:G170"/>
    <mergeCell ref="C171:G171"/>
    <mergeCell ref="D109:F109"/>
    <mergeCell ref="D110:F110"/>
    <mergeCell ref="C161:G161"/>
    <mergeCell ref="C162:G162"/>
    <mergeCell ref="C158:E158"/>
    <mergeCell ref="C160:G160"/>
    <mergeCell ref="D23:I23"/>
    <mergeCell ref="C86:F86"/>
    <mergeCell ref="G86:H86"/>
    <mergeCell ref="G91:H91"/>
    <mergeCell ref="E175:G175"/>
    <mergeCell ref="C168:G168"/>
    <mergeCell ref="C169:G169"/>
    <mergeCell ref="G92:H92"/>
    <mergeCell ref="G93:H93"/>
    <mergeCell ref="C95:F95"/>
    <mergeCell ref="G95:H95"/>
    <mergeCell ref="F96:H96"/>
    <mergeCell ref="F89:H89"/>
    <mergeCell ref="F99:H99"/>
    <mergeCell ref="C94:F94"/>
    <mergeCell ref="G94:H94"/>
    <mergeCell ref="G85:H85"/>
    <mergeCell ref="D33:F33"/>
    <mergeCell ref="C82:E82"/>
    <mergeCell ref="G83:H83"/>
    <mergeCell ref="G84:H84"/>
    <mergeCell ref="D34:F34"/>
  </mergeCells>
  <conditionalFormatting sqref="I99:O99 I88:O88">
    <cfRule type="cellIs" dxfId="20" priority="23" operator="equal">
      <formula>#DIV/0!</formula>
    </cfRule>
  </conditionalFormatting>
  <conditionalFormatting sqref="G30:G31">
    <cfRule type="cellIs" dxfId="19" priority="21" operator="greaterThan">
      <formula>0.025</formula>
    </cfRule>
  </conditionalFormatting>
  <conditionalFormatting sqref="G42">
    <cfRule type="cellIs" dxfId="18" priority="20" operator="notEqual">
      <formula>0.05</formula>
    </cfRule>
  </conditionalFormatting>
  <conditionalFormatting sqref="G43">
    <cfRule type="cellIs" dxfId="17" priority="19" operator="notEqual">
      <formula>0.1</formula>
    </cfRule>
  </conditionalFormatting>
  <conditionalFormatting sqref="F48:F68 F71:F72 F75 F77">
    <cfRule type="cellIs" dxfId="16" priority="18" operator="notEqual">
      <formula>0.035</formula>
    </cfRule>
  </conditionalFormatting>
  <conditionalFormatting sqref="H164">
    <cfRule type="cellIs" dxfId="15" priority="6" operator="equal">
      <formula>#DIV/0!</formula>
    </cfRule>
  </conditionalFormatting>
  <conditionalFormatting sqref="O164">
    <cfRule type="cellIs" dxfId="14" priority="5" operator="equal">
      <formula>#DIV/0!</formula>
    </cfRule>
  </conditionalFormatting>
  <conditionalFormatting sqref="I164:N164">
    <cfRule type="cellIs" dxfId="13" priority="4" operator="equal">
      <formula>#DIV/0!</formula>
    </cfRule>
  </conditionalFormatting>
  <conditionalFormatting sqref="H175">
    <cfRule type="cellIs" dxfId="12" priority="3" operator="equal">
      <formula>#DIV/0!</formula>
    </cfRule>
  </conditionalFormatting>
  <conditionalFormatting sqref="O175">
    <cfRule type="cellIs" dxfId="11" priority="2" operator="equal">
      <formula>#DIV/0!</formula>
    </cfRule>
  </conditionalFormatting>
  <conditionalFormatting sqref="I175:N175">
    <cfRule type="cellIs" dxfId="10" priority="1" operator="equal">
      <formula>#DIV/0!</formula>
    </cfRule>
  </conditionalFormatting>
  <pageMargins left="0.7" right="0.7" top="0.75" bottom="0.75" header="0.3" footer="0.3"/>
  <pageSetup scale="66" fitToHeight="2" orientation="portrait" r:id="rId1"/>
  <headerFooter>
    <oddHeader>&amp;C&amp;"Arial,Bold"&amp;12Form 8C
Operating Pro Forma</oddHeader>
    <oddFooter>&amp;LForm 8C Operating Pro Forma&amp;RCFA Forms 2014, v1.0
June 2014</oddFooter>
  </headerFooter>
  <rowBreaks count="1" manualBreakCount="1">
    <brk id="101" max="15" man="1"/>
  </rowBreaks>
  <drawing r:id="rId2"/>
  <extLst>
    <ext xmlns:x14="http://schemas.microsoft.com/office/spreadsheetml/2009/9/main" uri="{78C0D931-6437-407d-A8EE-F0AAD7539E65}">
      <x14:conditionalFormattings>
        <x14:conditionalFormatting xmlns:xm="http://schemas.microsoft.com/office/excel/2006/main">
          <x14:cfRule type="cellIs" priority="17" operator="notEqual" id="{7AC6DF14-8C6B-4500-8E3B-07A7B1341879}">
            <xm:f>'Form 8A '!$K$25</xm:f>
            <x14:dxf>
              <font>
                <color theme="5" tint="-0.499984740745262"/>
              </font>
              <fill>
                <patternFill>
                  <bgColor theme="5" tint="0.79998168889431442"/>
                </patternFill>
              </fill>
            </x14:dxf>
          </x14:cfRule>
          <xm:sqref>I30</xm:sqref>
        </x14:conditionalFormatting>
        <x14:conditionalFormatting xmlns:xm="http://schemas.microsoft.com/office/excel/2006/main">
          <x14:cfRule type="cellIs" priority="16" operator="notEqual" id="{B67B7F0D-E40E-4115-99B6-0937807706CE}">
            <xm:f>'Form 8A '!$L$25</xm:f>
            <x14:dxf>
              <font>
                <color theme="5" tint="-0.499984740745262"/>
              </font>
              <fill>
                <patternFill>
                  <bgColor theme="5" tint="0.79998168889431442"/>
                </patternFill>
              </fill>
            </x14:dxf>
          </x14:cfRule>
          <xm:sqref>I31</xm:sqref>
        </x14:conditionalFormatting>
        <x14:conditionalFormatting xmlns:xm="http://schemas.microsoft.com/office/excel/2006/main">
          <x14:cfRule type="cellIs" priority="13" operator="notEqual" id="{97913832-111D-482C-B301-9098EFF42226}">
            <xm:f>'Form 8A '!$L$25</xm:f>
            <x14:dxf>
              <font>
                <color theme="5" tint="-0.499984740745262"/>
              </font>
              <fill>
                <patternFill>
                  <bgColor theme="5" tint="0.79998168889431442"/>
                </patternFill>
              </fill>
            </x14:dxf>
          </x14:cfRule>
          <xm:sqref>I32</xm:sqref>
        </x14:conditionalFormatting>
        <x14:conditionalFormatting xmlns:xm="http://schemas.microsoft.com/office/excel/2006/main">
          <x14:cfRule type="cellIs" priority="12" operator="notEqual" id="{350D8B1F-65F3-4F45-B7F5-C99AFC966E63}">
            <xm:f>'Form 8A '!$L$25</xm:f>
            <x14:dxf>
              <font>
                <color theme="5" tint="-0.499984740745262"/>
              </font>
              <fill>
                <patternFill>
                  <bgColor theme="5" tint="0.79998168889431442"/>
                </patternFill>
              </fill>
            </x14:dxf>
          </x14:cfRule>
          <xm:sqref>I37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4:P268"/>
  <sheetViews>
    <sheetView showGridLines="0" showRuler="0" zoomScaleNormal="100" workbookViewId="0">
      <selection activeCell="C14" sqref="C14"/>
    </sheetView>
  </sheetViews>
  <sheetFormatPr defaultColWidth="9.109375" defaultRowHeight="13.2" x14ac:dyDescent="0.25"/>
  <cols>
    <col min="1" max="1" width="1.6640625" style="47" customWidth="1"/>
    <col min="2" max="2" width="3.5546875" style="47" customWidth="1"/>
    <col min="3" max="4" width="14.33203125" style="47" customWidth="1"/>
    <col min="5" max="5" width="18.44140625" style="47" customWidth="1"/>
    <col min="6" max="7" width="13.6640625" style="47" customWidth="1"/>
    <col min="8" max="8" width="9.109375" style="47"/>
    <col min="9" max="9" width="10.5546875" style="47" customWidth="1"/>
    <col min="10" max="10" width="3.5546875" style="47" customWidth="1"/>
    <col min="11" max="11" width="1.6640625" style="47" customWidth="1"/>
    <col min="12" max="12" width="5.44140625" style="47" customWidth="1"/>
    <col min="13" max="13" width="8.33203125" style="47" customWidth="1"/>
    <col min="14" max="14" width="3.5546875" style="47" customWidth="1"/>
    <col min="15" max="16384" width="9.109375" style="47"/>
  </cols>
  <sheetData>
    <row r="4" spans="2:16" ht="13.8" thickBot="1" x14ac:dyDescent="0.3"/>
    <row r="5" spans="2:16" ht="18" customHeight="1" x14ac:dyDescent="0.25">
      <c r="B5" s="157"/>
      <c r="C5" s="161"/>
      <c r="D5" s="1507"/>
      <c r="E5" s="159"/>
      <c r="F5" s="159"/>
      <c r="G5" s="159"/>
      <c r="H5" s="159"/>
      <c r="I5" s="158"/>
      <c r="J5" s="160"/>
      <c r="K5" s="4"/>
      <c r="L5" s="4"/>
      <c r="M5" s="3"/>
      <c r="N5" s="14"/>
      <c r="O5" s="1"/>
    </row>
    <row r="6" spans="2:16" ht="14.4" x14ac:dyDescent="0.3">
      <c r="B6" s="61"/>
      <c r="C6" s="1506" t="s">
        <v>1020</v>
      </c>
      <c r="D6" s="3324" t="str">
        <f>IF('Form 1A'!G7="","Enter Project Name on Form 1A",'Form 1A'!G7)</f>
        <v>24th and Union</v>
      </c>
      <c r="E6" s="3325"/>
      <c r="F6" s="3325"/>
      <c r="G6" s="3325"/>
      <c r="H6" s="3326"/>
      <c r="I6" s="1505"/>
      <c r="J6" s="67"/>
      <c r="K6" s="4"/>
      <c r="L6" s="4"/>
      <c r="M6" s="3"/>
      <c r="N6" s="14"/>
      <c r="O6" s="1"/>
    </row>
    <row r="7" spans="2:16" ht="13.8" x14ac:dyDescent="0.25">
      <c r="B7" s="61"/>
      <c r="C7" s="167"/>
      <c r="D7" s="167"/>
      <c r="E7" s="263"/>
      <c r="F7" s="263"/>
      <c r="G7" s="263"/>
      <c r="H7" s="263"/>
      <c r="I7" s="263"/>
      <c r="J7" s="67"/>
      <c r="K7" s="4"/>
      <c r="L7" s="4"/>
      <c r="M7" s="3"/>
      <c r="N7" s="14"/>
      <c r="O7" s="1"/>
    </row>
    <row r="8" spans="2:16" ht="13.8" x14ac:dyDescent="0.25">
      <c r="B8" s="61"/>
      <c r="C8" s="68" t="s">
        <v>87</v>
      </c>
      <c r="D8" s="68"/>
      <c r="E8" s="65"/>
      <c r="F8" s="65"/>
      <c r="G8" s="65"/>
      <c r="H8" s="65"/>
      <c r="I8" s="63"/>
      <c r="J8" s="67"/>
      <c r="K8" s="4"/>
      <c r="L8" s="4"/>
      <c r="M8" s="3"/>
      <c r="N8" s="14"/>
      <c r="O8" s="1"/>
    </row>
    <row r="9" spans="2:16" ht="14.4" thickBot="1" x14ac:dyDescent="0.3">
      <c r="B9" s="61"/>
      <c r="C9" s="384" t="s">
        <v>947</v>
      </c>
      <c r="D9" s="384"/>
      <c r="E9" s="65"/>
      <c r="F9" s="65"/>
      <c r="G9" s="65"/>
      <c r="H9" s="65"/>
      <c r="I9" s="63"/>
      <c r="J9" s="67"/>
      <c r="K9" s="4"/>
      <c r="L9" s="4"/>
      <c r="M9" s="3"/>
      <c r="N9" s="14"/>
      <c r="O9" s="1"/>
    </row>
    <row r="10" spans="2:16" ht="14.25" customHeight="1" x14ac:dyDescent="0.25">
      <c r="B10" s="61"/>
      <c r="C10" s="3367" t="s">
        <v>1622</v>
      </c>
      <c r="D10" s="3368"/>
      <c r="E10" s="3369"/>
      <c r="F10" s="3369"/>
      <c r="G10" s="3369"/>
      <c r="H10" s="3369"/>
      <c r="I10" s="3370"/>
      <c r="J10" s="67"/>
      <c r="K10" s="4"/>
      <c r="L10" s="4"/>
      <c r="M10" s="3"/>
      <c r="N10" s="14"/>
      <c r="O10" s="1"/>
    </row>
    <row r="11" spans="2:16" ht="14.25" customHeight="1" x14ac:dyDescent="0.25">
      <c r="B11" s="61"/>
      <c r="C11" s="3371"/>
      <c r="D11" s="3372"/>
      <c r="E11" s="3372"/>
      <c r="F11" s="3372"/>
      <c r="G11" s="3372"/>
      <c r="H11" s="3372"/>
      <c r="I11" s="3373"/>
      <c r="J11" s="67"/>
      <c r="K11" s="4"/>
      <c r="L11" s="4"/>
      <c r="M11" s="3"/>
      <c r="N11" s="14"/>
      <c r="O11" s="1"/>
    </row>
    <row r="12" spans="2:16" ht="14.25" customHeight="1" x14ac:dyDescent="0.25">
      <c r="B12" s="61"/>
      <c r="C12" s="3371"/>
      <c r="D12" s="3372"/>
      <c r="E12" s="3372"/>
      <c r="F12" s="3372"/>
      <c r="G12" s="3372"/>
      <c r="H12" s="3372"/>
      <c r="I12" s="3373"/>
      <c r="J12" s="67"/>
      <c r="K12" s="4"/>
      <c r="L12" s="4"/>
      <c r="M12" s="3"/>
      <c r="N12" s="14"/>
      <c r="O12" s="1"/>
    </row>
    <row r="13" spans="2:16" ht="14.25" customHeight="1" thickBot="1" x14ac:dyDescent="0.3">
      <c r="B13" s="61"/>
      <c r="C13" s="3374"/>
      <c r="D13" s="3375"/>
      <c r="E13" s="3376"/>
      <c r="F13" s="3376"/>
      <c r="G13" s="3376"/>
      <c r="H13" s="3376"/>
      <c r="I13" s="3377"/>
      <c r="J13" s="67"/>
      <c r="K13" s="4"/>
      <c r="L13" s="4"/>
      <c r="M13" s="3"/>
      <c r="N13" s="14"/>
      <c r="O13" s="1"/>
    </row>
    <row r="14" spans="2:16" ht="14.25" customHeight="1" x14ac:dyDescent="0.25">
      <c r="B14" s="61"/>
      <c r="C14" s="63"/>
      <c r="D14" s="63"/>
      <c r="E14" s="65"/>
      <c r="F14" s="65"/>
      <c r="G14" s="65"/>
      <c r="H14" s="65"/>
      <c r="I14" s="63"/>
      <c r="J14" s="67"/>
      <c r="K14" s="4"/>
      <c r="L14" s="4"/>
      <c r="M14" s="3"/>
      <c r="N14" s="14"/>
      <c r="O14" s="1"/>
    </row>
    <row r="15" spans="2:16" ht="13.8" x14ac:dyDescent="0.25">
      <c r="B15" s="61"/>
      <c r="C15" s="68" t="s">
        <v>948</v>
      </c>
      <c r="D15" s="68"/>
      <c r="E15" s="63"/>
      <c r="F15" s="63"/>
      <c r="G15" s="63"/>
      <c r="H15" s="63"/>
      <c r="I15" s="63"/>
      <c r="J15" s="67"/>
      <c r="K15" s="55"/>
      <c r="L15" s="4"/>
      <c r="M15" s="4"/>
      <c r="N15" s="14"/>
      <c r="O15" s="1" t="s">
        <v>10</v>
      </c>
    </row>
    <row r="16" spans="2:16" ht="9.9" customHeight="1" x14ac:dyDescent="0.25">
      <c r="B16" s="61"/>
      <c r="C16" s="64"/>
      <c r="D16" s="64"/>
      <c r="E16" s="63"/>
      <c r="F16" s="63"/>
      <c r="G16" s="63"/>
      <c r="H16" s="63"/>
      <c r="I16" s="63"/>
      <c r="J16" s="67"/>
      <c r="K16" s="55"/>
      <c r="L16" s="4"/>
      <c r="M16" s="4"/>
      <c r="N16"/>
      <c r="O16"/>
      <c r="P16"/>
    </row>
    <row r="17" spans="2:16" ht="12.6" customHeight="1" x14ac:dyDescent="0.25">
      <c r="B17" s="61"/>
      <c r="C17"/>
      <c r="D17"/>
      <c r="E17"/>
      <c r="F17"/>
      <c r="G17"/>
      <c r="H17"/>
      <c r="I17"/>
      <c r="J17" s="67"/>
      <c r="K17" s="55"/>
      <c r="L17" s="4"/>
      <c r="M17" s="4"/>
      <c r="N17"/>
      <c r="O17"/>
      <c r="P17"/>
    </row>
    <row r="18" spans="2:16" x14ac:dyDescent="0.25">
      <c r="B18" s="61"/>
      <c r="C18"/>
      <c r="D18"/>
      <c r="E18"/>
      <c r="F18"/>
      <c r="G18"/>
      <c r="H18"/>
      <c r="I18"/>
      <c r="J18" s="67"/>
      <c r="K18" s="55"/>
      <c r="L18" s="4"/>
      <c r="M18" s="3"/>
      <c r="N18"/>
      <c r="O18"/>
      <c r="P18"/>
    </row>
    <row r="19" spans="2:16" x14ac:dyDescent="0.25">
      <c r="B19" s="61"/>
      <c r="C19" s="66"/>
      <c r="D19" s="66"/>
      <c r="E19" s="66"/>
      <c r="F19" s="66"/>
      <c r="G19" s="66"/>
      <c r="H19" s="66"/>
      <c r="I19" s="63"/>
      <c r="J19" s="67"/>
      <c r="K19" s="55"/>
      <c r="L19" s="4"/>
      <c r="M19" s="3"/>
      <c r="N19"/>
      <c r="O19"/>
      <c r="P19"/>
    </row>
    <row r="20" spans="2:16" ht="13.8" thickBot="1" x14ac:dyDescent="0.3">
      <c r="B20" s="61"/>
      <c r="C20" s="319" t="s">
        <v>9</v>
      </c>
      <c r="D20" s="319"/>
      <c r="E20"/>
      <c r="F20"/>
      <c r="G20"/>
      <c r="H20"/>
      <c r="I20"/>
      <c r="J20" s="67"/>
      <c r="K20" s="54"/>
      <c r="L20" s="4"/>
      <c r="M20" s="4"/>
      <c r="N20"/>
      <c r="O20"/>
      <c r="P20"/>
    </row>
    <row r="21" spans="2:16" x14ac:dyDescent="0.25">
      <c r="B21" s="61"/>
      <c r="C21" s="332" t="s">
        <v>83</v>
      </c>
      <c r="D21" s="332"/>
      <c r="E21" s="3378" t="s">
        <v>1540</v>
      </c>
      <c r="F21" s="3379"/>
      <c r="G21" s="3379"/>
      <c r="H21" s="3379"/>
      <c r="I21" s="3380"/>
      <c r="J21" s="67"/>
      <c r="K21" s="54"/>
      <c r="L21" s="4"/>
      <c r="M21" s="4"/>
      <c r="N21"/>
      <c r="O21"/>
      <c r="P21"/>
    </row>
    <row r="22" spans="2:16" x14ac:dyDescent="0.25">
      <c r="B22" s="61"/>
      <c r="C22" s="332" t="s">
        <v>82</v>
      </c>
      <c r="D22" s="332"/>
      <c r="E22" s="3381" t="s">
        <v>1537</v>
      </c>
      <c r="F22" s="3382"/>
      <c r="G22" s="3382"/>
      <c r="H22" s="3382"/>
      <c r="I22" s="3383"/>
      <c r="J22" s="67"/>
      <c r="K22" s="54"/>
      <c r="L22" s="4"/>
      <c r="M22" s="4"/>
      <c r="N22" s="4"/>
      <c r="O22" s="2"/>
    </row>
    <row r="23" spans="2:16" x14ac:dyDescent="0.25">
      <c r="B23" s="61"/>
      <c r="C23" s="332" t="s">
        <v>63</v>
      </c>
      <c r="D23" s="332"/>
      <c r="E23" s="3381" t="s">
        <v>1537</v>
      </c>
      <c r="F23" s="3382"/>
      <c r="G23" s="3382"/>
      <c r="H23" s="3382"/>
      <c r="I23" s="3383"/>
      <c r="J23" s="67"/>
      <c r="K23" s="55"/>
      <c r="L23" s="4"/>
      <c r="M23" s="4"/>
      <c r="N23" s="4"/>
      <c r="O23" s="2"/>
    </row>
    <row r="24" spans="2:16" x14ac:dyDescent="0.25">
      <c r="B24" s="61"/>
      <c r="C24" s="332" t="s">
        <v>765</v>
      </c>
      <c r="D24" s="332"/>
      <c r="E24" s="3381" t="s">
        <v>1537</v>
      </c>
      <c r="F24" s="3382"/>
      <c r="G24" s="3382"/>
      <c r="H24" s="3382"/>
      <c r="I24" s="3383"/>
      <c r="J24" s="67"/>
      <c r="K24" s="55"/>
      <c r="L24" s="4"/>
      <c r="M24" s="4"/>
      <c r="N24" s="4"/>
      <c r="O24" s="2"/>
    </row>
    <row r="25" spans="2:16" x14ac:dyDescent="0.25">
      <c r="B25" s="61"/>
      <c r="C25" s="332" t="s">
        <v>62</v>
      </c>
      <c r="D25" s="332"/>
      <c r="E25" s="3381" t="s">
        <v>1537</v>
      </c>
      <c r="F25" s="3382"/>
      <c r="G25" s="3382"/>
      <c r="H25" s="3382"/>
      <c r="I25" s="3383"/>
      <c r="J25" s="67"/>
      <c r="K25" s="55"/>
      <c r="L25" s="4"/>
      <c r="M25" s="4"/>
      <c r="N25" s="4"/>
      <c r="O25" s="2"/>
    </row>
    <row r="26" spans="2:16" x14ac:dyDescent="0.25">
      <c r="B26" s="61"/>
      <c r="C26" s="332" t="s">
        <v>65</v>
      </c>
      <c r="D26" s="332"/>
      <c r="E26" s="3381" t="s">
        <v>1538</v>
      </c>
      <c r="F26" s="3382"/>
      <c r="G26" s="3382"/>
      <c r="H26" s="3382"/>
      <c r="I26" s="3383"/>
      <c r="J26" s="67"/>
      <c r="K26" s="48"/>
      <c r="L26" s="4"/>
      <c r="M26" s="4"/>
      <c r="N26" s="4"/>
      <c r="O26" s="2"/>
    </row>
    <row r="27" spans="2:16" x14ac:dyDescent="0.25">
      <c r="B27" s="61"/>
      <c r="C27" s="332" t="s">
        <v>64</v>
      </c>
      <c r="D27" s="332"/>
      <c r="E27" s="3384" t="s">
        <v>1537</v>
      </c>
      <c r="F27" s="3382"/>
      <c r="G27" s="3382"/>
      <c r="H27" s="3382"/>
      <c r="I27" s="3383"/>
      <c r="J27" s="67"/>
      <c r="K27" s="48"/>
      <c r="L27" s="4"/>
      <c r="M27" s="4"/>
      <c r="N27" s="4"/>
      <c r="O27" s="2"/>
    </row>
    <row r="28" spans="2:16" x14ac:dyDescent="0.25">
      <c r="B28" s="61"/>
      <c r="C28" s="332" t="s">
        <v>766</v>
      </c>
      <c r="D28" s="332"/>
      <c r="E28" s="3384"/>
      <c r="F28" s="3382"/>
      <c r="G28" s="3382"/>
      <c r="H28" s="3382"/>
      <c r="I28" s="3383"/>
      <c r="J28" s="67"/>
      <c r="K28" s="4"/>
      <c r="L28" s="4"/>
      <c r="M28" s="4"/>
      <c r="N28" s="4"/>
      <c r="O28" s="2"/>
    </row>
    <row r="29" spans="2:16" x14ac:dyDescent="0.25">
      <c r="B29" s="61"/>
      <c r="C29" s="332" t="s">
        <v>59</v>
      </c>
      <c r="D29" s="332"/>
      <c r="E29" s="3384" t="s">
        <v>1537</v>
      </c>
      <c r="F29" s="3382"/>
      <c r="G29" s="3382"/>
      <c r="H29" s="3382"/>
      <c r="I29" s="3383"/>
      <c r="J29" s="67"/>
      <c r="K29" s="4"/>
      <c r="L29" s="4"/>
      <c r="M29" s="4"/>
      <c r="N29" s="4"/>
      <c r="O29" s="2"/>
    </row>
    <row r="30" spans="2:16" x14ac:dyDescent="0.25">
      <c r="B30" s="61"/>
      <c r="C30" s="332" t="s">
        <v>767</v>
      </c>
      <c r="D30" s="332"/>
      <c r="E30" s="3384" t="s">
        <v>1537</v>
      </c>
      <c r="F30" s="3382"/>
      <c r="G30" s="3382"/>
      <c r="H30" s="3382"/>
      <c r="I30" s="3383"/>
      <c r="J30" s="67"/>
      <c r="K30" s="4"/>
      <c r="L30" s="4"/>
      <c r="M30" s="4"/>
      <c r="N30" s="4"/>
      <c r="O30" s="2"/>
    </row>
    <row r="31" spans="2:16" x14ac:dyDescent="0.25">
      <c r="B31" s="61"/>
      <c r="C31" s="332" t="s">
        <v>58</v>
      </c>
      <c r="D31" s="332"/>
      <c r="E31" s="3384" t="s">
        <v>1537</v>
      </c>
      <c r="F31" s="3382"/>
      <c r="G31" s="3382"/>
      <c r="H31" s="3382"/>
      <c r="I31" s="3383"/>
      <c r="J31" s="67"/>
      <c r="K31" s="4"/>
      <c r="L31" s="4"/>
      <c r="M31" s="4"/>
      <c r="N31" s="4"/>
      <c r="O31" s="2"/>
    </row>
    <row r="32" spans="2:16" x14ac:dyDescent="0.25">
      <c r="B32" s="61"/>
      <c r="C32" s="332" t="s">
        <v>304</v>
      </c>
      <c r="D32" s="332"/>
      <c r="E32" s="3384" t="s">
        <v>1537</v>
      </c>
      <c r="F32" s="3382"/>
      <c r="G32" s="3382"/>
      <c r="H32" s="3382"/>
      <c r="I32" s="3383"/>
      <c r="J32" s="67"/>
      <c r="K32" s="4"/>
      <c r="L32" s="4"/>
      <c r="M32" s="4"/>
      <c r="N32" s="4"/>
    </row>
    <row r="33" spans="2:14" x14ac:dyDescent="0.25">
      <c r="B33" s="61"/>
      <c r="C33" s="332" t="s">
        <v>768</v>
      </c>
      <c r="D33" s="332"/>
      <c r="E33" s="3384" t="s">
        <v>1537</v>
      </c>
      <c r="F33" s="3382"/>
      <c r="G33" s="3382"/>
      <c r="H33" s="3382"/>
      <c r="I33" s="3383"/>
      <c r="J33" s="67"/>
      <c r="K33" s="4"/>
      <c r="L33" s="4"/>
      <c r="M33" s="4"/>
      <c r="N33" s="4"/>
    </row>
    <row r="34" spans="2:14" x14ac:dyDescent="0.25">
      <c r="B34" s="61"/>
      <c r="C34" s="332" t="s">
        <v>769</v>
      </c>
      <c r="D34" s="332"/>
      <c r="E34" s="3384" t="s">
        <v>1537</v>
      </c>
      <c r="F34" s="3382"/>
      <c r="G34" s="3382"/>
      <c r="H34" s="3382"/>
      <c r="I34" s="3383"/>
      <c r="J34" s="67"/>
      <c r="K34" s="4"/>
      <c r="L34" s="4"/>
      <c r="M34" s="4"/>
      <c r="N34" s="4"/>
    </row>
    <row r="35" spans="2:14" x14ac:dyDescent="0.25">
      <c r="B35" s="61"/>
      <c r="C35" s="332" t="s">
        <v>770</v>
      </c>
      <c r="D35" s="332"/>
      <c r="E35" s="3384" t="s">
        <v>1537</v>
      </c>
      <c r="F35" s="3382"/>
      <c r="G35" s="3382"/>
      <c r="H35" s="3382"/>
      <c r="I35" s="3383"/>
      <c r="J35" s="67"/>
      <c r="K35" s="4"/>
      <c r="L35" s="4"/>
      <c r="M35" s="4"/>
      <c r="N35" s="4"/>
    </row>
    <row r="36" spans="2:14" x14ac:dyDescent="0.25">
      <c r="B36" s="61"/>
      <c r="C36" s="332" t="s">
        <v>56</v>
      </c>
      <c r="D36" s="332"/>
      <c r="E36" s="3384" t="s">
        <v>1537</v>
      </c>
      <c r="F36" s="3382"/>
      <c r="G36" s="3382"/>
      <c r="H36" s="3382"/>
      <c r="I36" s="3383"/>
      <c r="J36" s="67"/>
      <c r="K36" s="4"/>
      <c r="L36" s="4"/>
      <c r="M36" s="4"/>
      <c r="N36" s="4"/>
    </row>
    <row r="37" spans="2:14" x14ac:dyDescent="0.25">
      <c r="B37" s="61"/>
      <c r="C37" s="332" t="s">
        <v>57</v>
      </c>
      <c r="D37" s="332"/>
      <c r="E37" s="3384" t="s">
        <v>1537</v>
      </c>
      <c r="F37" s="3382"/>
      <c r="G37" s="3382"/>
      <c r="H37" s="3382"/>
      <c r="I37" s="3383"/>
      <c r="J37" s="67"/>
      <c r="K37" s="4"/>
      <c r="L37" s="4"/>
      <c r="M37" s="4"/>
      <c r="N37" s="4"/>
    </row>
    <row r="38" spans="2:14" x14ac:dyDescent="0.25">
      <c r="B38" s="61"/>
      <c r="C38" s="332" t="s">
        <v>55</v>
      </c>
      <c r="D38" s="332"/>
      <c r="E38" s="3384" t="s">
        <v>1537</v>
      </c>
      <c r="F38" s="3382"/>
      <c r="G38" s="3382"/>
      <c r="H38" s="3382"/>
      <c r="I38" s="3383"/>
      <c r="J38" s="67"/>
      <c r="K38" s="4"/>
      <c r="L38" s="4"/>
      <c r="M38" s="4"/>
      <c r="N38" s="4"/>
    </row>
    <row r="39" spans="2:14" x14ac:dyDescent="0.25">
      <c r="B39" s="61"/>
      <c r="C39" s="332" t="s">
        <v>771</v>
      </c>
      <c r="D39" s="332"/>
      <c r="E39" s="3384" t="s">
        <v>1537</v>
      </c>
      <c r="F39" s="3382"/>
      <c r="G39" s="3382"/>
      <c r="H39" s="3382"/>
      <c r="I39" s="3383"/>
      <c r="J39" s="67"/>
      <c r="K39" s="4"/>
      <c r="L39" s="4"/>
      <c r="M39" s="4"/>
      <c r="N39" s="4"/>
    </row>
    <row r="40" spans="2:14" x14ac:dyDescent="0.25">
      <c r="B40" s="61"/>
      <c r="C40" s="332" t="s">
        <v>772</v>
      </c>
      <c r="D40" s="332"/>
      <c r="E40" s="3384" t="s">
        <v>1537</v>
      </c>
      <c r="F40" s="3382"/>
      <c r="G40" s="3382"/>
      <c r="H40" s="3382"/>
      <c r="I40" s="3383"/>
      <c r="J40" s="67"/>
      <c r="K40" s="4"/>
      <c r="L40" s="4"/>
      <c r="M40" s="4"/>
      <c r="N40" s="4"/>
    </row>
    <row r="41" spans="2:14" x14ac:dyDescent="0.25">
      <c r="B41" s="61"/>
      <c r="C41" s="332" t="s">
        <v>54</v>
      </c>
      <c r="D41" s="332"/>
      <c r="E41" s="3384" t="s">
        <v>1537</v>
      </c>
      <c r="F41" s="3382"/>
      <c r="G41" s="3382"/>
      <c r="H41" s="3382"/>
      <c r="I41" s="3383"/>
      <c r="J41" s="67"/>
      <c r="K41" s="4"/>
      <c r="L41" s="4"/>
      <c r="M41" s="4"/>
    </row>
    <row r="42" spans="2:14" x14ac:dyDescent="0.25">
      <c r="B42" s="61"/>
      <c r="C42" s="3360" t="s">
        <v>1147</v>
      </c>
      <c r="D42" s="3360"/>
      <c r="E42" s="3361" t="s">
        <v>1539</v>
      </c>
      <c r="F42" s="3362"/>
      <c r="G42" s="3362"/>
      <c r="H42" s="3362"/>
      <c r="I42" s="3363"/>
      <c r="J42" s="67"/>
      <c r="K42" s="4"/>
      <c r="L42" s="4"/>
      <c r="M42" s="4"/>
    </row>
    <row r="43" spans="2:14" ht="13.8" thickBot="1" x14ac:dyDescent="0.3">
      <c r="B43" s="61"/>
      <c r="C43" s="3360"/>
      <c r="D43" s="3360"/>
      <c r="E43" s="3364" t="s">
        <v>1537</v>
      </c>
      <c r="F43" s="3365"/>
      <c r="G43" s="3365"/>
      <c r="H43" s="3365"/>
      <c r="I43" s="3366"/>
      <c r="J43" s="67"/>
      <c r="K43" s="4"/>
      <c r="L43" s="4"/>
      <c r="M43" s="4"/>
    </row>
    <row r="44" spans="2:14" ht="13.8" thickBot="1" x14ac:dyDescent="0.3">
      <c r="B44" s="61"/>
      <c r="C44" s="319" t="s">
        <v>777</v>
      </c>
      <c r="D44" s="319"/>
      <c r="E44" s="320"/>
      <c r="F44" s="329"/>
      <c r="G44" s="320"/>
      <c r="H44" s="330"/>
      <c r="I44" s="331"/>
      <c r="J44" s="67"/>
      <c r="K44" s="4"/>
      <c r="L44" s="4"/>
      <c r="M44" s="4"/>
    </row>
    <row r="45" spans="2:14" x14ac:dyDescent="0.25">
      <c r="B45" s="61"/>
      <c r="C45" s="332" t="s">
        <v>60</v>
      </c>
      <c r="D45" s="332"/>
      <c r="E45" s="3378" t="s">
        <v>1541</v>
      </c>
      <c r="F45" s="3379"/>
      <c r="G45" s="3379"/>
      <c r="H45" s="3379"/>
      <c r="I45" s="3380"/>
      <c r="J45" s="67"/>
      <c r="K45" s="4"/>
      <c r="L45" s="4"/>
      <c r="M45" s="4"/>
    </row>
    <row r="46" spans="2:14" ht="13.8" thickBot="1" x14ac:dyDescent="0.3">
      <c r="B46" s="61"/>
      <c r="C46" s="332" t="s">
        <v>61</v>
      </c>
      <c r="D46" s="332"/>
      <c r="E46" s="3385" t="s">
        <v>1542</v>
      </c>
      <c r="F46" s="3386"/>
      <c r="G46" s="3386"/>
      <c r="H46" s="3386"/>
      <c r="I46" s="3387"/>
      <c r="J46" s="67"/>
      <c r="K46" s="16"/>
      <c r="L46" s="4"/>
      <c r="M46" s="4"/>
    </row>
    <row r="47" spans="2:14" ht="13.8" thickBot="1" x14ac:dyDescent="0.3">
      <c r="B47" s="62"/>
      <c r="C47" s="333"/>
      <c r="D47" s="333"/>
      <c r="E47" s="334"/>
      <c r="F47" s="334"/>
      <c r="G47" s="334"/>
      <c r="H47" s="334"/>
      <c r="I47" s="334"/>
      <c r="J47" s="335"/>
      <c r="K47" s="3"/>
      <c r="L47" s="4"/>
      <c r="M47" s="4"/>
    </row>
    <row r="48" spans="2:14" x14ac:dyDescent="0.25">
      <c r="B48" s="4"/>
      <c r="C48" s="19"/>
      <c r="D48" s="19"/>
      <c r="E48" s="19"/>
      <c r="F48" s="19"/>
      <c r="G48" s="19"/>
      <c r="H48" s="19"/>
      <c r="I48" s="19"/>
      <c r="J48" s="19"/>
      <c r="K48" s="19"/>
      <c r="L48" s="4"/>
      <c r="M48" s="4"/>
    </row>
    <row r="49" spans="2:13" ht="24" customHeight="1" x14ac:dyDescent="0.25">
      <c r="B49" s="4"/>
      <c r="C49" s="20"/>
      <c r="D49" s="20"/>
      <c r="E49" s="20"/>
      <c r="F49" s="20"/>
      <c r="G49" s="20"/>
      <c r="H49" s="20"/>
      <c r="I49" s="20"/>
      <c r="J49" s="20"/>
      <c r="K49" s="20"/>
      <c r="L49" s="4"/>
      <c r="M49" s="4"/>
    </row>
    <row r="50" spans="2:13" ht="26.25" customHeight="1" x14ac:dyDescent="0.25">
      <c r="B50" s="4"/>
      <c r="C50" s="21"/>
      <c r="D50" s="21"/>
      <c r="E50" s="3"/>
      <c r="F50" s="3"/>
      <c r="G50" s="3"/>
      <c r="H50" s="3"/>
      <c r="I50" s="3"/>
      <c r="J50" s="3"/>
      <c r="K50" s="3"/>
      <c r="L50" s="4"/>
      <c r="M50" s="4"/>
    </row>
    <row r="51" spans="2:13" ht="16.5" customHeight="1" x14ac:dyDescent="0.25">
      <c r="B51" s="4"/>
      <c r="C51" s="22"/>
      <c r="D51" s="22"/>
      <c r="E51" s="3"/>
      <c r="F51" s="3"/>
      <c r="G51" s="3"/>
      <c r="H51" s="3"/>
      <c r="I51" s="3"/>
      <c r="J51" s="3"/>
      <c r="K51" s="3"/>
      <c r="L51" s="4"/>
      <c r="M51" s="4"/>
    </row>
    <row r="52" spans="2:13" ht="26.25" customHeight="1" x14ac:dyDescent="0.25">
      <c r="B52" s="4"/>
      <c r="C52" s="22"/>
      <c r="D52" s="22"/>
      <c r="E52" s="3"/>
      <c r="F52" s="3"/>
      <c r="G52" s="3"/>
      <c r="H52" s="3"/>
      <c r="I52" s="3"/>
      <c r="J52" s="3"/>
      <c r="K52" s="3"/>
      <c r="L52" s="4"/>
      <c r="M52" s="4"/>
    </row>
    <row r="53" spans="2:13" ht="27" customHeight="1" x14ac:dyDescent="0.25">
      <c r="B53" s="4"/>
      <c r="C53" s="22"/>
      <c r="D53" s="22"/>
      <c r="E53" s="3"/>
      <c r="F53" s="3"/>
      <c r="G53" s="3"/>
      <c r="H53" s="3"/>
      <c r="I53" s="3"/>
      <c r="J53" s="23"/>
      <c r="K53" s="3"/>
      <c r="L53" s="4"/>
      <c r="M53" s="4"/>
    </row>
    <row r="54" spans="2:13" ht="27.75" customHeight="1" x14ac:dyDescent="0.25">
      <c r="B54" s="4"/>
      <c r="C54" s="22"/>
      <c r="D54" s="22"/>
      <c r="E54" s="3"/>
      <c r="F54" s="3"/>
      <c r="G54" s="3"/>
      <c r="H54" s="3"/>
      <c r="I54" s="3"/>
      <c r="J54" s="3"/>
      <c r="K54" s="3"/>
      <c r="L54" s="4"/>
      <c r="M54" s="4"/>
    </row>
    <row r="55" spans="2:13" ht="27" customHeight="1" x14ac:dyDescent="0.25">
      <c r="B55" s="4"/>
      <c r="C55" s="22"/>
      <c r="D55" s="22"/>
      <c r="E55" s="23"/>
      <c r="F55" s="23"/>
      <c r="G55" s="3"/>
      <c r="H55" s="23"/>
      <c r="I55" s="3"/>
      <c r="J55" s="23"/>
      <c r="K55" s="3"/>
      <c r="L55" s="4"/>
      <c r="M55" s="4"/>
    </row>
    <row r="56" spans="2:13" ht="59.25" customHeight="1" x14ac:dyDescent="0.25">
      <c r="B56" s="4"/>
      <c r="C56" s="21"/>
      <c r="D56" s="21"/>
      <c r="E56" s="23"/>
      <c r="F56" s="23"/>
      <c r="G56" s="3"/>
      <c r="H56" s="23"/>
      <c r="I56" s="3"/>
      <c r="J56" s="23"/>
      <c r="K56" s="3"/>
      <c r="L56" s="4"/>
      <c r="M56" s="4"/>
    </row>
    <row r="57" spans="2:13" ht="27" customHeight="1" x14ac:dyDescent="0.25">
      <c r="B57" s="4"/>
      <c r="C57" s="22"/>
      <c r="D57" s="22"/>
      <c r="E57" s="3"/>
      <c r="F57" s="3"/>
      <c r="G57" s="3"/>
      <c r="H57" s="3"/>
      <c r="I57" s="3"/>
      <c r="J57" s="3"/>
      <c r="K57" s="3"/>
      <c r="L57" s="4"/>
      <c r="M57" s="4"/>
    </row>
    <row r="58" spans="2:13" ht="26.25" customHeight="1" x14ac:dyDescent="0.25">
      <c r="B58" s="4"/>
      <c r="C58" s="22"/>
      <c r="D58" s="22"/>
      <c r="E58" s="3"/>
      <c r="F58" s="3"/>
      <c r="G58" s="3"/>
      <c r="H58" s="3"/>
      <c r="I58" s="3"/>
      <c r="J58" s="3"/>
      <c r="K58" s="3"/>
      <c r="L58" s="4"/>
      <c r="M58" s="4"/>
    </row>
    <row r="59" spans="2:13" ht="16.5" customHeight="1" x14ac:dyDescent="0.25">
      <c r="B59" s="4"/>
      <c r="C59" s="22"/>
      <c r="D59" s="22"/>
      <c r="E59" s="3"/>
      <c r="F59" s="3"/>
      <c r="G59" s="3"/>
      <c r="H59" s="3"/>
      <c r="I59" s="3"/>
      <c r="J59" s="3"/>
      <c r="K59" s="3"/>
      <c r="L59" s="4"/>
      <c r="M59" s="4"/>
    </row>
    <row r="60" spans="2:13" ht="15" customHeight="1" x14ac:dyDescent="0.25">
      <c r="B60" s="4"/>
      <c r="C60" s="22"/>
      <c r="D60" s="22"/>
      <c r="E60" s="3"/>
      <c r="F60" s="3"/>
      <c r="G60" s="3"/>
      <c r="H60" s="3"/>
      <c r="I60" s="3"/>
      <c r="J60" s="3"/>
      <c r="K60" s="3"/>
      <c r="L60" s="4"/>
      <c r="M60" s="4"/>
    </row>
    <row r="61" spans="2:13" ht="26.25" customHeight="1" x14ac:dyDescent="0.25">
      <c r="B61" s="4"/>
      <c r="C61" s="22"/>
      <c r="D61" s="22"/>
      <c r="E61" s="3"/>
      <c r="F61" s="3"/>
      <c r="G61" s="3"/>
      <c r="H61" s="3"/>
      <c r="I61" s="3"/>
      <c r="J61" s="3"/>
      <c r="K61" s="3"/>
      <c r="L61" s="4"/>
      <c r="M61" s="4"/>
    </row>
    <row r="62" spans="2:13" ht="26.25" customHeight="1" x14ac:dyDescent="0.25">
      <c r="B62" s="4"/>
      <c r="C62" s="22"/>
      <c r="D62" s="22"/>
      <c r="E62" s="3"/>
      <c r="F62" s="3"/>
      <c r="G62" s="3"/>
      <c r="H62" s="3"/>
      <c r="I62" s="3"/>
      <c r="J62" s="3"/>
      <c r="K62" s="3"/>
      <c r="L62" s="4"/>
      <c r="M62" s="4"/>
    </row>
    <row r="63" spans="2:13" ht="39.75" customHeight="1" x14ac:dyDescent="0.25">
      <c r="B63" s="4"/>
      <c r="C63" s="24"/>
      <c r="D63" s="24"/>
      <c r="E63" s="23"/>
      <c r="F63" s="23"/>
      <c r="G63" s="7"/>
      <c r="H63" s="23"/>
      <c r="I63" s="7"/>
      <c r="J63" s="23"/>
      <c r="K63" s="7"/>
      <c r="L63" s="4"/>
      <c r="M63" s="4"/>
    </row>
    <row r="64" spans="2:13" x14ac:dyDescent="0.25">
      <c r="B64" s="4"/>
      <c r="C64" s="4"/>
      <c r="D64" s="4"/>
      <c r="E64" s="4"/>
      <c r="F64" s="4"/>
      <c r="G64" s="4"/>
      <c r="H64" s="4"/>
      <c r="I64" s="4"/>
      <c r="J64" s="4"/>
      <c r="K64" s="4"/>
      <c r="L64" s="4"/>
      <c r="M64" s="4"/>
    </row>
    <row r="65" spans="2:13" x14ac:dyDescent="0.25">
      <c r="B65" s="4"/>
      <c r="C65" s="4"/>
      <c r="D65" s="4"/>
      <c r="E65" s="4"/>
      <c r="F65" s="4"/>
      <c r="G65" s="4"/>
      <c r="H65" s="4"/>
      <c r="I65" s="4"/>
      <c r="J65" s="4"/>
      <c r="K65" s="4"/>
      <c r="L65" s="4"/>
      <c r="M65" s="4"/>
    </row>
    <row r="66" spans="2:13" x14ac:dyDescent="0.25">
      <c r="B66" s="4"/>
      <c r="C66" s="4"/>
      <c r="D66" s="4"/>
      <c r="E66" s="4"/>
      <c r="F66" s="4"/>
      <c r="G66" s="4"/>
      <c r="H66" s="4"/>
      <c r="I66" s="4"/>
      <c r="J66" s="4"/>
      <c r="K66" s="4"/>
      <c r="L66" s="4"/>
      <c r="M66" s="4"/>
    </row>
    <row r="67" spans="2:13" x14ac:dyDescent="0.25">
      <c r="B67" s="4"/>
      <c r="C67" s="4"/>
      <c r="D67" s="4"/>
      <c r="E67" s="4"/>
      <c r="F67" s="4"/>
      <c r="G67" s="4"/>
      <c r="H67" s="4"/>
      <c r="I67" s="4"/>
      <c r="J67" s="4"/>
      <c r="K67" s="4"/>
      <c r="L67" s="4"/>
      <c r="M67" s="4"/>
    </row>
    <row r="68" spans="2:13" ht="15.6" x14ac:dyDescent="0.3">
      <c r="B68" s="4"/>
      <c r="C68" s="56"/>
      <c r="D68" s="56"/>
      <c r="E68" s="4"/>
      <c r="F68" s="4"/>
      <c r="G68" s="4"/>
      <c r="H68" s="4"/>
      <c r="I68" s="4"/>
      <c r="J68" s="4"/>
      <c r="K68" s="4"/>
      <c r="L68" s="4"/>
      <c r="M68" s="4"/>
    </row>
    <row r="69" spans="2:13" x14ac:dyDescent="0.25">
      <c r="B69" s="4"/>
      <c r="C69" s="4"/>
      <c r="D69" s="4"/>
      <c r="E69" s="4"/>
      <c r="F69" s="4"/>
      <c r="G69" s="4"/>
      <c r="H69" s="4"/>
      <c r="I69" s="4"/>
      <c r="J69" s="4"/>
      <c r="K69" s="4"/>
      <c r="L69" s="4"/>
      <c r="M69" s="4"/>
    </row>
    <row r="70" spans="2:13" ht="12.75" customHeight="1" x14ac:dyDescent="0.25">
      <c r="B70" s="4"/>
      <c r="C70" s="16"/>
      <c r="D70" s="16"/>
      <c r="E70" s="16"/>
      <c r="F70" s="16"/>
      <c r="G70" s="16"/>
      <c r="H70" s="16"/>
      <c r="I70" s="16"/>
      <c r="J70" s="16"/>
      <c r="K70" s="16"/>
      <c r="L70" s="4"/>
      <c r="M70" s="4"/>
    </row>
    <row r="71" spans="2:13" x14ac:dyDescent="0.25">
      <c r="B71" s="4"/>
      <c r="C71" s="16"/>
      <c r="D71" s="16"/>
      <c r="E71" s="16"/>
      <c r="F71" s="16"/>
      <c r="G71" s="16"/>
      <c r="H71" s="16"/>
      <c r="I71" s="16"/>
      <c r="J71" s="16"/>
      <c r="K71" s="16"/>
      <c r="L71" s="4"/>
      <c r="M71" s="4"/>
    </row>
    <row r="72" spans="2:13" x14ac:dyDescent="0.25">
      <c r="B72" s="4"/>
      <c r="C72" s="16"/>
      <c r="D72" s="16"/>
      <c r="E72" s="16"/>
      <c r="F72" s="16"/>
      <c r="G72" s="16"/>
      <c r="H72" s="17"/>
      <c r="I72" s="17"/>
      <c r="J72" s="17"/>
      <c r="K72" s="17"/>
      <c r="L72" s="4"/>
      <c r="M72" s="4"/>
    </row>
    <row r="73" spans="2:13" x14ac:dyDescent="0.25">
      <c r="B73" s="4"/>
      <c r="C73" s="16"/>
      <c r="D73" s="16"/>
      <c r="E73" s="25"/>
      <c r="F73" s="25"/>
      <c r="G73" s="25"/>
      <c r="H73" s="16"/>
      <c r="I73" s="16"/>
      <c r="J73" s="25"/>
      <c r="K73" s="25"/>
      <c r="L73" s="4"/>
      <c r="M73" s="4"/>
    </row>
    <row r="74" spans="2:13" ht="27" customHeight="1" x14ac:dyDescent="0.25">
      <c r="B74" s="4"/>
      <c r="C74" s="19"/>
      <c r="D74" s="19"/>
      <c r="E74" s="26"/>
      <c r="F74" s="26"/>
      <c r="G74" s="26"/>
      <c r="H74" s="26"/>
      <c r="I74" s="26"/>
      <c r="J74" s="26"/>
      <c r="K74" s="26"/>
      <c r="L74" s="4"/>
      <c r="M74" s="4"/>
    </row>
    <row r="75" spans="2:13" ht="26.25" customHeight="1" x14ac:dyDescent="0.25">
      <c r="B75" s="4"/>
      <c r="C75" s="19"/>
      <c r="D75" s="19"/>
      <c r="E75" s="26"/>
      <c r="F75" s="26"/>
      <c r="G75" s="26"/>
      <c r="H75" s="26"/>
      <c r="I75" s="26"/>
      <c r="J75" s="26"/>
      <c r="K75" s="26"/>
      <c r="L75" s="4"/>
      <c r="M75" s="4"/>
    </row>
    <row r="76" spans="2:13" ht="36.75" customHeight="1" x14ac:dyDescent="0.25">
      <c r="B76" s="4"/>
      <c r="C76" s="19"/>
      <c r="D76" s="19"/>
      <c r="E76" s="26"/>
      <c r="F76" s="26"/>
      <c r="G76" s="26"/>
      <c r="H76" s="26"/>
      <c r="I76" s="26"/>
      <c r="J76" s="26"/>
      <c r="K76" s="26"/>
      <c r="L76" s="4"/>
      <c r="M76" s="4"/>
    </row>
    <row r="77" spans="2:13" ht="15.75" customHeight="1" x14ac:dyDescent="0.25">
      <c r="B77" s="4"/>
      <c r="C77" s="19"/>
      <c r="D77" s="19"/>
      <c r="E77" s="26"/>
      <c r="F77" s="26"/>
      <c r="G77" s="26"/>
      <c r="H77" s="26"/>
      <c r="I77" s="26"/>
      <c r="J77" s="26"/>
      <c r="K77" s="26"/>
      <c r="L77" s="4"/>
      <c r="M77" s="4"/>
    </row>
    <row r="78" spans="2:13" x14ac:dyDescent="0.25">
      <c r="B78" s="4"/>
      <c r="C78" s="19"/>
      <c r="D78" s="19"/>
      <c r="E78" s="19"/>
      <c r="F78" s="19"/>
      <c r="G78" s="19"/>
      <c r="H78" s="19"/>
      <c r="I78" s="19"/>
      <c r="J78" s="19"/>
      <c r="K78" s="19"/>
      <c r="L78" s="4"/>
      <c r="M78" s="4"/>
    </row>
    <row r="79" spans="2:13" ht="24" customHeight="1" x14ac:dyDescent="0.25">
      <c r="B79" s="4"/>
      <c r="C79" s="20"/>
      <c r="D79" s="20"/>
      <c r="E79" s="20"/>
      <c r="F79" s="20"/>
      <c r="G79" s="20"/>
      <c r="H79" s="20"/>
      <c r="I79" s="20"/>
      <c r="J79" s="20"/>
      <c r="K79" s="20"/>
      <c r="L79" s="4"/>
      <c r="M79" s="4"/>
    </row>
    <row r="80" spans="2:13" ht="27.75" customHeight="1" x14ac:dyDescent="0.25">
      <c r="B80" s="4"/>
      <c r="C80" s="8"/>
      <c r="D80" s="8"/>
      <c r="E80" s="26"/>
      <c r="F80" s="26"/>
      <c r="G80" s="26"/>
      <c r="H80" s="26"/>
      <c r="I80" s="26"/>
      <c r="J80" s="26"/>
      <c r="K80" s="26"/>
      <c r="L80" s="4"/>
      <c r="M80" s="4"/>
    </row>
    <row r="81" spans="2:13" ht="17.25" customHeight="1" x14ac:dyDescent="0.25">
      <c r="B81" s="4"/>
      <c r="C81" s="27"/>
      <c r="D81" s="27"/>
      <c r="E81" s="26"/>
      <c r="F81" s="26"/>
      <c r="G81" s="26"/>
      <c r="H81" s="26"/>
      <c r="I81" s="26"/>
      <c r="J81" s="26"/>
      <c r="K81" s="26"/>
      <c r="L81" s="4"/>
      <c r="M81" s="4"/>
    </row>
    <row r="82" spans="2:13" ht="27" customHeight="1" x14ac:dyDescent="0.25">
      <c r="B82" s="4"/>
      <c r="C82" s="27"/>
      <c r="D82" s="27"/>
      <c r="E82" s="26"/>
      <c r="F82" s="26"/>
      <c r="G82" s="26"/>
      <c r="H82" s="26"/>
      <c r="I82" s="26"/>
      <c r="J82" s="26"/>
      <c r="K82" s="26"/>
      <c r="L82" s="4"/>
      <c r="M82" s="4"/>
    </row>
    <row r="83" spans="2:13" ht="27" customHeight="1" x14ac:dyDescent="0.25">
      <c r="B83" s="4"/>
      <c r="C83" s="27"/>
      <c r="D83" s="27"/>
      <c r="E83" s="26"/>
      <c r="F83" s="26"/>
      <c r="G83" s="26"/>
      <c r="H83" s="26"/>
      <c r="I83" s="26"/>
      <c r="J83" s="26"/>
      <c r="K83" s="26"/>
      <c r="L83" s="4"/>
      <c r="M83" s="4"/>
    </row>
    <row r="84" spans="2:13" ht="28.5" customHeight="1" x14ac:dyDescent="0.25">
      <c r="B84" s="4"/>
      <c r="C84" s="27"/>
      <c r="D84" s="27"/>
      <c r="E84" s="26"/>
      <c r="F84" s="26"/>
      <c r="G84" s="26"/>
      <c r="H84" s="26"/>
      <c r="I84" s="26"/>
      <c r="J84" s="26"/>
      <c r="K84" s="26"/>
      <c r="L84" s="4"/>
      <c r="M84" s="4"/>
    </row>
    <row r="85" spans="2:13" ht="26.25" customHeight="1" x14ac:dyDescent="0.25">
      <c r="B85" s="4"/>
      <c r="C85" s="27"/>
      <c r="D85" s="27"/>
      <c r="E85" s="26"/>
      <c r="F85" s="26"/>
      <c r="G85" s="26"/>
      <c r="H85" s="26"/>
      <c r="I85" s="26"/>
      <c r="J85" s="26"/>
      <c r="K85" s="26"/>
      <c r="L85" s="4"/>
      <c r="M85" s="4"/>
    </row>
    <row r="86" spans="2:13" ht="17.25" customHeight="1" x14ac:dyDescent="0.25">
      <c r="B86" s="4"/>
      <c r="C86" s="27"/>
      <c r="D86" s="27"/>
      <c r="E86" s="26"/>
      <c r="F86" s="26"/>
      <c r="G86" s="26"/>
      <c r="H86" s="26"/>
      <c r="I86" s="26"/>
      <c r="J86" s="26"/>
      <c r="K86" s="26"/>
      <c r="L86" s="4"/>
      <c r="M86" s="4"/>
    </row>
    <row r="87" spans="2:13" ht="27" customHeight="1" x14ac:dyDescent="0.25">
      <c r="B87" s="4"/>
      <c r="C87" s="27"/>
      <c r="D87" s="27"/>
      <c r="E87" s="26"/>
      <c r="F87" s="26"/>
      <c r="G87" s="26"/>
      <c r="H87" s="26"/>
      <c r="I87" s="26"/>
      <c r="J87" s="26"/>
      <c r="K87" s="26"/>
      <c r="L87" s="4"/>
      <c r="M87" s="4"/>
    </row>
    <row r="88" spans="2:13" ht="27" customHeight="1" x14ac:dyDescent="0.25">
      <c r="B88" s="4"/>
      <c r="C88" s="27"/>
      <c r="D88" s="27"/>
      <c r="E88" s="26"/>
      <c r="F88" s="26"/>
      <c r="G88" s="26"/>
      <c r="H88" s="26"/>
      <c r="I88" s="26"/>
      <c r="J88" s="26"/>
      <c r="K88" s="26"/>
      <c r="L88" s="4"/>
      <c r="M88" s="4"/>
    </row>
    <row r="89" spans="2:13" ht="15.75" customHeight="1" x14ac:dyDescent="0.25">
      <c r="B89" s="4"/>
      <c r="C89" s="27"/>
      <c r="D89" s="27"/>
      <c r="E89" s="26"/>
      <c r="F89" s="26"/>
      <c r="G89" s="26"/>
      <c r="H89" s="26"/>
      <c r="I89" s="26"/>
      <c r="J89" s="26"/>
      <c r="K89" s="26"/>
      <c r="L89" s="4"/>
      <c r="M89" s="4"/>
    </row>
    <row r="90" spans="2:13" ht="15.75" customHeight="1" x14ac:dyDescent="0.25">
      <c r="B90" s="4"/>
      <c r="C90" s="27"/>
      <c r="D90" s="27"/>
      <c r="E90" s="26"/>
      <c r="F90" s="26"/>
      <c r="G90" s="26"/>
      <c r="H90" s="26"/>
      <c r="I90" s="26"/>
      <c r="J90" s="26"/>
      <c r="K90" s="26"/>
      <c r="L90" s="4"/>
      <c r="M90" s="4"/>
    </row>
    <row r="91" spans="2:13" ht="27" customHeight="1" x14ac:dyDescent="0.25">
      <c r="B91" s="4"/>
      <c r="C91" s="27"/>
      <c r="D91" s="27"/>
      <c r="E91" s="26"/>
      <c r="F91" s="26"/>
      <c r="G91" s="26"/>
      <c r="H91" s="26"/>
      <c r="I91" s="26"/>
      <c r="J91" s="26"/>
      <c r="K91" s="26"/>
      <c r="L91" s="4"/>
      <c r="M91" s="4"/>
    </row>
    <row r="92" spans="2:13" ht="29.25" customHeight="1" x14ac:dyDescent="0.25">
      <c r="B92" s="4"/>
      <c r="C92" s="27"/>
      <c r="D92" s="27"/>
      <c r="E92" s="26"/>
      <c r="F92" s="26"/>
      <c r="G92" s="26"/>
      <c r="H92" s="26"/>
      <c r="I92" s="26"/>
      <c r="J92" s="26"/>
      <c r="K92" s="26"/>
      <c r="L92" s="4"/>
      <c r="M92" s="4"/>
    </row>
    <row r="93" spans="2:13" ht="40.5" customHeight="1" x14ac:dyDescent="0.25">
      <c r="B93" s="4"/>
      <c r="C93" s="19"/>
      <c r="D93" s="19"/>
      <c r="E93" s="17"/>
      <c r="F93" s="17"/>
      <c r="G93" s="17"/>
      <c r="H93" s="17"/>
      <c r="I93" s="17"/>
      <c r="J93" s="17"/>
      <c r="K93" s="17"/>
      <c r="L93" s="4"/>
      <c r="M93" s="4"/>
    </row>
    <row r="94" spans="2:13" x14ac:dyDescent="0.25">
      <c r="B94" s="4"/>
      <c r="C94" s="4"/>
      <c r="D94" s="4"/>
      <c r="E94" s="4"/>
      <c r="F94" s="4"/>
      <c r="G94" s="4"/>
      <c r="H94" s="4"/>
      <c r="I94" s="4"/>
      <c r="J94" s="4"/>
      <c r="K94" s="4"/>
      <c r="L94" s="4"/>
      <c r="M94" s="4"/>
    </row>
    <row r="95" spans="2:13" x14ac:dyDescent="0.25">
      <c r="B95" s="4"/>
      <c r="C95" s="4"/>
      <c r="D95" s="4"/>
      <c r="E95" s="4"/>
      <c r="F95" s="4"/>
      <c r="G95" s="4"/>
      <c r="H95" s="4"/>
      <c r="I95" s="4"/>
      <c r="J95" s="4"/>
      <c r="K95" s="4"/>
      <c r="L95" s="4"/>
      <c r="M95" s="4"/>
    </row>
    <row r="96" spans="2:13" x14ac:dyDescent="0.25">
      <c r="B96" s="4"/>
      <c r="C96" s="4"/>
      <c r="D96" s="4"/>
      <c r="E96" s="4"/>
      <c r="F96" s="4"/>
      <c r="G96" s="4"/>
      <c r="H96" s="4"/>
      <c r="I96" s="4"/>
      <c r="J96" s="4"/>
      <c r="K96" s="4"/>
      <c r="L96" s="4"/>
      <c r="M96" s="4"/>
    </row>
    <row r="97" spans="2:13" x14ac:dyDescent="0.25">
      <c r="B97" s="4"/>
      <c r="C97" s="4"/>
      <c r="D97" s="4"/>
      <c r="E97" s="4"/>
      <c r="F97" s="4"/>
      <c r="G97" s="4"/>
      <c r="H97" s="4"/>
      <c r="I97" s="4"/>
      <c r="J97" s="4"/>
      <c r="K97" s="4"/>
      <c r="L97" s="4"/>
      <c r="M97" s="4"/>
    </row>
    <row r="98" spans="2:13" ht="15.6" x14ac:dyDescent="0.3">
      <c r="B98" s="4"/>
      <c r="C98" s="56"/>
      <c r="D98" s="56"/>
      <c r="E98" s="4"/>
      <c r="F98" s="4"/>
      <c r="G98" s="4"/>
      <c r="H98" s="4"/>
      <c r="I98" s="4"/>
      <c r="J98" s="4"/>
      <c r="K98" s="4"/>
      <c r="L98" s="4"/>
      <c r="M98" s="4"/>
    </row>
    <row r="99" spans="2:13" ht="15.6" x14ac:dyDescent="0.3">
      <c r="B99" s="4"/>
      <c r="C99" s="56"/>
      <c r="D99" s="56"/>
      <c r="E99" s="4"/>
      <c r="F99" s="4"/>
      <c r="G99" s="4"/>
      <c r="H99" s="4"/>
      <c r="I99" s="4"/>
      <c r="J99" s="4"/>
      <c r="K99" s="4"/>
      <c r="L99" s="4"/>
      <c r="M99" s="4"/>
    </row>
    <row r="100" spans="2:13" ht="13.8" x14ac:dyDescent="0.25">
      <c r="B100" s="4"/>
      <c r="C100" s="6"/>
      <c r="D100" s="6"/>
      <c r="E100" s="4"/>
      <c r="F100" s="4"/>
      <c r="G100" s="4"/>
      <c r="H100" s="4"/>
      <c r="I100" s="4"/>
      <c r="J100" s="4"/>
      <c r="K100" s="4"/>
      <c r="L100" s="4"/>
      <c r="M100" s="4"/>
    </row>
    <row r="101" spans="2:13" ht="15" x14ac:dyDescent="0.25">
      <c r="B101" s="4"/>
      <c r="C101" s="49"/>
      <c r="D101" s="49"/>
      <c r="E101" s="4"/>
      <c r="F101" s="4"/>
      <c r="G101" s="4"/>
      <c r="H101" s="4"/>
      <c r="I101" s="4"/>
      <c r="J101" s="4"/>
      <c r="K101" s="4"/>
      <c r="L101" s="4"/>
      <c r="M101" s="4"/>
    </row>
    <row r="102" spans="2:13" ht="15" x14ac:dyDescent="0.25">
      <c r="B102" s="4"/>
      <c r="C102" s="49"/>
      <c r="D102" s="49"/>
      <c r="E102" s="4"/>
      <c r="F102" s="4"/>
      <c r="G102" s="4"/>
      <c r="H102" s="4"/>
      <c r="I102" s="4"/>
      <c r="J102" s="4"/>
      <c r="K102" s="4"/>
      <c r="L102" s="4"/>
      <c r="M102" s="4"/>
    </row>
    <row r="103" spans="2:13" ht="17.25" customHeight="1" x14ac:dyDescent="0.25">
      <c r="B103" s="4"/>
      <c r="C103" s="49"/>
      <c r="D103" s="49"/>
      <c r="E103" s="4"/>
      <c r="F103" s="4"/>
      <c r="G103" s="4"/>
      <c r="H103" s="4"/>
      <c r="I103" s="4"/>
      <c r="J103" s="4"/>
      <c r="K103" s="4"/>
      <c r="L103" s="4"/>
      <c r="M103" s="4"/>
    </row>
    <row r="104" spans="2:13" ht="18" customHeight="1" x14ac:dyDescent="0.25">
      <c r="B104" s="4"/>
      <c r="C104" s="4"/>
      <c r="D104" s="4"/>
      <c r="E104" s="4"/>
      <c r="F104" s="4"/>
      <c r="G104" s="4"/>
      <c r="H104" s="4"/>
      <c r="I104" s="4"/>
      <c r="J104" s="4"/>
      <c r="K104" s="4"/>
      <c r="L104" s="4"/>
      <c r="M104" s="4"/>
    </row>
    <row r="105" spans="2:13" ht="18" customHeight="1" x14ac:dyDescent="0.25">
      <c r="B105" s="4"/>
      <c r="C105" s="49"/>
      <c r="D105" s="49"/>
      <c r="E105" s="4"/>
      <c r="F105" s="4"/>
      <c r="G105" s="4"/>
      <c r="H105" s="4"/>
      <c r="I105" s="4"/>
      <c r="J105" s="4"/>
      <c r="K105" s="4"/>
      <c r="L105" s="4"/>
      <c r="M105" s="4"/>
    </row>
    <row r="106" spans="2:13" ht="16.5" customHeight="1" x14ac:dyDescent="0.25">
      <c r="B106" s="4"/>
      <c r="C106" s="4"/>
      <c r="D106" s="4"/>
      <c r="E106" s="4"/>
      <c r="F106" s="4"/>
      <c r="G106" s="4"/>
      <c r="H106" s="4"/>
      <c r="I106" s="4"/>
      <c r="J106" s="4"/>
      <c r="K106" s="4"/>
      <c r="L106" s="4"/>
      <c r="M106" s="4"/>
    </row>
    <row r="107" spans="2:13" ht="15" x14ac:dyDescent="0.25">
      <c r="B107" s="4"/>
      <c r="C107" s="50"/>
      <c r="D107" s="50"/>
      <c r="E107" s="4"/>
      <c r="F107" s="4"/>
      <c r="G107" s="4"/>
      <c r="H107" s="4"/>
      <c r="I107" s="4"/>
      <c r="J107" s="4"/>
      <c r="K107" s="4"/>
      <c r="L107" s="4"/>
      <c r="M107" s="4"/>
    </row>
    <row r="108" spans="2:13" ht="15" x14ac:dyDescent="0.25">
      <c r="B108" s="4"/>
      <c r="C108" s="49"/>
      <c r="D108" s="49"/>
      <c r="E108" s="4"/>
      <c r="F108" s="4"/>
      <c r="G108" s="4"/>
      <c r="H108" s="4"/>
      <c r="I108" s="4"/>
      <c r="J108" s="4"/>
      <c r="K108" s="4"/>
      <c r="L108" s="4"/>
      <c r="M108" s="4"/>
    </row>
    <row r="109" spans="2:13" ht="27" customHeight="1" x14ac:dyDescent="0.25">
      <c r="B109" s="4"/>
      <c r="C109" s="6"/>
      <c r="D109" s="6"/>
      <c r="E109" s="3"/>
      <c r="F109" s="3"/>
      <c r="G109" s="3"/>
      <c r="H109" s="3"/>
      <c r="I109" s="3"/>
      <c r="J109" s="3"/>
      <c r="K109" s="3"/>
      <c r="L109" s="3"/>
      <c r="M109" s="4"/>
    </row>
    <row r="110" spans="2:13" ht="18.75" customHeight="1" x14ac:dyDescent="0.25">
      <c r="B110" s="4"/>
      <c r="C110" s="6"/>
      <c r="D110" s="6"/>
      <c r="E110" s="3"/>
      <c r="F110" s="3"/>
      <c r="G110" s="3"/>
      <c r="H110" s="3"/>
      <c r="I110" s="3"/>
      <c r="J110" s="3"/>
      <c r="K110" s="3"/>
      <c r="L110" s="3"/>
      <c r="M110" s="4"/>
    </row>
    <row r="111" spans="2:13" ht="21.75" customHeight="1" x14ac:dyDescent="0.25">
      <c r="B111" s="4"/>
      <c r="C111" s="4"/>
      <c r="D111" s="4"/>
      <c r="E111" s="4"/>
      <c r="F111" s="4"/>
      <c r="G111" s="4"/>
      <c r="H111" s="4"/>
      <c r="I111" s="4"/>
      <c r="J111" s="4"/>
      <c r="K111" s="4"/>
      <c r="L111" s="4"/>
      <c r="M111" s="4"/>
    </row>
    <row r="112" spans="2:13" x14ac:dyDescent="0.25">
      <c r="B112" s="4"/>
      <c r="C112" s="28"/>
      <c r="D112" s="28"/>
      <c r="E112" s="28"/>
      <c r="F112" s="28"/>
      <c r="G112" s="28"/>
      <c r="H112" s="28"/>
      <c r="I112" s="28"/>
      <c r="J112" s="28"/>
      <c r="K112" s="28"/>
      <c r="L112" s="28"/>
      <c r="M112" s="4"/>
    </row>
    <row r="113" spans="2:13" x14ac:dyDescent="0.25">
      <c r="B113" s="4"/>
      <c r="C113" s="29"/>
      <c r="D113" s="29"/>
      <c r="E113" s="30"/>
      <c r="F113" s="30"/>
      <c r="G113" s="30"/>
      <c r="H113" s="30"/>
      <c r="I113" s="30"/>
      <c r="J113" s="30"/>
      <c r="K113" s="30"/>
      <c r="L113" s="30"/>
      <c r="M113" s="4"/>
    </row>
    <row r="114" spans="2:13" x14ac:dyDescent="0.25">
      <c r="B114" s="4"/>
      <c r="C114" s="29"/>
      <c r="D114" s="29"/>
      <c r="E114" s="30"/>
      <c r="F114" s="30"/>
      <c r="G114" s="30"/>
      <c r="H114" s="30"/>
      <c r="I114" s="30"/>
      <c r="J114" s="30"/>
      <c r="K114" s="30"/>
      <c r="L114" s="30"/>
      <c r="M114" s="4"/>
    </row>
    <row r="115" spans="2:13" x14ac:dyDescent="0.25">
      <c r="B115" s="4"/>
      <c r="C115" s="29"/>
      <c r="D115" s="29"/>
      <c r="E115" s="30"/>
      <c r="F115" s="30"/>
      <c r="G115" s="30"/>
      <c r="H115" s="30"/>
      <c r="I115" s="30"/>
      <c r="J115" s="30"/>
      <c r="K115" s="30"/>
      <c r="L115" s="30"/>
      <c r="M115" s="4"/>
    </row>
    <row r="116" spans="2:13" x14ac:dyDescent="0.25">
      <c r="B116" s="4"/>
      <c r="C116" s="29"/>
      <c r="D116" s="29"/>
      <c r="E116" s="30"/>
      <c r="F116" s="30"/>
      <c r="G116" s="30"/>
      <c r="H116" s="30"/>
      <c r="I116" s="30"/>
      <c r="J116" s="30"/>
      <c r="K116" s="30"/>
      <c r="L116" s="30"/>
      <c r="M116" s="4"/>
    </row>
    <row r="117" spans="2:13" x14ac:dyDescent="0.25">
      <c r="B117" s="4"/>
      <c r="C117" s="29"/>
      <c r="D117" s="29"/>
      <c r="E117" s="30"/>
      <c r="F117" s="30"/>
      <c r="G117" s="30"/>
      <c r="H117" s="30"/>
      <c r="I117" s="30"/>
      <c r="J117" s="30"/>
      <c r="K117" s="30"/>
      <c r="L117" s="30"/>
      <c r="M117" s="4"/>
    </row>
    <row r="118" spans="2:13" x14ac:dyDescent="0.25">
      <c r="B118" s="4"/>
      <c r="C118" s="31"/>
      <c r="D118" s="31"/>
      <c r="E118" s="30"/>
      <c r="F118" s="30"/>
      <c r="G118" s="30"/>
      <c r="H118" s="30"/>
      <c r="I118" s="30"/>
      <c r="J118" s="30"/>
      <c r="K118" s="30"/>
      <c r="L118" s="30"/>
      <c r="M118" s="4"/>
    </row>
    <row r="119" spans="2:13" x14ac:dyDescent="0.25">
      <c r="B119" s="4"/>
      <c r="C119" s="17"/>
      <c r="D119" s="17"/>
      <c r="E119" s="32"/>
      <c r="F119" s="32"/>
      <c r="G119" s="32"/>
      <c r="H119" s="32"/>
      <c r="I119" s="32"/>
      <c r="J119" s="32"/>
      <c r="K119" s="32"/>
      <c r="L119" s="32"/>
      <c r="M119" s="4"/>
    </row>
    <row r="120" spans="2:13" s="57" customFormat="1" ht="12" customHeight="1" x14ac:dyDescent="0.25">
      <c r="B120" s="4"/>
      <c r="C120" s="17"/>
      <c r="D120" s="17"/>
      <c r="E120" s="32"/>
      <c r="F120" s="32"/>
      <c r="G120" s="32"/>
      <c r="H120" s="32"/>
      <c r="I120" s="32"/>
      <c r="J120" s="32"/>
      <c r="K120" s="32"/>
      <c r="L120" s="32"/>
      <c r="M120" s="4"/>
    </row>
    <row r="121" spans="2:13" s="57" customFormat="1" ht="15.75" customHeight="1" x14ac:dyDescent="0.25">
      <c r="B121" s="4"/>
      <c r="C121" s="13"/>
      <c r="D121" s="13"/>
      <c r="E121" s="4"/>
      <c r="F121" s="4"/>
      <c r="G121" s="4"/>
      <c r="H121" s="4"/>
      <c r="I121" s="4"/>
      <c r="J121" s="4"/>
      <c r="K121" s="4"/>
      <c r="L121" s="4"/>
      <c r="M121" s="4"/>
    </row>
    <row r="122" spans="2:13" s="57" customFormat="1" ht="18" customHeight="1" x14ac:dyDescent="0.25">
      <c r="B122" s="4"/>
      <c r="C122" s="4"/>
      <c r="D122" s="4"/>
      <c r="E122" s="4"/>
      <c r="F122" s="4"/>
      <c r="G122" s="4"/>
      <c r="H122" s="4"/>
      <c r="I122" s="4"/>
      <c r="J122" s="4"/>
      <c r="K122" s="4"/>
      <c r="L122" s="4"/>
      <c r="M122" s="4"/>
    </row>
    <row r="123" spans="2:13" x14ac:dyDescent="0.25">
      <c r="B123" s="4"/>
      <c r="C123" s="4"/>
      <c r="D123" s="4"/>
      <c r="E123" s="4"/>
      <c r="F123" s="4"/>
      <c r="G123" s="4"/>
      <c r="H123" s="4"/>
      <c r="I123" s="4"/>
      <c r="J123" s="4"/>
      <c r="K123" s="4"/>
      <c r="L123" s="4"/>
      <c r="M123" s="4"/>
    </row>
    <row r="124" spans="2:13" x14ac:dyDescent="0.25">
      <c r="B124" s="4"/>
      <c r="C124" s="28"/>
      <c r="D124" s="28"/>
      <c r="E124" s="28"/>
      <c r="F124" s="28"/>
      <c r="G124" s="28"/>
      <c r="H124" s="28"/>
      <c r="I124" s="28"/>
      <c r="J124" s="28"/>
      <c r="K124" s="28"/>
      <c r="L124" s="28"/>
      <c r="M124" s="4"/>
    </row>
    <row r="125" spans="2:13" x14ac:dyDescent="0.25">
      <c r="B125" s="4"/>
      <c r="C125" s="29"/>
      <c r="D125" s="29"/>
      <c r="E125" s="30"/>
      <c r="F125" s="30"/>
      <c r="G125" s="30"/>
      <c r="H125" s="30"/>
      <c r="I125" s="30"/>
      <c r="J125" s="30"/>
      <c r="K125" s="30"/>
      <c r="L125" s="30"/>
      <c r="M125" s="4"/>
    </row>
    <row r="126" spans="2:13" x14ac:dyDescent="0.25">
      <c r="B126" s="4"/>
      <c r="C126" s="29"/>
      <c r="D126" s="29"/>
      <c r="E126" s="30"/>
      <c r="F126" s="30"/>
      <c r="G126" s="30"/>
      <c r="H126" s="30"/>
      <c r="I126" s="30"/>
      <c r="J126" s="30"/>
      <c r="K126" s="30"/>
      <c r="L126" s="30"/>
      <c r="M126" s="4"/>
    </row>
    <row r="127" spans="2:13" x14ac:dyDescent="0.25">
      <c r="B127" s="4"/>
      <c r="C127" s="17"/>
      <c r="D127" s="17"/>
      <c r="E127" s="32"/>
      <c r="F127" s="32"/>
      <c r="G127" s="32"/>
      <c r="H127" s="32"/>
      <c r="I127" s="32"/>
      <c r="J127" s="32"/>
      <c r="K127" s="32"/>
      <c r="L127" s="32"/>
      <c r="M127" s="4"/>
    </row>
    <row r="128" spans="2:13" ht="13.8" x14ac:dyDescent="0.25">
      <c r="B128" s="4"/>
      <c r="C128" s="11"/>
      <c r="D128" s="11"/>
      <c r="E128" s="4"/>
      <c r="F128" s="4"/>
      <c r="G128" s="4"/>
      <c r="H128" s="4"/>
      <c r="I128" s="4"/>
      <c r="J128" s="4"/>
      <c r="K128" s="4"/>
      <c r="L128" s="4"/>
      <c r="M128" s="4"/>
    </row>
    <row r="129" spans="2:13" ht="13.8" x14ac:dyDescent="0.25">
      <c r="B129" s="4"/>
      <c r="C129" s="11"/>
      <c r="D129" s="11"/>
      <c r="E129" s="4"/>
      <c r="F129" s="4"/>
      <c r="G129" s="4"/>
      <c r="H129" s="4"/>
      <c r="I129" s="4"/>
      <c r="J129" s="4"/>
      <c r="K129" s="4"/>
      <c r="L129" s="4"/>
      <c r="M129" s="4"/>
    </row>
    <row r="130" spans="2:13" ht="13.8" x14ac:dyDescent="0.25">
      <c r="B130" s="4"/>
      <c r="C130" s="11"/>
      <c r="D130" s="11"/>
      <c r="E130" s="4"/>
      <c r="F130" s="4"/>
      <c r="G130" s="4"/>
      <c r="H130" s="4"/>
      <c r="I130" s="4"/>
      <c r="J130" s="4"/>
      <c r="K130" s="4"/>
      <c r="L130" s="4"/>
      <c r="M130" s="4"/>
    </row>
    <row r="131" spans="2:13" ht="13.8" x14ac:dyDescent="0.25">
      <c r="B131" s="4"/>
      <c r="C131" s="11"/>
      <c r="D131" s="11"/>
      <c r="E131" s="4"/>
      <c r="F131" s="4"/>
      <c r="G131" s="4"/>
      <c r="H131" s="4"/>
      <c r="I131" s="4"/>
      <c r="J131" s="4"/>
      <c r="K131" s="4"/>
      <c r="L131" s="4"/>
      <c r="M131" s="4"/>
    </row>
    <row r="132" spans="2:13" ht="15.6" x14ac:dyDescent="0.3">
      <c r="B132" s="4"/>
      <c r="C132" s="56"/>
      <c r="D132" s="56"/>
      <c r="E132" s="4"/>
      <c r="F132" s="4"/>
      <c r="G132" s="4"/>
      <c r="H132" s="4"/>
      <c r="I132" s="4"/>
      <c r="J132" s="4"/>
      <c r="K132" s="4"/>
      <c r="L132" s="4"/>
      <c r="M132" s="4"/>
    </row>
    <row r="133" spans="2:13" ht="15.6" x14ac:dyDescent="0.3">
      <c r="B133" s="4"/>
      <c r="C133" s="56"/>
      <c r="D133" s="56"/>
      <c r="E133" s="4"/>
      <c r="F133" s="4"/>
      <c r="G133" s="4"/>
      <c r="H133" s="4"/>
      <c r="I133" s="4"/>
      <c r="J133" s="4"/>
      <c r="K133" s="4"/>
      <c r="L133" s="4"/>
      <c r="M133" s="4"/>
    </row>
    <row r="134" spans="2:13" ht="13.8" x14ac:dyDescent="0.25">
      <c r="B134" s="4"/>
      <c r="C134" s="6"/>
      <c r="D134" s="6"/>
      <c r="E134" s="4"/>
      <c r="F134" s="4"/>
      <c r="G134" s="4"/>
      <c r="H134" s="4"/>
      <c r="I134" s="4"/>
      <c r="J134" s="4"/>
      <c r="K134" s="4"/>
      <c r="L134" s="4"/>
      <c r="M134" s="4"/>
    </row>
    <row r="135" spans="2:13" ht="15" x14ac:dyDescent="0.25">
      <c r="B135" s="4"/>
      <c r="C135" s="49"/>
      <c r="D135" s="49"/>
      <c r="E135" s="4"/>
      <c r="F135" s="4"/>
      <c r="G135" s="4"/>
      <c r="H135" s="4"/>
      <c r="I135" s="4"/>
      <c r="J135" s="4"/>
      <c r="K135" s="4"/>
      <c r="L135" s="4"/>
      <c r="M135" s="4"/>
    </row>
    <row r="136" spans="2:13" ht="15" x14ac:dyDescent="0.25">
      <c r="B136" s="4"/>
      <c r="C136" s="49"/>
      <c r="D136" s="49"/>
      <c r="E136" s="4"/>
      <c r="F136" s="4"/>
      <c r="G136" s="4"/>
      <c r="H136" s="4"/>
      <c r="I136" s="4"/>
      <c r="J136" s="4"/>
      <c r="K136" s="4"/>
      <c r="L136" s="4"/>
      <c r="M136" s="4"/>
    </row>
    <row r="137" spans="2:13" ht="18" customHeight="1" x14ac:dyDescent="0.25">
      <c r="B137" s="4"/>
      <c r="C137" s="49"/>
      <c r="D137" s="49"/>
      <c r="E137" s="4"/>
      <c r="F137" s="4"/>
      <c r="G137" s="4"/>
      <c r="H137" s="4"/>
      <c r="I137" s="4"/>
      <c r="J137" s="4"/>
      <c r="K137" s="4"/>
      <c r="L137" s="4"/>
      <c r="M137" s="4"/>
    </row>
    <row r="138" spans="2:13" ht="15" customHeight="1" x14ac:dyDescent="0.25">
      <c r="B138" s="4"/>
      <c r="C138" s="4"/>
      <c r="D138" s="4"/>
      <c r="E138" s="4"/>
      <c r="F138" s="4"/>
      <c r="G138" s="4"/>
      <c r="H138" s="4"/>
      <c r="I138" s="4"/>
      <c r="J138" s="4"/>
      <c r="K138" s="4"/>
      <c r="L138" s="4"/>
      <c r="M138" s="4"/>
    </row>
    <row r="139" spans="2:13" ht="15" x14ac:dyDescent="0.25">
      <c r="B139" s="4"/>
      <c r="C139" s="49"/>
      <c r="D139" s="49"/>
      <c r="E139" s="4"/>
      <c r="F139" s="4"/>
      <c r="G139" s="4"/>
      <c r="H139" s="4"/>
      <c r="I139" s="4"/>
      <c r="J139" s="4"/>
      <c r="K139" s="4"/>
      <c r="L139" s="4"/>
      <c r="M139" s="4"/>
    </row>
    <row r="140" spans="2:13" ht="18.75" customHeight="1" x14ac:dyDescent="0.25">
      <c r="B140" s="4"/>
      <c r="C140" s="4"/>
      <c r="D140" s="4"/>
      <c r="E140" s="4"/>
      <c r="F140" s="4"/>
      <c r="G140" s="4"/>
      <c r="H140" s="4"/>
      <c r="I140" s="4"/>
      <c r="J140" s="4"/>
      <c r="K140" s="4"/>
      <c r="L140" s="4"/>
      <c r="M140" s="4"/>
    </row>
    <row r="141" spans="2:13" ht="13.8" x14ac:dyDescent="0.25">
      <c r="B141" s="4"/>
      <c r="C141" s="10"/>
      <c r="D141" s="10"/>
      <c r="E141" s="4"/>
      <c r="F141" s="4"/>
      <c r="G141" s="4"/>
      <c r="H141" s="4"/>
      <c r="I141" s="4"/>
      <c r="J141" s="4"/>
      <c r="K141" s="4"/>
      <c r="L141" s="4"/>
      <c r="M141" s="4"/>
    </row>
    <row r="142" spans="2:13" x14ac:dyDescent="0.25">
      <c r="B142" s="4"/>
      <c r="C142" s="33"/>
      <c r="D142" s="33"/>
      <c r="E142" s="33"/>
      <c r="F142" s="33"/>
      <c r="G142" s="33"/>
      <c r="H142" s="33"/>
      <c r="I142" s="33"/>
      <c r="J142" s="33"/>
      <c r="K142" s="33"/>
      <c r="L142" s="33"/>
      <c r="M142" s="4"/>
    </row>
    <row r="143" spans="2:13" x14ac:dyDescent="0.25">
      <c r="B143" s="4"/>
      <c r="C143" s="34"/>
      <c r="D143" s="34"/>
      <c r="E143" s="35"/>
      <c r="F143" s="35"/>
      <c r="G143" s="35"/>
      <c r="H143" s="35"/>
      <c r="I143" s="35"/>
      <c r="J143" s="35"/>
      <c r="K143" s="35"/>
      <c r="L143" s="35"/>
      <c r="M143" s="4"/>
    </row>
    <row r="144" spans="2:13" x14ac:dyDescent="0.25">
      <c r="B144" s="4"/>
      <c r="C144" s="34"/>
      <c r="D144" s="34"/>
      <c r="E144" s="35"/>
      <c r="F144" s="35"/>
      <c r="G144" s="35"/>
      <c r="H144" s="35"/>
      <c r="I144" s="35"/>
      <c r="J144" s="35"/>
      <c r="K144" s="35"/>
      <c r="L144" s="35"/>
      <c r="M144" s="4"/>
    </row>
    <row r="145" spans="2:13" x14ac:dyDescent="0.25">
      <c r="B145" s="4"/>
      <c r="C145" s="34"/>
      <c r="D145" s="34"/>
      <c r="E145" s="35"/>
      <c r="F145" s="35"/>
      <c r="G145" s="35"/>
      <c r="H145" s="35"/>
      <c r="I145" s="35"/>
      <c r="J145" s="35"/>
      <c r="K145" s="35"/>
      <c r="L145" s="35"/>
      <c r="M145" s="4"/>
    </row>
    <row r="146" spans="2:13" x14ac:dyDescent="0.25">
      <c r="B146" s="4"/>
      <c r="C146" s="34"/>
      <c r="D146" s="34"/>
      <c r="E146" s="35"/>
      <c r="F146" s="35"/>
      <c r="G146" s="35"/>
      <c r="H146" s="35"/>
      <c r="I146" s="35"/>
      <c r="J146" s="35"/>
      <c r="K146" s="35"/>
      <c r="L146" s="35"/>
      <c r="M146" s="4"/>
    </row>
    <row r="147" spans="2:13" x14ac:dyDescent="0.25">
      <c r="B147" s="4"/>
      <c r="C147" s="34"/>
      <c r="D147" s="34"/>
      <c r="E147" s="35"/>
      <c r="F147" s="35"/>
      <c r="G147" s="35"/>
      <c r="H147" s="35"/>
      <c r="I147" s="35"/>
      <c r="J147" s="35"/>
      <c r="K147" s="35"/>
      <c r="L147" s="35"/>
      <c r="M147" s="4"/>
    </row>
    <row r="148" spans="2:13" x14ac:dyDescent="0.25">
      <c r="B148" s="4"/>
      <c r="C148" s="36"/>
      <c r="D148" s="36"/>
      <c r="E148" s="37"/>
      <c r="F148" s="37"/>
      <c r="G148" s="37"/>
      <c r="H148" s="37"/>
      <c r="I148" s="37"/>
      <c r="J148" s="37"/>
      <c r="K148" s="37"/>
      <c r="L148" s="37"/>
      <c r="M148" s="4"/>
    </row>
    <row r="149" spans="2:13" ht="13.8" x14ac:dyDescent="0.25">
      <c r="B149" s="4"/>
      <c r="C149" s="10"/>
      <c r="D149" s="10"/>
      <c r="E149" s="4"/>
      <c r="F149" s="4"/>
      <c r="G149" s="4"/>
      <c r="H149" s="4"/>
      <c r="I149" s="4"/>
      <c r="J149" s="4"/>
      <c r="K149" s="4"/>
      <c r="L149" s="4"/>
      <c r="M149" s="4"/>
    </row>
    <row r="150" spans="2:13" ht="15.6" x14ac:dyDescent="0.3">
      <c r="B150" s="4"/>
      <c r="C150" s="56"/>
      <c r="D150" s="56"/>
      <c r="E150" s="4"/>
      <c r="F150" s="4"/>
      <c r="G150" s="4"/>
      <c r="H150" s="4"/>
      <c r="I150" s="4"/>
      <c r="J150" s="4"/>
      <c r="K150" s="4"/>
      <c r="L150" s="4"/>
      <c r="M150" s="4"/>
    </row>
    <row r="151" spans="2:13" ht="13.8" x14ac:dyDescent="0.25">
      <c r="B151" s="4"/>
      <c r="C151" s="13"/>
      <c r="D151" s="13"/>
      <c r="E151" s="4"/>
      <c r="F151" s="4"/>
      <c r="G151" s="4"/>
      <c r="H151" s="4"/>
      <c r="I151" s="4"/>
      <c r="J151" s="4"/>
      <c r="K151" s="4"/>
      <c r="L151" s="4"/>
      <c r="M151" s="4"/>
    </row>
    <row r="152" spans="2:13" x14ac:dyDescent="0.25">
      <c r="B152" s="4"/>
      <c r="C152" s="38"/>
      <c r="D152" s="38"/>
      <c r="E152" s="38"/>
      <c r="F152" s="38"/>
      <c r="G152" s="4"/>
      <c r="H152" s="4"/>
      <c r="I152" s="4"/>
      <c r="J152" s="4"/>
      <c r="K152" s="4"/>
      <c r="L152" s="4"/>
      <c r="M152" s="4"/>
    </row>
    <row r="153" spans="2:13" x14ac:dyDescent="0.25">
      <c r="B153" s="4"/>
      <c r="C153" s="39"/>
      <c r="D153" s="39"/>
      <c r="E153" s="39"/>
      <c r="F153" s="39"/>
      <c r="G153" s="58"/>
      <c r="H153" s="39"/>
      <c r="I153" s="4"/>
      <c r="J153" s="4"/>
      <c r="K153" s="4"/>
      <c r="L153" s="4"/>
      <c r="M153" s="4"/>
    </row>
    <row r="154" spans="2:13" ht="30" customHeight="1" x14ac:dyDescent="0.25">
      <c r="B154" s="4"/>
      <c r="C154" s="39"/>
      <c r="D154" s="39"/>
      <c r="E154" s="59"/>
      <c r="F154" s="59"/>
      <c r="G154" s="58"/>
      <c r="H154" s="59"/>
      <c r="I154" s="4"/>
      <c r="J154" s="4"/>
      <c r="K154" s="4"/>
      <c r="L154" s="4"/>
      <c r="M154" s="4"/>
    </row>
    <row r="155" spans="2:13" x14ac:dyDescent="0.25">
      <c r="B155" s="4"/>
      <c r="C155" s="3"/>
      <c r="D155" s="3"/>
      <c r="E155" s="3"/>
      <c r="F155" s="3"/>
      <c r="G155" s="4"/>
      <c r="H155" s="4"/>
      <c r="I155" s="4"/>
      <c r="J155" s="4"/>
      <c r="K155" s="4"/>
      <c r="L155" s="4"/>
      <c r="M155" s="4"/>
    </row>
    <row r="156" spans="2:13" x14ac:dyDescent="0.25">
      <c r="B156" s="4"/>
      <c r="C156" s="3"/>
      <c r="D156" s="3"/>
      <c r="E156" s="3"/>
      <c r="F156" s="3"/>
      <c r="G156" s="4"/>
      <c r="H156" s="4"/>
      <c r="I156" s="4"/>
      <c r="J156" s="4"/>
      <c r="K156" s="4"/>
      <c r="L156" s="4"/>
      <c r="M156" s="4"/>
    </row>
    <row r="157" spans="2:13" x14ac:dyDescent="0.25">
      <c r="B157" s="4"/>
      <c r="C157" s="803"/>
      <c r="D157" s="803"/>
      <c r="E157" s="3"/>
      <c r="F157" s="3"/>
      <c r="G157" s="4"/>
      <c r="H157" s="4"/>
      <c r="I157" s="4"/>
      <c r="J157" s="4"/>
      <c r="K157" s="4"/>
      <c r="L157" s="4"/>
      <c r="M157" s="4"/>
    </row>
    <row r="158" spans="2:13" x14ac:dyDescent="0.25">
      <c r="B158" s="4"/>
      <c r="C158" s="3"/>
      <c r="D158" s="3"/>
      <c r="E158" s="3"/>
      <c r="F158" s="3"/>
      <c r="G158" s="4"/>
      <c r="H158" s="4"/>
      <c r="I158" s="4"/>
      <c r="J158" s="4"/>
      <c r="K158" s="4"/>
      <c r="L158" s="4"/>
      <c r="M158" s="4"/>
    </row>
    <row r="159" spans="2:13" x14ac:dyDescent="0.25">
      <c r="B159" s="4"/>
      <c r="C159" s="3"/>
      <c r="D159" s="3"/>
      <c r="E159" s="3"/>
      <c r="F159" s="3"/>
      <c r="G159" s="4"/>
      <c r="H159" s="4"/>
      <c r="I159" s="4"/>
      <c r="J159" s="4"/>
      <c r="K159" s="4"/>
      <c r="L159" s="4"/>
      <c r="M159" s="4"/>
    </row>
    <row r="160" spans="2:13" x14ac:dyDescent="0.25">
      <c r="B160" s="4"/>
      <c r="C160" s="3"/>
      <c r="D160" s="3"/>
      <c r="E160" s="3"/>
      <c r="F160" s="3"/>
      <c r="G160" s="4"/>
      <c r="H160" s="4"/>
      <c r="I160" s="4"/>
      <c r="J160" s="4"/>
      <c r="K160" s="4"/>
      <c r="L160" s="4"/>
      <c r="M160" s="4"/>
    </row>
    <row r="161" spans="2:13" x14ac:dyDescent="0.25">
      <c r="B161" s="4"/>
      <c r="C161" s="3"/>
      <c r="D161" s="3"/>
      <c r="E161" s="3"/>
      <c r="F161" s="3"/>
      <c r="G161" s="4"/>
      <c r="H161" s="4"/>
      <c r="I161" s="4"/>
      <c r="J161" s="4"/>
      <c r="K161" s="4"/>
      <c r="L161" s="4"/>
      <c r="M161" s="4"/>
    </row>
    <row r="162" spans="2:13" x14ac:dyDescent="0.25">
      <c r="B162" s="4"/>
      <c r="C162" s="3"/>
      <c r="D162" s="3"/>
      <c r="E162" s="3"/>
      <c r="F162" s="3"/>
      <c r="G162" s="4"/>
      <c r="H162" s="4"/>
      <c r="I162" s="4"/>
      <c r="J162" s="4"/>
      <c r="K162" s="4"/>
      <c r="L162" s="4"/>
      <c r="M162" s="4"/>
    </row>
    <row r="163" spans="2:13" x14ac:dyDescent="0.25">
      <c r="B163" s="4"/>
      <c r="C163" s="7"/>
      <c r="D163" s="7"/>
      <c r="E163" s="7"/>
      <c r="F163" s="7"/>
      <c r="G163" s="4"/>
      <c r="H163" s="4"/>
      <c r="I163" s="4"/>
      <c r="J163" s="4"/>
      <c r="K163" s="4"/>
      <c r="L163" s="4"/>
      <c r="M163" s="4"/>
    </row>
    <row r="164" spans="2:13" x14ac:dyDescent="0.25">
      <c r="B164" s="4"/>
      <c r="C164" s="4"/>
      <c r="D164" s="4"/>
      <c r="E164" s="4"/>
      <c r="F164" s="4"/>
      <c r="G164" s="4"/>
      <c r="H164" s="4"/>
      <c r="I164" s="4"/>
      <c r="J164" s="4"/>
      <c r="K164" s="4"/>
      <c r="L164" s="4"/>
      <c r="M164" s="4"/>
    </row>
    <row r="165" spans="2:13" x14ac:dyDescent="0.25">
      <c r="B165" s="4"/>
      <c r="C165" s="60"/>
      <c r="D165" s="60"/>
      <c r="E165" s="4"/>
      <c r="F165" s="4"/>
      <c r="G165" s="4"/>
      <c r="H165" s="4"/>
      <c r="I165" s="4"/>
      <c r="J165" s="4"/>
      <c r="K165" s="4"/>
      <c r="L165" s="4"/>
      <c r="M165" s="4"/>
    </row>
    <row r="166" spans="2:13" x14ac:dyDescent="0.25">
      <c r="B166" s="4"/>
      <c r="C166" s="60"/>
      <c r="D166" s="60"/>
      <c r="E166" s="4"/>
      <c r="F166" s="4"/>
      <c r="G166" s="4"/>
      <c r="H166" s="4"/>
      <c r="I166" s="4"/>
      <c r="J166" s="4"/>
      <c r="K166" s="4"/>
      <c r="L166" s="4"/>
      <c r="M166" s="4"/>
    </row>
    <row r="167" spans="2:13" x14ac:dyDescent="0.25">
      <c r="B167" s="4"/>
      <c r="C167" s="4"/>
      <c r="D167" s="4"/>
      <c r="E167" s="4"/>
      <c r="F167" s="4"/>
      <c r="G167" s="4"/>
      <c r="H167" s="4"/>
      <c r="I167" s="4"/>
      <c r="J167" s="4"/>
      <c r="K167" s="4"/>
      <c r="L167" s="4"/>
      <c r="M167" s="4"/>
    </row>
    <row r="168" spans="2:13" x14ac:dyDescent="0.25">
      <c r="B168" s="4"/>
      <c r="C168" s="38"/>
      <c r="D168" s="38"/>
      <c r="E168" s="38"/>
      <c r="F168" s="38"/>
      <c r="G168" s="4"/>
      <c r="H168" s="4"/>
      <c r="I168" s="4"/>
      <c r="J168" s="4"/>
      <c r="K168" s="4"/>
      <c r="L168" s="4"/>
      <c r="M168" s="4"/>
    </row>
    <row r="169" spans="2:13" ht="24.75" customHeight="1" x14ac:dyDescent="0.25">
      <c r="B169" s="4"/>
      <c r="C169" s="39"/>
      <c r="D169" s="39"/>
      <c r="E169" s="39"/>
      <c r="F169" s="39"/>
      <c r="G169" s="40"/>
      <c r="H169" s="39"/>
      <c r="I169" s="4"/>
      <c r="J169" s="4"/>
      <c r="K169" s="4"/>
      <c r="L169" s="4"/>
      <c r="M169" s="4"/>
    </row>
    <row r="170" spans="2:13" x14ac:dyDescent="0.25">
      <c r="B170" s="4"/>
      <c r="C170" s="39"/>
      <c r="D170" s="39"/>
      <c r="E170" s="40"/>
      <c r="F170" s="40"/>
      <c r="G170" s="40"/>
      <c r="H170" s="59"/>
      <c r="I170" s="4"/>
      <c r="J170" s="4"/>
      <c r="K170" s="4"/>
      <c r="L170" s="4"/>
      <c r="M170" s="4"/>
    </row>
    <row r="171" spans="2:13" x14ac:dyDescent="0.25">
      <c r="B171" s="4"/>
      <c r="C171" s="3"/>
      <c r="D171" s="3"/>
      <c r="E171" s="4"/>
      <c r="F171" s="4"/>
      <c r="G171" s="4"/>
      <c r="H171" s="3"/>
      <c r="I171" s="4"/>
      <c r="J171" s="4"/>
      <c r="K171" s="4"/>
      <c r="L171" s="4"/>
      <c r="M171" s="4"/>
    </row>
    <row r="172" spans="2:13" x14ac:dyDescent="0.25">
      <c r="B172" s="4"/>
      <c r="C172" s="3"/>
      <c r="D172" s="3"/>
      <c r="E172" s="4"/>
      <c r="F172" s="4"/>
      <c r="G172" s="4"/>
      <c r="H172" s="3"/>
      <c r="I172" s="4"/>
      <c r="J172" s="4"/>
      <c r="K172" s="4"/>
      <c r="L172" s="4"/>
      <c r="M172" s="4"/>
    </row>
    <row r="173" spans="2:13" x14ac:dyDescent="0.25">
      <c r="B173" s="4"/>
      <c r="C173" s="7"/>
      <c r="D173" s="7"/>
      <c r="E173" s="4"/>
      <c r="F173" s="4"/>
      <c r="G173" s="4"/>
      <c r="H173" s="7"/>
      <c r="I173" s="4"/>
      <c r="J173" s="4"/>
      <c r="K173" s="4"/>
      <c r="L173" s="4"/>
      <c r="M173" s="4"/>
    </row>
    <row r="174" spans="2:13" ht="13.8" x14ac:dyDescent="0.25">
      <c r="B174" s="4"/>
      <c r="C174" s="10"/>
      <c r="D174" s="10"/>
      <c r="E174" s="4"/>
      <c r="F174" s="4"/>
      <c r="G174" s="4"/>
      <c r="H174" s="4"/>
      <c r="I174" s="4"/>
      <c r="J174" s="4"/>
      <c r="K174" s="4"/>
      <c r="L174" s="4"/>
      <c r="M174" s="4"/>
    </row>
    <row r="175" spans="2:13" x14ac:dyDescent="0.25">
      <c r="B175" s="4"/>
      <c r="C175" s="16"/>
      <c r="D175" s="16"/>
      <c r="E175" s="16"/>
      <c r="F175" s="16"/>
      <c r="G175" s="4"/>
      <c r="H175" s="4"/>
      <c r="I175" s="4"/>
      <c r="J175" s="4"/>
      <c r="K175" s="4"/>
      <c r="L175" s="4"/>
      <c r="M175" s="4"/>
    </row>
    <row r="176" spans="2:13" x14ac:dyDescent="0.25">
      <c r="B176" s="4"/>
      <c r="C176" s="18"/>
      <c r="D176" s="18"/>
      <c r="E176" s="16"/>
      <c r="F176" s="16"/>
      <c r="G176" s="4"/>
      <c r="H176" s="16"/>
      <c r="I176" s="4"/>
      <c r="J176" s="4"/>
      <c r="K176" s="4"/>
      <c r="L176" s="4"/>
      <c r="M176" s="4"/>
    </row>
    <row r="177" spans="2:13" x14ac:dyDescent="0.25">
      <c r="B177" s="4"/>
      <c r="C177" s="18"/>
      <c r="D177" s="18"/>
      <c r="E177" s="4"/>
      <c r="F177" s="4"/>
      <c r="G177" s="4"/>
      <c r="H177" s="16"/>
      <c r="I177" s="4"/>
      <c r="J177" s="4"/>
      <c r="K177" s="4"/>
      <c r="L177" s="4"/>
      <c r="M177" s="4"/>
    </row>
    <row r="178" spans="2:13" x14ac:dyDescent="0.25">
      <c r="B178" s="4"/>
      <c r="C178" s="18"/>
      <c r="D178" s="18"/>
      <c r="E178" s="4"/>
      <c r="F178" s="4"/>
      <c r="G178" s="4"/>
      <c r="H178" s="16"/>
      <c r="I178" s="4"/>
      <c r="J178" s="4"/>
      <c r="K178" s="4"/>
      <c r="L178" s="4"/>
      <c r="M178" s="4"/>
    </row>
    <row r="179" spans="2:13" x14ac:dyDescent="0.25">
      <c r="B179" s="4"/>
      <c r="C179" s="17"/>
      <c r="D179" s="17"/>
      <c r="E179" s="17"/>
      <c r="F179" s="17"/>
      <c r="G179" s="4"/>
      <c r="H179" s="17"/>
      <c r="I179" s="4"/>
      <c r="J179" s="4"/>
      <c r="K179" s="4"/>
      <c r="L179" s="4"/>
      <c r="M179" s="4"/>
    </row>
    <row r="180" spans="2:13" ht="13.8" x14ac:dyDescent="0.25">
      <c r="B180" s="4"/>
      <c r="C180" s="10"/>
      <c r="D180" s="10"/>
      <c r="E180" s="4"/>
      <c r="F180" s="4"/>
      <c r="G180" s="4"/>
      <c r="H180" s="4"/>
      <c r="I180" s="4"/>
      <c r="J180" s="4"/>
      <c r="K180" s="4"/>
      <c r="L180" s="4"/>
      <c r="M180" s="4"/>
    </row>
    <row r="181" spans="2:13" ht="13.8" x14ac:dyDescent="0.25">
      <c r="B181" s="4"/>
      <c r="C181" s="10"/>
      <c r="D181" s="10"/>
      <c r="E181" s="4"/>
      <c r="F181" s="4"/>
      <c r="G181" s="4"/>
      <c r="H181" s="4"/>
      <c r="I181" s="4"/>
      <c r="J181" s="4"/>
      <c r="K181" s="4"/>
      <c r="L181" s="4"/>
      <c r="M181" s="4"/>
    </row>
    <row r="182" spans="2:13" ht="13.8" x14ac:dyDescent="0.25">
      <c r="B182" s="4"/>
      <c r="C182" s="10"/>
      <c r="D182" s="10"/>
      <c r="E182" s="4"/>
      <c r="F182" s="4"/>
      <c r="G182" s="4"/>
      <c r="H182" s="4"/>
      <c r="I182" s="4"/>
      <c r="J182" s="4"/>
      <c r="K182" s="4"/>
      <c r="L182" s="4"/>
      <c r="M182" s="4"/>
    </row>
    <row r="183" spans="2:13" ht="13.8" x14ac:dyDescent="0.25">
      <c r="B183" s="4"/>
      <c r="C183" s="10"/>
      <c r="D183" s="10"/>
      <c r="E183" s="4"/>
      <c r="F183" s="4"/>
      <c r="G183" s="4"/>
      <c r="H183" s="4"/>
      <c r="I183" s="4"/>
      <c r="J183" s="4"/>
      <c r="K183" s="4"/>
      <c r="L183" s="4"/>
      <c r="M183" s="4"/>
    </row>
    <row r="184" spans="2:13" ht="15.6" x14ac:dyDescent="0.3">
      <c r="B184" s="4"/>
      <c r="C184" s="56"/>
      <c r="D184" s="56"/>
      <c r="E184" s="4"/>
      <c r="F184" s="4"/>
      <c r="G184" s="4"/>
      <c r="H184" s="4"/>
      <c r="I184" s="4"/>
      <c r="J184" s="4"/>
      <c r="K184" s="4"/>
      <c r="L184" s="4"/>
      <c r="M184" s="4"/>
    </row>
    <row r="185" spans="2:13" ht="15.6" x14ac:dyDescent="0.3">
      <c r="B185" s="4"/>
      <c r="C185" s="56"/>
      <c r="D185" s="56"/>
      <c r="E185" s="4"/>
      <c r="F185" s="4"/>
      <c r="G185" s="4"/>
      <c r="H185" s="4"/>
      <c r="I185" s="4"/>
      <c r="J185" s="4"/>
      <c r="K185" s="4"/>
      <c r="L185" s="4"/>
      <c r="M185" s="4"/>
    </row>
    <row r="186" spans="2:13" x14ac:dyDescent="0.25">
      <c r="B186" s="4"/>
      <c r="C186" s="18"/>
      <c r="D186" s="18"/>
      <c r="E186" s="16"/>
      <c r="F186" s="16"/>
      <c r="G186" s="4"/>
      <c r="H186" s="16"/>
      <c r="I186" s="4"/>
      <c r="J186" s="4"/>
      <c r="K186" s="4"/>
      <c r="L186" s="4"/>
      <c r="M186" s="4"/>
    </row>
    <row r="187" spans="2:13" x14ac:dyDescent="0.25">
      <c r="B187" s="4"/>
      <c r="C187" s="18"/>
      <c r="D187" s="18"/>
      <c r="E187" s="4"/>
      <c r="F187" s="4"/>
      <c r="G187" s="4"/>
      <c r="H187" s="16"/>
      <c r="I187" s="4"/>
      <c r="J187" s="4"/>
      <c r="K187" s="4"/>
      <c r="L187" s="4"/>
      <c r="M187" s="4"/>
    </row>
    <row r="188" spans="2:13" x14ac:dyDescent="0.25">
      <c r="B188" s="4"/>
      <c r="C188" s="26"/>
      <c r="D188" s="26"/>
      <c r="E188" s="26"/>
      <c r="F188" s="26"/>
      <c r="G188" s="4"/>
      <c r="H188" s="26"/>
      <c r="I188" s="4"/>
      <c r="J188" s="4"/>
      <c r="K188" s="4"/>
      <c r="L188" s="4"/>
      <c r="M188" s="4"/>
    </row>
    <row r="189" spans="2:13" x14ac:dyDescent="0.25">
      <c r="B189" s="4"/>
      <c r="C189" s="26"/>
      <c r="D189" s="26"/>
      <c r="E189" s="26"/>
      <c r="F189" s="26"/>
      <c r="G189" s="4"/>
      <c r="H189" s="26"/>
      <c r="I189" s="4"/>
      <c r="J189" s="4"/>
      <c r="K189" s="4"/>
      <c r="L189" s="4"/>
      <c r="M189" s="4"/>
    </row>
    <row r="190" spans="2:13" x14ac:dyDescent="0.25">
      <c r="B190" s="4"/>
      <c r="C190" s="26"/>
      <c r="D190" s="26"/>
      <c r="E190" s="26"/>
      <c r="F190" s="26"/>
      <c r="G190" s="4"/>
      <c r="H190" s="26"/>
      <c r="I190" s="4"/>
      <c r="J190" s="4"/>
      <c r="K190" s="4"/>
      <c r="L190" s="4"/>
      <c r="M190" s="4"/>
    </row>
    <row r="191" spans="2:13" x14ac:dyDescent="0.25">
      <c r="B191" s="4"/>
      <c r="C191" s="17"/>
      <c r="D191" s="17"/>
      <c r="E191" s="17"/>
      <c r="F191" s="17"/>
      <c r="G191" s="4"/>
      <c r="H191" s="17"/>
      <c r="I191" s="4"/>
      <c r="J191" s="4"/>
      <c r="K191" s="4"/>
      <c r="L191" s="4"/>
      <c r="M191" s="4"/>
    </row>
    <row r="192" spans="2:13" x14ac:dyDescent="0.25">
      <c r="B192" s="4"/>
      <c r="C192" s="17"/>
      <c r="D192" s="17"/>
      <c r="E192" s="17"/>
      <c r="F192" s="17"/>
      <c r="G192" s="4"/>
      <c r="H192" s="17"/>
      <c r="I192" s="4"/>
      <c r="J192" s="4"/>
      <c r="K192" s="4"/>
      <c r="L192" s="4"/>
      <c r="M192" s="4"/>
    </row>
    <row r="193" spans="2:15" x14ac:dyDescent="0.25">
      <c r="B193" s="4"/>
      <c r="C193" s="17"/>
      <c r="D193" s="17"/>
      <c r="E193" s="17"/>
      <c r="F193" s="17"/>
      <c r="G193" s="4"/>
      <c r="H193" s="17"/>
      <c r="I193" s="4"/>
      <c r="J193" s="4"/>
      <c r="K193" s="4"/>
      <c r="L193" s="4"/>
      <c r="M193" s="4"/>
    </row>
    <row r="194" spans="2:15" x14ac:dyDescent="0.25">
      <c r="B194" s="4"/>
      <c r="C194" s="17"/>
      <c r="D194" s="17"/>
      <c r="E194" s="17"/>
      <c r="F194" s="17"/>
      <c r="G194" s="4"/>
      <c r="H194" s="17"/>
      <c r="I194" s="4"/>
      <c r="J194" s="4"/>
      <c r="K194" s="4"/>
      <c r="L194" s="4"/>
      <c r="M194" s="4"/>
      <c r="N194" s="2"/>
      <c r="O194" s="2"/>
    </row>
    <row r="195" spans="2:15" ht="13.8" x14ac:dyDescent="0.25">
      <c r="B195" s="4"/>
      <c r="C195" s="10"/>
      <c r="D195" s="10"/>
      <c r="E195" s="4"/>
      <c r="F195" s="4"/>
      <c r="G195" s="4"/>
      <c r="H195" s="4"/>
      <c r="I195" s="4"/>
      <c r="J195" s="4"/>
      <c r="K195" s="4"/>
      <c r="L195" s="4"/>
      <c r="M195" s="4"/>
    </row>
    <row r="196" spans="2:15" ht="15.6" x14ac:dyDescent="0.3">
      <c r="B196" s="4"/>
      <c r="C196" s="56"/>
      <c r="D196" s="56"/>
      <c r="E196" s="4"/>
      <c r="F196" s="4"/>
      <c r="G196" s="4"/>
      <c r="H196" s="4"/>
      <c r="I196" s="4"/>
      <c r="J196" s="4"/>
      <c r="K196" s="4"/>
      <c r="L196" s="4"/>
      <c r="M196" s="4"/>
    </row>
    <row r="197" spans="2:15" ht="15.6" x14ac:dyDescent="0.3">
      <c r="B197" s="4"/>
      <c r="C197" s="56"/>
      <c r="D197" s="56"/>
      <c r="E197" s="4"/>
      <c r="F197" s="4"/>
      <c r="G197" s="4"/>
      <c r="H197" s="4"/>
      <c r="I197" s="4"/>
      <c r="J197" s="4"/>
      <c r="K197" s="4"/>
      <c r="L197" s="4"/>
      <c r="M197" s="4"/>
    </row>
    <row r="198" spans="2:15" ht="13.8" x14ac:dyDescent="0.25">
      <c r="B198" s="4"/>
      <c r="C198" s="6"/>
      <c r="D198" s="6"/>
      <c r="E198" s="14"/>
      <c r="F198" s="14"/>
      <c r="G198" s="4"/>
      <c r="H198" s="4"/>
      <c r="I198" s="15"/>
      <c r="J198" s="4"/>
      <c r="K198" s="4"/>
      <c r="L198" s="4"/>
      <c r="M198" s="4"/>
    </row>
    <row r="199" spans="2:15" ht="13.8" x14ac:dyDescent="0.25">
      <c r="B199" s="4"/>
      <c r="C199" s="6"/>
      <c r="D199" s="6"/>
      <c r="E199" s="4"/>
      <c r="F199" s="4"/>
      <c r="G199" s="4"/>
      <c r="H199" s="4"/>
      <c r="I199" s="6"/>
      <c r="J199" s="4"/>
      <c r="K199" s="4"/>
      <c r="L199" s="4"/>
      <c r="M199" s="4"/>
    </row>
    <row r="200" spans="2:15" ht="13.8" x14ac:dyDescent="0.25">
      <c r="B200" s="4"/>
      <c r="C200" s="6"/>
      <c r="D200" s="6"/>
      <c r="E200" s="14"/>
      <c r="F200" s="14"/>
      <c r="G200" s="4"/>
      <c r="H200" s="4"/>
      <c r="I200" s="15"/>
      <c r="J200" s="4"/>
      <c r="K200" s="4"/>
      <c r="L200" s="4"/>
      <c r="M200" s="4"/>
    </row>
    <row r="201" spans="2:15" ht="13.8" x14ac:dyDescent="0.25">
      <c r="B201" s="4"/>
      <c r="C201" s="6"/>
      <c r="D201" s="6"/>
      <c r="E201" s="14"/>
      <c r="F201" s="14"/>
      <c r="G201" s="6"/>
      <c r="H201" s="4"/>
      <c r="I201" s="4"/>
      <c r="J201" s="4"/>
      <c r="K201" s="4"/>
      <c r="L201" s="4"/>
      <c r="M201" s="4"/>
    </row>
    <row r="202" spans="2:15" x14ac:dyDescent="0.25">
      <c r="B202" s="4"/>
      <c r="C202" s="4"/>
      <c r="D202" s="4"/>
      <c r="E202" s="4"/>
      <c r="F202" s="4"/>
      <c r="G202" s="4"/>
      <c r="H202" s="4"/>
      <c r="I202" s="4"/>
      <c r="J202" s="4"/>
      <c r="K202" s="4"/>
      <c r="L202" s="4"/>
      <c r="M202" s="4"/>
    </row>
    <row r="203" spans="2:15" x14ac:dyDescent="0.25">
      <c r="B203" s="4"/>
      <c r="C203" s="4"/>
      <c r="D203" s="4"/>
      <c r="E203" s="4"/>
      <c r="F203" s="4"/>
      <c r="G203" s="4"/>
      <c r="H203" s="4"/>
      <c r="I203" s="4"/>
      <c r="J203" s="4"/>
      <c r="K203" s="4"/>
      <c r="L203" s="4"/>
      <c r="M203" s="4"/>
    </row>
    <row r="204" spans="2:15" x14ac:dyDescent="0.25">
      <c r="B204" s="4"/>
      <c r="C204" s="7"/>
      <c r="D204" s="7"/>
      <c r="E204" s="4"/>
      <c r="F204" s="4"/>
      <c r="G204" s="4"/>
      <c r="H204" s="4"/>
      <c r="I204" s="4"/>
      <c r="J204" s="4"/>
      <c r="K204" s="4"/>
      <c r="L204" s="4"/>
      <c r="M204" s="4"/>
    </row>
    <row r="205" spans="2:15" x14ac:dyDescent="0.25">
      <c r="B205" s="4"/>
      <c r="C205" s="51"/>
      <c r="D205" s="51"/>
      <c r="E205" s="4"/>
      <c r="F205" s="4"/>
      <c r="G205" s="4"/>
      <c r="H205" s="4"/>
      <c r="I205" s="4"/>
      <c r="J205" s="4"/>
      <c r="K205" s="4"/>
      <c r="L205" s="4"/>
      <c r="M205" s="4"/>
    </row>
    <row r="206" spans="2:15" x14ac:dyDescent="0.25">
      <c r="B206" s="4"/>
      <c r="C206" s="7"/>
      <c r="D206" s="7"/>
      <c r="E206" s="4"/>
      <c r="F206" s="4"/>
      <c r="G206" s="4"/>
      <c r="H206" s="4"/>
      <c r="I206" s="4"/>
      <c r="J206" s="4"/>
      <c r="K206" s="4"/>
      <c r="L206" s="4"/>
      <c r="M206" s="4"/>
    </row>
    <row r="207" spans="2:15" x14ac:dyDescent="0.25">
      <c r="B207" s="4"/>
      <c r="C207" s="51"/>
      <c r="D207" s="51"/>
      <c r="E207" s="4"/>
      <c r="F207" s="4"/>
      <c r="G207" s="4"/>
      <c r="H207" s="4"/>
      <c r="I207" s="4"/>
      <c r="J207" s="4"/>
      <c r="K207" s="4"/>
      <c r="L207" s="4"/>
      <c r="M207" s="4"/>
    </row>
    <row r="208" spans="2:15" x14ac:dyDescent="0.25">
      <c r="B208" s="4"/>
      <c r="C208" s="51"/>
      <c r="D208" s="51"/>
      <c r="E208" s="4"/>
      <c r="F208" s="4"/>
      <c r="G208" s="4"/>
      <c r="H208" s="4"/>
      <c r="I208" s="4"/>
      <c r="J208" s="4"/>
      <c r="K208" s="4"/>
      <c r="L208" s="4"/>
      <c r="M208" s="4"/>
    </row>
    <row r="209" spans="2:14" x14ac:dyDescent="0.25">
      <c r="B209" s="4"/>
      <c r="C209" s="4"/>
      <c r="D209" s="4"/>
      <c r="E209" s="4"/>
      <c r="F209" s="4"/>
      <c r="G209" s="4"/>
      <c r="H209" s="4"/>
      <c r="I209" s="4"/>
      <c r="J209" s="4"/>
      <c r="K209" s="4"/>
      <c r="L209" s="4"/>
      <c r="M209" s="4"/>
    </row>
    <row r="210" spans="2:14" x14ac:dyDescent="0.25">
      <c r="B210" s="4"/>
      <c r="C210" s="51"/>
      <c r="D210" s="51"/>
      <c r="E210" s="4"/>
      <c r="F210" s="4"/>
      <c r="G210" s="4"/>
      <c r="H210" s="4"/>
      <c r="I210" s="4"/>
      <c r="J210" s="4"/>
      <c r="K210" s="4"/>
      <c r="L210" s="4"/>
      <c r="M210" s="4"/>
    </row>
    <row r="211" spans="2:14" ht="18" customHeight="1" x14ac:dyDescent="0.25">
      <c r="B211" s="4"/>
      <c r="C211" s="51"/>
      <c r="D211" s="51"/>
      <c r="E211" s="4"/>
      <c r="F211" s="4"/>
      <c r="G211" s="4"/>
      <c r="H211" s="4"/>
      <c r="I211" s="4"/>
      <c r="J211" s="4"/>
      <c r="K211" s="4"/>
      <c r="L211" s="4"/>
      <c r="M211" s="4"/>
    </row>
    <row r="212" spans="2:14" x14ac:dyDescent="0.25">
      <c r="B212" s="4"/>
      <c r="C212" s="4"/>
      <c r="D212" s="4"/>
      <c r="E212" s="4"/>
      <c r="F212" s="4"/>
      <c r="G212" s="4"/>
      <c r="H212" s="4"/>
      <c r="I212" s="4"/>
      <c r="J212" s="4"/>
      <c r="K212" s="4"/>
      <c r="L212" s="4"/>
      <c r="M212" s="4"/>
    </row>
    <row r="213" spans="2:14" x14ac:dyDescent="0.25">
      <c r="B213" s="4"/>
      <c r="C213" s="4"/>
      <c r="D213" s="4"/>
      <c r="E213" s="4"/>
      <c r="F213" s="4"/>
      <c r="G213" s="4"/>
      <c r="H213" s="4"/>
      <c r="I213" s="4"/>
      <c r="J213" s="4"/>
      <c r="K213" s="4"/>
      <c r="L213" s="4"/>
      <c r="M213" s="4"/>
    </row>
    <row r="214" spans="2:14" ht="13.8" x14ac:dyDescent="0.25">
      <c r="B214" s="4"/>
      <c r="C214" s="10"/>
      <c r="D214" s="10"/>
      <c r="E214" s="4"/>
      <c r="F214" s="4"/>
      <c r="G214" s="4"/>
      <c r="H214" s="4"/>
      <c r="I214" s="4"/>
      <c r="J214" s="4"/>
      <c r="K214" s="4"/>
      <c r="L214" s="4"/>
      <c r="M214" s="4"/>
    </row>
    <row r="215" spans="2:14" x14ac:dyDescent="0.25">
      <c r="B215" s="4"/>
      <c r="C215" s="4"/>
      <c r="D215" s="4"/>
      <c r="E215" s="4"/>
      <c r="F215" s="4"/>
      <c r="G215" s="4"/>
      <c r="H215" s="4"/>
      <c r="I215" s="4"/>
      <c r="J215" s="4"/>
      <c r="K215" s="4"/>
      <c r="L215" s="4"/>
      <c r="M215" s="4"/>
      <c r="N215" s="2"/>
    </row>
    <row r="216" spans="2:14" ht="17.399999999999999" x14ac:dyDescent="0.3">
      <c r="B216" s="46"/>
      <c r="C216" s="4"/>
      <c r="D216" s="4"/>
      <c r="E216" s="4"/>
      <c r="F216" s="4"/>
      <c r="G216" s="4"/>
      <c r="H216" s="4"/>
      <c r="I216" s="4"/>
      <c r="J216" s="4"/>
      <c r="K216" s="4"/>
      <c r="L216" s="4"/>
      <c r="M216" s="4"/>
      <c r="N216" s="2"/>
    </row>
    <row r="217" spans="2:14" x14ac:dyDescent="0.25">
      <c r="B217" s="4"/>
      <c r="C217" s="4"/>
      <c r="D217" s="4"/>
      <c r="E217" s="4"/>
      <c r="F217" s="4"/>
      <c r="G217" s="4"/>
      <c r="H217" s="4"/>
      <c r="I217" s="4"/>
      <c r="J217" s="4"/>
      <c r="K217" s="4"/>
      <c r="L217" s="4"/>
      <c r="M217" s="4"/>
    </row>
    <row r="218" spans="2:14" ht="13.8" x14ac:dyDescent="0.25">
      <c r="B218" s="4"/>
      <c r="C218" s="9"/>
      <c r="D218" s="9"/>
      <c r="E218" s="4"/>
      <c r="F218" s="4"/>
      <c r="G218" s="4"/>
      <c r="H218" s="4"/>
      <c r="I218" s="4"/>
      <c r="J218" s="4"/>
      <c r="K218" s="4"/>
      <c r="L218" s="4"/>
      <c r="M218" s="4"/>
    </row>
    <row r="219" spans="2:14" x14ac:dyDescent="0.25">
      <c r="C219" s="41"/>
      <c r="D219" s="41"/>
      <c r="E219" s="4"/>
      <c r="F219" s="4"/>
    </row>
    <row r="220" spans="2:14" x14ac:dyDescent="0.25">
      <c r="C220" s="41"/>
      <c r="D220" s="41"/>
      <c r="E220" s="4"/>
      <c r="F220" s="4"/>
    </row>
    <row r="221" spans="2:14" x14ac:dyDescent="0.25">
      <c r="C221" s="41"/>
      <c r="D221" s="41"/>
      <c r="E221" s="4"/>
      <c r="F221" s="4"/>
    </row>
    <row r="222" spans="2:14" x14ac:dyDescent="0.25">
      <c r="C222" s="41"/>
      <c r="D222" s="41"/>
      <c r="E222" s="4"/>
      <c r="F222" s="4"/>
    </row>
    <row r="223" spans="2:14" x14ac:dyDescent="0.25">
      <c r="C223" s="5"/>
      <c r="D223" s="5"/>
      <c r="E223" s="4"/>
      <c r="F223" s="4"/>
    </row>
    <row r="224" spans="2:14" x14ac:dyDescent="0.25">
      <c r="C224" s="42"/>
      <c r="D224" s="42"/>
      <c r="E224" s="4"/>
      <c r="F224" s="4"/>
    </row>
    <row r="225" spans="3:6" ht="13.8" x14ac:dyDescent="0.25">
      <c r="C225" s="43"/>
      <c r="D225" s="43"/>
      <c r="E225" s="44"/>
      <c r="F225" s="44"/>
    </row>
    <row r="226" spans="3:6" ht="13.8" x14ac:dyDescent="0.25">
      <c r="C226" s="4"/>
      <c r="D226" s="4"/>
      <c r="E226" s="44"/>
      <c r="F226" s="44"/>
    </row>
    <row r="227" spans="3:6" x14ac:dyDescent="0.25">
      <c r="C227" s="4"/>
      <c r="D227" s="4"/>
      <c r="E227" s="45"/>
      <c r="F227" s="45"/>
    </row>
    <row r="228" spans="3:6" x14ac:dyDescent="0.25">
      <c r="C228" s="4"/>
      <c r="D228" s="4"/>
      <c r="E228" s="4"/>
      <c r="F228" s="4"/>
    </row>
    <row r="229" spans="3:6" x14ac:dyDescent="0.25">
      <c r="C229" s="4"/>
      <c r="D229" s="4"/>
      <c r="E229" s="4"/>
      <c r="F229" s="4"/>
    </row>
    <row r="230" spans="3:6" x14ac:dyDescent="0.25">
      <c r="C230" s="4"/>
      <c r="D230" s="4"/>
      <c r="E230" s="4"/>
      <c r="F230" s="4"/>
    </row>
    <row r="231" spans="3:6" x14ac:dyDescent="0.25">
      <c r="C231" s="4"/>
      <c r="D231" s="4"/>
      <c r="E231" s="4"/>
      <c r="F231" s="4"/>
    </row>
    <row r="232" spans="3:6" x14ac:dyDescent="0.25">
      <c r="C232" s="4"/>
      <c r="D232" s="4"/>
      <c r="E232" s="45"/>
      <c r="F232" s="45"/>
    </row>
    <row r="233" spans="3:6" x14ac:dyDescent="0.25">
      <c r="C233" s="4"/>
      <c r="D233" s="4"/>
      <c r="E233" s="4"/>
      <c r="F233" s="4"/>
    </row>
    <row r="234" spans="3:6" x14ac:dyDescent="0.25">
      <c r="C234" s="4"/>
      <c r="D234" s="4"/>
      <c r="E234" s="4"/>
      <c r="F234" s="4"/>
    </row>
    <row r="235" spans="3:6" x14ac:dyDescent="0.25">
      <c r="C235" s="4"/>
      <c r="D235" s="4"/>
      <c r="E235" s="4"/>
      <c r="F235" s="4"/>
    </row>
    <row r="236" spans="3:6" x14ac:dyDescent="0.25">
      <c r="C236" s="4"/>
      <c r="D236" s="4"/>
      <c r="E236" s="4"/>
      <c r="F236" s="4"/>
    </row>
    <row r="237" spans="3:6" x14ac:dyDescent="0.25">
      <c r="C237" s="4"/>
      <c r="D237" s="4"/>
      <c r="E237" s="4"/>
      <c r="F237" s="4"/>
    </row>
    <row r="238" spans="3:6" x14ac:dyDescent="0.25">
      <c r="C238" s="4"/>
      <c r="D238" s="4"/>
      <c r="E238" s="4"/>
      <c r="F238" s="4"/>
    </row>
    <row r="239" spans="3:6" x14ac:dyDescent="0.25">
      <c r="C239" s="4"/>
      <c r="D239" s="4"/>
      <c r="E239" s="45"/>
      <c r="F239" s="45"/>
    </row>
    <row r="240" spans="3:6" x14ac:dyDescent="0.25">
      <c r="C240" s="4"/>
      <c r="D240" s="4"/>
      <c r="E240" s="4"/>
      <c r="F240" s="4"/>
    </row>
    <row r="241" spans="3:6" x14ac:dyDescent="0.25">
      <c r="C241" s="4"/>
      <c r="D241" s="4"/>
      <c r="E241" s="4"/>
      <c r="F241" s="4"/>
    </row>
    <row r="242" spans="3:6" x14ac:dyDescent="0.25">
      <c r="C242" s="4"/>
      <c r="D242" s="4"/>
      <c r="E242" s="4"/>
      <c r="F242" s="4"/>
    </row>
    <row r="243" spans="3:6" x14ac:dyDescent="0.25">
      <c r="C243" s="4"/>
      <c r="D243" s="4"/>
      <c r="E243" s="4"/>
      <c r="F243" s="4"/>
    </row>
    <row r="244" spans="3:6" x14ac:dyDescent="0.25">
      <c r="C244" s="4"/>
      <c r="D244" s="4"/>
      <c r="E244" s="4"/>
      <c r="F244" s="4"/>
    </row>
    <row r="245" spans="3:6" x14ac:dyDescent="0.25">
      <c r="C245" s="4"/>
      <c r="D245" s="4"/>
      <c r="E245" s="4"/>
      <c r="F245" s="4"/>
    </row>
    <row r="246" spans="3:6" x14ac:dyDescent="0.25">
      <c r="C246" s="4"/>
      <c r="D246" s="4"/>
      <c r="E246" s="4"/>
      <c r="F246" s="4"/>
    </row>
    <row r="247" spans="3:6" x14ac:dyDescent="0.25">
      <c r="C247" s="4"/>
      <c r="D247" s="4"/>
      <c r="E247" s="4"/>
      <c r="F247" s="4"/>
    </row>
    <row r="248" spans="3:6" x14ac:dyDescent="0.25">
      <c r="C248" s="4"/>
      <c r="D248" s="4"/>
      <c r="E248" s="4"/>
      <c r="F248" s="4"/>
    </row>
    <row r="249" spans="3:6" x14ac:dyDescent="0.25">
      <c r="C249" s="4"/>
      <c r="D249" s="4"/>
      <c r="E249" s="4"/>
      <c r="F249" s="4"/>
    </row>
    <row r="250" spans="3:6" x14ac:dyDescent="0.25">
      <c r="C250" s="4"/>
      <c r="D250" s="4"/>
      <c r="E250" s="4"/>
      <c r="F250" s="4"/>
    </row>
    <row r="251" spans="3:6" x14ac:dyDescent="0.25">
      <c r="C251" s="4"/>
      <c r="D251" s="4"/>
      <c r="E251" s="45"/>
      <c r="F251" s="45"/>
    </row>
    <row r="252" spans="3:6" x14ac:dyDescent="0.25">
      <c r="C252" s="4"/>
      <c r="D252" s="4"/>
      <c r="E252" s="45"/>
      <c r="F252" s="45"/>
    </row>
    <row r="253" spans="3:6" x14ac:dyDescent="0.25">
      <c r="C253" s="4"/>
      <c r="D253" s="4"/>
      <c r="E253" s="45"/>
      <c r="F253" s="45"/>
    </row>
    <row r="254" spans="3:6" x14ac:dyDescent="0.25">
      <c r="C254" s="4"/>
      <c r="D254" s="4"/>
      <c r="E254" s="4"/>
      <c r="F254" s="4"/>
    </row>
    <row r="255" spans="3:6" x14ac:dyDescent="0.25">
      <c r="C255" s="4"/>
      <c r="D255" s="4"/>
      <c r="E255" s="4"/>
      <c r="F255" s="4"/>
    </row>
    <row r="256" spans="3:6" x14ac:dyDescent="0.25">
      <c r="C256" s="4"/>
      <c r="D256" s="4"/>
      <c r="E256" s="4"/>
      <c r="F256" s="4"/>
    </row>
    <row r="257" spans="3:6" x14ac:dyDescent="0.25">
      <c r="C257" s="4"/>
      <c r="D257" s="4"/>
      <c r="E257" s="4"/>
      <c r="F257" s="4"/>
    </row>
    <row r="258" spans="3:6" x14ac:dyDescent="0.25">
      <c r="C258" s="4"/>
      <c r="D258" s="4"/>
      <c r="E258" s="45"/>
      <c r="F258" s="45"/>
    </row>
    <row r="259" spans="3:6" x14ac:dyDescent="0.25">
      <c r="C259" s="4"/>
      <c r="D259" s="4"/>
      <c r="E259" s="4"/>
      <c r="F259" s="4"/>
    </row>
    <row r="260" spans="3:6" x14ac:dyDescent="0.25">
      <c r="C260" s="4"/>
      <c r="D260" s="4"/>
      <c r="E260" s="4"/>
      <c r="F260" s="4"/>
    </row>
    <row r="261" spans="3:6" x14ac:dyDescent="0.25">
      <c r="C261" s="4"/>
      <c r="D261" s="4"/>
      <c r="E261" s="4"/>
      <c r="F261" s="4"/>
    </row>
    <row r="262" spans="3:6" x14ac:dyDescent="0.25">
      <c r="C262" s="4"/>
      <c r="D262" s="4"/>
      <c r="E262" s="4"/>
      <c r="F262" s="4"/>
    </row>
    <row r="263" spans="3:6" x14ac:dyDescent="0.25">
      <c r="C263" s="4"/>
      <c r="D263" s="4"/>
      <c r="E263" s="45"/>
      <c r="F263" s="45"/>
    </row>
    <row r="264" spans="3:6" x14ac:dyDescent="0.25">
      <c r="C264" s="4"/>
      <c r="D264" s="4"/>
      <c r="E264" s="4"/>
      <c r="F264" s="4"/>
    </row>
    <row r="265" spans="3:6" x14ac:dyDescent="0.25">
      <c r="C265" s="4"/>
      <c r="D265" s="4"/>
      <c r="E265" s="4"/>
      <c r="F265" s="4"/>
    </row>
    <row r="266" spans="3:6" x14ac:dyDescent="0.25">
      <c r="C266" s="4"/>
      <c r="D266" s="4"/>
      <c r="E266" s="4"/>
      <c r="F266" s="4"/>
    </row>
    <row r="267" spans="3:6" x14ac:dyDescent="0.25">
      <c r="C267" s="4"/>
      <c r="D267" s="4"/>
      <c r="E267" s="4"/>
      <c r="F267" s="4"/>
    </row>
    <row r="268" spans="3:6" x14ac:dyDescent="0.25">
      <c r="C268" s="4"/>
      <c r="D268" s="4"/>
      <c r="E268" s="4"/>
      <c r="F268"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5" right="0.75" top="1" bottom="1" header="0.5" footer="0.5"/>
      <printOptions horizontalCentered="1"/>
      <pageSetup scale="76" orientation="portrait" r:id="rId1"/>
      <headerFooter alignWithMargins="0">
        <oddHeader>&amp;C&amp;"Arial,Bold"&amp;14Form 12B
Operating Budget Details</oddHeader>
        <oddFooter>&amp;LForm 12B-Operating Budget Details&amp;C&amp;P</oddFooter>
      </headerFooter>
    </customSheetView>
  </customSheetViews>
  <mergeCells count="27">
    <mergeCell ref="E46:I46"/>
    <mergeCell ref="E36:I36"/>
    <mergeCell ref="E37:I37"/>
    <mergeCell ref="E38:I38"/>
    <mergeCell ref="E39:I39"/>
    <mergeCell ref="E40:I40"/>
    <mergeCell ref="E33:I33"/>
    <mergeCell ref="E34:I34"/>
    <mergeCell ref="E35:I35"/>
    <mergeCell ref="E41:I41"/>
    <mergeCell ref="E45:I45"/>
    <mergeCell ref="D6:H6"/>
    <mergeCell ref="C42:D43"/>
    <mergeCell ref="E42:I43"/>
    <mergeCell ref="C10:I13"/>
    <mergeCell ref="E21:I21"/>
    <mergeCell ref="E22:I22"/>
    <mergeCell ref="E23:I23"/>
    <mergeCell ref="E24:I24"/>
    <mergeCell ref="E25:I25"/>
    <mergeCell ref="E26:I26"/>
    <mergeCell ref="E27:I27"/>
    <mergeCell ref="E28:I28"/>
    <mergeCell ref="E29:I29"/>
    <mergeCell ref="E30:I30"/>
    <mergeCell ref="E31:I31"/>
    <mergeCell ref="E32:I32"/>
  </mergeCells>
  <phoneticPr fontId="0" type="noConversion"/>
  <printOptions horizontalCentered="1"/>
  <pageMargins left="0.75" right="0.75" top="1" bottom="1" header="0.5" footer="0.5"/>
  <pageSetup scale="89" orientation="portrait" r:id="rId2"/>
  <headerFooter alignWithMargins="0">
    <oddHeader>&amp;C&amp;"Arial,Bold"&amp;14Form 8D
Operating Budget Details</oddHeader>
    <oddFooter>&amp;LForm 8D Operating Budget Details&amp;RCFA Forms 2014, v1.0
June 2014</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C3874"/>
  <sheetViews>
    <sheetView topLeftCell="A4" zoomScaleNormal="100" workbookViewId="0">
      <selection activeCell="N25" sqref="N25"/>
    </sheetView>
  </sheetViews>
  <sheetFormatPr defaultColWidth="9.109375" defaultRowHeight="13.8" x14ac:dyDescent="0.3"/>
  <cols>
    <col min="1" max="1" width="1.6640625" style="205" customWidth="1"/>
    <col min="2" max="2" width="3.5546875" style="205" customWidth="1"/>
    <col min="3" max="4" width="12.88671875" style="206" customWidth="1"/>
    <col min="5" max="5" width="12" style="226" customWidth="1"/>
    <col min="6" max="6" width="12.5546875" style="226" customWidth="1"/>
    <col min="7" max="7" width="10.6640625" style="227" customWidth="1"/>
    <col min="8" max="8" width="12.88671875" style="228" customWidth="1"/>
    <col min="9" max="9" width="8.88671875" style="228" customWidth="1"/>
    <col min="10" max="10" width="9" style="229" customWidth="1"/>
    <col min="11" max="11" width="10.88671875" style="227" customWidth="1"/>
    <col min="12" max="12" width="3" style="205" customWidth="1"/>
    <col min="13" max="55" width="9.109375" style="205"/>
    <col min="56" max="16384" width="9.109375" style="206"/>
  </cols>
  <sheetData>
    <row r="1" spans="2:12" s="205" customFormat="1" x14ac:dyDescent="0.3">
      <c r="E1" s="215"/>
      <c r="F1" s="215"/>
      <c r="G1" s="216"/>
      <c r="H1" s="217"/>
      <c r="I1" s="217"/>
      <c r="J1" s="218"/>
      <c r="K1" s="216"/>
    </row>
    <row r="2" spans="2:12" s="205" customFormat="1" x14ac:dyDescent="0.3">
      <c r="E2" s="215"/>
      <c r="F2" s="215"/>
      <c r="G2" s="216"/>
      <c r="H2" s="217"/>
      <c r="I2" s="217"/>
      <c r="J2" s="218"/>
      <c r="K2" s="216"/>
    </row>
    <row r="3" spans="2:12" s="205" customFormat="1" x14ac:dyDescent="0.3">
      <c r="E3" s="215"/>
      <c r="F3" s="215"/>
      <c r="G3" s="216"/>
      <c r="H3" s="217"/>
      <c r="I3" s="217"/>
      <c r="J3" s="218"/>
      <c r="K3" s="216"/>
    </row>
    <row r="4" spans="2:12" s="205" customFormat="1" x14ac:dyDescent="0.3">
      <c r="E4" s="215"/>
      <c r="F4" s="215"/>
      <c r="G4" s="216"/>
      <c r="H4" s="217"/>
      <c r="I4" s="217"/>
      <c r="J4" s="218"/>
      <c r="K4" s="216"/>
    </row>
    <row r="5" spans="2:12" s="205" customFormat="1" x14ac:dyDescent="0.3">
      <c r="E5" s="215"/>
      <c r="F5" s="215"/>
      <c r="G5" s="216"/>
      <c r="H5" s="217"/>
      <c r="I5" s="217"/>
      <c r="J5" s="218"/>
      <c r="K5" s="216"/>
    </row>
    <row r="6" spans="2:12" s="205" customFormat="1" x14ac:dyDescent="0.3">
      <c r="E6" s="215"/>
      <c r="F6" s="215"/>
      <c r="G6" s="216"/>
      <c r="H6" s="217"/>
      <c r="I6" s="217"/>
      <c r="J6" s="218"/>
      <c r="K6" s="216"/>
    </row>
    <row r="7" spans="2:12" s="205" customFormat="1" x14ac:dyDescent="0.3">
      <c r="E7" s="215"/>
      <c r="F7" s="215"/>
      <c r="G7" s="216"/>
      <c r="H7" s="217"/>
      <c r="I7" s="217"/>
      <c r="J7" s="218"/>
      <c r="K7" s="216"/>
    </row>
    <row r="8" spans="2:12" s="205" customFormat="1" x14ac:dyDescent="0.3">
      <c r="E8" s="215"/>
      <c r="F8" s="215"/>
      <c r="G8" s="216"/>
      <c r="H8" s="217"/>
      <c r="I8" s="217"/>
      <c r="J8" s="218"/>
      <c r="K8" s="216"/>
    </row>
    <row r="9" spans="2:12" s="205" customFormat="1" x14ac:dyDescent="0.3">
      <c r="E9" s="215"/>
      <c r="F9" s="215"/>
      <c r="G9" s="216"/>
      <c r="H9" s="217"/>
      <c r="I9" s="217"/>
      <c r="J9" s="218"/>
      <c r="K9" s="216"/>
    </row>
    <row r="10" spans="2:12" ht="6.75" customHeight="1" thickBot="1" x14ac:dyDescent="0.35">
      <c r="C10" s="205"/>
      <c r="D10" s="205"/>
      <c r="E10" s="215"/>
      <c r="F10" s="215"/>
      <c r="G10" s="216"/>
      <c r="H10" s="217"/>
      <c r="I10" s="217"/>
      <c r="J10" s="218"/>
      <c r="K10" s="216"/>
    </row>
    <row r="11" spans="2:12" x14ac:dyDescent="0.3">
      <c r="B11" s="235"/>
      <c r="C11" s="236"/>
      <c r="D11" s="236"/>
      <c r="E11" s="237"/>
      <c r="F11" s="237"/>
      <c r="G11" s="238"/>
      <c r="H11" s="239"/>
      <c r="I11" s="239"/>
      <c r="J11" s="240"/>
      <c r="K11" s="238"/>
      <c r="L11" s="241"/>
    </row>
    <row r="12" spans="2:12" ht="14.4" x14ac:dyDescent="0.3">
      <c r="B12" s="242"/>
      <c r="C12" s="1506" t="s">
        <v>1020</v>
      </c>
      <c r="D12" s="3324" t="str">
        <f>IF('Form 1A'!G7="","Enter Project Name on Form 1A",'Form 1A'!G7)</f>
        <v>24th and Union</v>
      </c>
      <c r="E12" s="3325"/>
      <c r="F12" s="3325"/>
      <c r="G12" s="3325"/>
      <c r="H12" s="3326"/>
      <c r="I12" s="264"/>
      <c r="J12" s="264"/>
      <c r="K12" s="264"/>
      <c r="L12" s="243"/>
    </row>
    <row r="13" spans="2:12" ht="9.9" customHeight="1" thickBot="1" x14ac:dyDescent="0.35">
      <c r="B13" s="242"/>
      <c r="C13" s="207"/>
      <c r="D13" s="207"/>
      <c r="E13" s="207"/>
      <c r="F13" s="207"/>
      <c r="G13" s="207"/>
      <c r="H13" s="207"/>
      <c r="I13" s="207"/>
      <c r="J13" s="207"/>
      <c r="K13" s="207"/>
      <c r="L13" s="243"/>
    </row>
    <row r="14" spans="2:12" ht="16.2" thickBot="1" x14ac:dyDescent="0.35">
      <c r="B14" s="242"/>
      <c r="C14" s="3391" t="s">
        <v>460</v>
      </c>
      <c r="D14" s="3392"/>
      <c r="E14" s="3393"/>
      <c r="F14" s="3393"/>
      <c r="G14" s="3393"/>
      <c r="H14" s="3393"/>
      <c r="I14" s="3393"/>
      <c r="J14" s="3393"/>
      <c r="K14" s="3394"/>
      <c r="L14" s="243"/>
    </row>
    <row r="15" spans="2:12" ht="12.75" customHeight="1" x14ac:dyDescent="0.3">
      <c r="B15" s="242"/>
      <c r="C15" s="3395" t="s">
        <v>461</v>
      </c>
      <c r="D15" s="3396"/>
      <c r="E15" s="3412" t="s">
        <v>1427</v>
      </c>
      <c r="F15" s="3388" t="s">
        <v>1428</v>
      </c>
      <c r="G15" s="3401" t="s">
        <v>1429</v>
      </c>
      <c r="H15" s="3388" t="s">
        <v>274</v>
      </c>
      <c r="I15" s="3388" t="s">
        <v>462</v>
      </c>
      <c r="J15" s="3401" t="s">
        <v>195</v>
      </c>
      <c r="K15" s="3406" t="s">
        <v>275</v>
      </c>
      <c r="L15" s="243"/>
    </row>
    <row r="16" spans="2:12" ht="32.25" customHeight="1" x14ac:dyDescent="0.3">
      <c r="B16" s="242"/>
      <c r="C16" s="3397"/>
      <c r="D16" s="3398"/>
      <c r="E16" s="3390"/>
      <c r="F16" s="3389"/>
      <c r="G16" s="3402"/>
      <c r="H16" s="3389"/>
      <c r="I16" s="3389"/>
      <c r="J16" s="3402"/>
      <c r="K16" s="3407"/>
      <c r="L16" s="243"/>
    </row>
    <row r="17" spans="1:55" s="209" customFormat="1" ht="16.5" customHeight="1" x14ac:dyDescent="0.3">
      <c r="A17" s="208"/>
      <c r="B17" s="244"/>
      <c r="C17" s="3397"/>
      <c r="D17" s="3398"/>
      <c r="E17" s="3390"/>
      <c r="F17" s="3390"/>
      <c r="G17" s="3390"/>
      <c r="H17" s="3390"/>
      <c r="I17" s="3390"/>
      <c r="J17" s="3390"/>
      <c r="K17" s="3407"/>
      <c r="L17" s="243"/>
      <c r="M17" s="205"/>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row>
    <row r="18" spans="1:55" s="209" customFormat="1" ht="35.25" customHeight="1" x14ac:dyDescent="0.3">
      <c r="A18" s="208"/>
      <c r="B18" s="244"/>
      <c r="C18" s="3399"/>
      <c r="D18" s="3400"/>
      <c r="E18" s="3390"/>
      <c r="F18" s="3390"/>
      <c r="G18" s="3390"/>
      <c r="H18" s="3390"/>
      <c r="I18" s="3390"/>
      <c r="J18" s="3390"/>
      <c r="K18" s="3407"/>
      <c r="L18" s="243"/>
      <c r="M18" s="205"/>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row>
    <row r="19" spans="1:55" s="209" customFormat="1" ht="20.100000000000001" customHeight="1" x14ac:dyDescent="0.3">
      <c r="A19" s="208"/>
      <c r="B19" s="244"/>
      <c r="C19" s="3620" t="s">
        <v>1627</v>
      </c>
      <c r="D19" s="3621"/>
      <c r="E19" s="3622" t="s">
        <v>1543</v>
      </c>
      <c r="F19" s="3623">
        <v>35000</v>
      </c>
      <c r="G19" s="288">
        <v>1</v>
      </c>
      <c r="H19" s="304">
        <f>F19*G19</f>
        <v>35000</v>
      </c>
      <c r="I19" s="3633">
        <f>0.25+0.0765</f>
        <v>0.32650000000000001</v>
      </c>
      <c r="J19" s="304">
        <f>I19*H19</f>
        <v>11427.5</v>
      </c>
      <c r="K19" s="307">
        <f>H19+J19</f>
        <v>46427.5</v>
      </c>
      <c r="L19" s="245"/>
      <c r="M19" s="210"/>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row>
    <row r="20" spans="1:55" ht="20.100000000000001" customHeight="1" x14ac:dyDescent="0.3">
      <c r="B20" s="242"/>
      <c r="C20" s="3624" t="s">
        <v>1628</v>
      </c>
      <c r="D20" s="3625"/>
      <c r="E20" s="3626" t="s">
        <v>1543</v>
      </c>
      <c r="F20" s="3627">
        <v>35000</v>
      </c>
      <c r="G20" s="293">
        <v>1</v>
      </c>
      <c r="H20" s="305">
        <f>F20*G20</f>
        <v>35000</v>
      </c>
      <c r="I20" s="3634">
        <v>7.6499999999999999E-2</v>
      </c>
      <c r="J20" s="305">
        <f>I20*H20</f>
        <v>2677.5</v>
      </c>
      <c r="K20" s="308">
        <f>H20+J20</f>
        <v>37677.5</v>
      </c>
      <c r="L20" s="246"/>
      <c r="M20" s="210"/>
    </row>
    <row r="21" spans="1:55" ht="20.100000000000001" customHeight="1" x14ac:dyDescent="0.3">
      <c r="B21" s="242"/>
      <c r="C21" s="1508"/>
      <c r="D21" s="1509"/>
      <c r="E21" s="290"/>
      <c r="F21" s="291">
        <v>0</v>
      </c>
      <c r="G21" s="292">
        <v>0</v>
      </c>
      <c r="H21" s="305">
        <f>F21*G21</f>
        <v>0</v>
      </c>
      <c r="I21" s="293">
        <v>0</v>
      </c>
      <c r="J21" s="305">
        <f>I21*H21</f>
        <v>0</v>
      </c>
      <c r="K21" s="308">
        <f>H21+J21</f>
        <v>0</v>
      </c>
      <c r="L21" s="243"/>
    </row>
    <row r="22" spans="1:55" ht="20.100000000000001" customHeight="1" x14ac:dyDescent="0.3">
      <c r="B22" s="242"/>
      <c r="C22" s="1508"/>
      <c r="D22" s="1509"/>
      <c r="E22" s="290"/>
      <c r="F22" s="291">
        <v>0</v>
      </c>
      <c r="G22" s="292">
        <v>0</v>
      </c>
      <c r="H22" s="305">
        <f>F22*G22</f>
        <v>0</v>
      </c>
      <c r="I22" s="293">
        <v>0</v>
      </c>
      <c r="J22" s="305">
        <f>I22*H22</f>
        <v>0</v>
      </c>
      <c r="K22" s="308">
        <f>H22+J22</f>
        <v>0</v>
      </c>
      <c r="L22" s="243"/>
    </row>
    <row r="23" spans="1:55" ht="20.100000000000001" customHeight="1" thickBot="1" x14ac:dyDescent="0.35">
      <c r="B23" s="242"/>
      <c r="C23" s="1510"/>
      <c r="D23" s="1511"/>
      <c r="E23" s="296"/>
      <c r="F23" s="300">
        <v>0</v>
      </c>
      <c r="G23" s="298">
        <v>0</v>
      </c>
      <c r="H23" s="306">
        <f>F23*G23</f>
        <v>0</v>
      </c>
      <c r="I23" s="299">
        <v>0</v>
      </c>
      <c r="J23" s="306">
        <f>I23*H23</f>
        <v>0</v>
      </c>
      <c r="K23" s="309">
        <f>H23+J23</f>
        <v>0</v>
      </c>
      <c r="L23" s="243"/>
    </row>
    <row r="24" spans="1:55" s="205" customFormat="1" ht="20.100000000000001" customHeight="1" thickBot="1" x14ac:dyDescent="0.35">
      <c r="B24" s="242"/>
      <c r="C24" s="211"/>
      <c r="D24" s="223"/>
      <c r="E24" s="212"/>
      <c r="F24" s="213"/>
      <c r="G24" s="214"/>
      <c r="H24" s="213"/>
      <c r="I24" s="214"/>
      <c r="J24" s="213"/>
      <c r="K24" s="213"/>
      <c r="L24" s="247"/>
    </row>
    <row r="25" spans="1:55" ht="16.2" thickBot="1" x14ac:dyDescent="0.35">
      <c r="B25" s="242"/>
      <c r="C25" s="3391" t="s">
        <v>463</v>
      </c>
      <c r="D25" s="3392"/>
      <c r="E25" s="3393"/>
      <c r="F25" s="3393"/>
      <c r="G25" s="3393"/>
      <c r="H25" s="3393"/>
      <c r="I25" s="3393"/>
      <c r="J25" s="3393"/>
      <c r="K25" s="3394"/>
      <c r="L25" s="243"/>
    </row>
    <row r="26" spans="1:55" ht="12.75" customHeight="1" x14ac:dyDescent="0.3">
      <c r="B26" s="242"/>
      <c r="C26" s="3395" t="s">
        <v>461</v>
      </c>
      <c r="D26" s="3396"/>
      <c r="E26" s="3412" t="s">
        <v>1427</v>
      </c>
      <c r="F26" s="3388" t="s">
        <v>1428</v>
      </c>
      <c r="G26" s="3401" t="s">
        <v>1429</v>
      </c>
      <c r="H26" s="3388" t="s">
        <v>274</v>
      </c>
      <c r="I26" s="3388" t="s">
        <v>462</v>
      </c>
      <c r="J26" s="3401" t="s">
        <v>195</v>
      </c>
      <c r="K26" s="3406" t="s">
        <v>275</v>
      </c>
      <c r="L26" s="243"/>
    </row>
    <row r="27" spans="1:55" ht="32.25" customHeight="1" x14ac:dyDescent="0.3">
      <c r="B27" s="242"/>
      <c r="C27" s="3397"/>
      <c r="D27" s="3398"/>
      <c r="E27" s="3390"/>
      <c r="F27" s="3389"/>
      <c r="G27" s="3402"/>
      <c r="H27" s="3389"/>
      <c r="I27" s="3389"/>
      <c r="J27" s="3402"/>
      <c r="K27" s="3407"/>
      <c r="L27" s="243"/>
    </row>
    <row r="28" spans="1:55" s="209" customFormat="1" ht="16.5" customHeight="1" x14ac:dyDescent="0.3">
      <c r="A28" s="208"/>
      <c r="B28" s="244"/>
      <c r="C28" s="3397"/>
      <c r="D28" s="3398"/>
      <c r="E28" s="3390"/>
      <c r="F28" s="3390"/>
      <c r="G28" s="3390"/>
      <c r="H28" s="3390"/>
      <c r="I28" s="3390"/>
      <c r="J28" s="3390"/>
      <c r="K28" s="3407"/>
      <c r="L28" s="243"/>
      <c r="M28" s="205"/>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row>
    <row r="29" spans="1:55" s="209" customFormat="1" ht="35.25" customHeight="1" x14ac:dyDescent="0.3">
      <c r="A29" s="208"/>
      <c r="B29" s="244"/>
      <c r="C29" s="3399"/>
      <c r="D29" s="3400"/>
      <c r="E29" s="3390"/>
      <c r="F29" s="3390"/>
      <c r="G29" s="3390"/>
      <c r="H29" s="3390"/>
      <c r="I29" s="3390"/>
      <c r="J29" s="3390"/>
      <c r="K29" s="3407"/>
      <c r="L29" s="243"/>
      <c r="M29" s="205"/>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row>
    <row r="30" spans="1:55" s="209" customFormat="1" ht="20.100000000000001" customHeight="1" x14ac:dyDescent="0.3">
      <c r="A30" s="208"/>
      <c r="B30" s="244"/>
      <c r="C30" s="3628" t="s">
        <v>1545</v>
      </c>
      <c r="D30" s="3629"/>
      <c r="E30" s="3630" t="s">
        <v>1543</v>
      </c>
      <c r="F30" s="3623">
        <v>0</v>
      </c>
      <c r="G30" s="288">
        <v>0</v>
      </c>
      <c r="H30" s="304">
        <f>F30*G30</f>
        <v>0</v>
      </c>
      <c r="I30" s="288">
        <v>0</v>
      </c>
      <c r="J30" s="304">
        <f>I30*H30</f>
        <v>0</v>
      </c>
      <c r="K30" s="307">
        <f>H30+J30</f>
        <v>0</v>
      </c>
      <c r="L30" s="245"/>
      <c r="M30" s="210"/>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row>
    <row r="31" spans="1:55" ht="20.100000000000001" customHeight="1" x14ac:dyDescent="0.3">
      <c r="B31" s="242"/>
      <c r="C31" s="3631" t="s">
        <v>1629</v>
      </c>
      <c r="D31" s="3625"/>
      <c r="E31" s="3626" t="s">
        <v>1543</v>
      </c>
      <c r="F31" s="3627">
        <v>0</v>
      </c>
      <c r="G31" s="293">
        <v>0</v>
      </c>
      <c r="H31" s="305">
        <f>F31*G31</f>
        <v>0</v>
      </c>
      <c r="I31" s="293">
        <v>0</v>
      </c>
      <c r="J31" s="305">
        <f>I31*H31</f>
        <v>0</v>
      </c>
      <c r="K31" s="308">
        <f>H31+J31</f>
        <v>0</v>
      </c>
      <c r="L31" s="246"/>
      <c r="M31" s="210"/>
    </row>
    <row r="32" spans="1:55" ht="20.100000000000001" customHeight="1" x14ac:dyDescent="0.3">
      <c r="B32" s="242"/>
      <c r="C32" s="1508"/>
      <c r="D32" s="1509"/>
      <c r="E32" s="290"/>
      <c r="F32" s="291">
        <v>0</v>
      </c>
      <c r="G32" s="292">
        <v>0</v>
      </c>
      <c r="H32" s="305">
        <f>F32*G32</f>
        <v>0</v>
      </c>
      <c r="I32" s="293">
        <v>0</v>
      </c>
      <c r="J32" s="305">
        <f>I32*H32</f>
        <v>0</v>
      </c>
      <c r="K32" s="308">
        <f>H32+J32</f>
        <v>0</v>
      </c>
      <c r="L32" s="243"/>
    </row>
    <row r="33" spans="1:55" ht="20.100000000000001" customHeight="1" x14ac:dyDescent="0.3">
      <c r="B33" s="242"/>
      <c r="C33" s="1508"/>
      <c r="D33" s="1509"/>
      <c r="E33" s="290"/>
      <c r="F33" s="291">
        <v>0</v>
      </c>
      <c r="G33" s="292">
        <v>0</v>
      </c>
      <c r="H33" s="305">
        <f>F33*G33</f>
        <v>0</v>
      </c>
      <c r="I33" s="293">
        <v>0</v>
      </c>
      <c r="J33" s="305">
        <f>I33*H33</f>
        <v>0</v>
      </c>
      <c r="K33" s="308">
        <f>H33+J33</f>
        <v>0</v>
      </c>
      <c r="L33" s="243"/>
    </row>
    <row r="34" spans="1:55" ht="20.100000000000001" customHeight="1" thickBot="1" x14ac:dyDescent="0.35">
      <c r="B34" s="242"/>
      <c r="C34" s="1510"/>
      <c r="D34" s="1511"/>
      <c r="E34" s="296"/>
      <c r="F34" s="297">
        <v>0</v>
      </c>
      <c r="G34" s="298">
        <v>0</v>
      </c>
      <c r="H34" s="306">
        <f>F34*G34</f>
        <v>0</v>
      </c>
      <c r="I34" s="299">
        <v>0</v>
      </c>
      <c r="J34" s="306">
        <f>I34*H34</f>
        <v>0</v>
      </c>
      <c r="K34" s="309">
        <f>H34+J34</f>
        <v>0</v>
      </c>
      <c r="L34" s="243"/>
    </row>
    <row r="35" spans="1:55" s="205" customFormat="1" ht="14.4" thickBot="1" x14ac:dyDescent="0.35">
      <c r="B35" s="242"/>
      <c r="C35" s="223"/>
      <c r="D35" s="223"/>
      <c r="E35" s="212"/>
      <c r="F35" s="212"/>
      <c r="G35" s="230"/>
      <c r="H35" s="248"/>
      <c r="I35" s="248"/>
      <c r="J35" s="249"/>
      <c r="K35" s="230"/>
      <c r="L35" s="243"/>
    </row>
    <row r="36" spans="1:55" s="219" customFormat="1" ht="16.8" thickTop="1" thickBot="1" x14ac:dyDescent="0.35">
      <c r="A36" s="210"/>
      <c r="B36" s="250"/>
      <c r="C36" s="3413" t="s">
        <v>464</v>
      </c>
      <c r="D36" s="3414"/>
      <c r="E36" s="3415"/>
      <c r="F36" s="3415"/>
      <c r="G36" s="3415"/>
      <c r="H36" s="1643"/>
      <c r="I36" s="1643"/>
      <c r="J36" s="1644"/>
      <c r="K36" s="1642">
        <f>SUM(K19:K23)+SUM(K30:K34)</f>
        <v>84105</v>
      </c>
      <c r="L36" s="243"/>
      <c r="M36" s="205"/>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row>
    <row r="37" spans="1:55" s="224" customFormat="1" ht="16.2" thickBot="1" x14ac:dyDescent="0.35">
      <c r="B37" s="250"/>
      <c r="C37" s="220"/>
      <c r="D37" s="220"/>
      <c r="E37" s="220"/>
      <c r="F37" s="220"/>
      <c r="G37" s="220"/>
      <c r="H37" s="221"/>
      <c r="I37" s="221"/>
      <c r="J37" s="222"/>
      <c r="K37" s="222"/>
      <c r="L37" s="243"/>
      <c r="M37" s="223"/>
    </row>
    <row r="38" spans="1:55" s="205" customFormat="1" ht="32.25" customHeight="1" thickBot="1" x14ac:dyDescent="0.35">
      <c r="B38" s="242"/>
      <c r="C38" s="3408" t="s">
        <v>465</v>
      </c>
      <c r="D38" s="3409"/>
      <c r="E38" s="3410"/>
      <c r="F38" s="3410"/>
      <c r="G38" s="3410"/>
      <c r="H38" s="3410"/>
      <c r="I38" s="3410"/>
      <c r="J38" s="3410"/>
      <c r="K38" s="3411"/>
      <c r="L38" s="243"/>
    </row>
    <row r="39" spans="1:55" s="205" customFormat="1" ht="66" customHeight="1" thickBot="1" x14ac:dyDescent="0.35">
      <c r="B39" s="242"/>
      <c r="C39" s="3403" t="s">
        <v>1630</v>
      </c>
      <c r="D39" s="3404"/>
      <c r="E39" s="3404"/>
      <c r="F39" s="3404"/>
      <c r="G39" s="3404"/>
      <c r="H39" s="3404"/>
      <c r="I39" s="3404"/>
      <c r="J39" s="3404"/>
      <c r="K39" s="3405"/>
      <c r="L39" s="243"/>
    </row>
    <row r="40" spans="1:55" s="205" customFormat="1" ht="14.4" thickBot="1" x14ac:dyDescent="0.35">
      <c r="B40" s="251"/>
      <c r="C40" s="252"/>
      <c r="D40" s="252"/>
      <c r="E40" s="252"/>
      <c r="F40" s="252"/>
      <c r="G40" s="252"/>
      <c r="H40" s="252"/>
      <c r="I40" s="252"/>
      <c r="J40" s="252"/>
      <c r="K40" s="252"/>
      <c r="L40" s="253"/>
    </row>
    <row r="41" spans="1:55" s="205" customFormat="1" x14ac:dyDescent="0.3">
      <c r="C41" s="225"/>
      <c r="D41" s="225"/>
      <c r="E41" s="225"/>
      <c r="F41" s="225"/>
      <c r="G41" s="225"/>
      <c r="H41" s="225"/>
      <c r="I41" s="225"/>
      <c r="J41" s="225"/>
      <c r="K41" s="225"/>
    </row>
    <row r="42" spans="1:55" s="205" customFormat="1" x14ac:dyDescent="0.3">
      <c r="C42" s="225"/>
      <c r="D42" s="225"/>
      <c r="E42" s="225"/>
      <c r="F42" s="225"/>
      <c r="G42" s="225"/>
      <c r="H42" s="225"/>
      <c r="I42" s="225"/>
      <c r="J42" s="225"/>
      <c r="K42" s="225"/>
    </row>
    <row r="43" spans="1:55" s="205" customFormat="1" x14ac:dyDescent="0.3">
      <c r="E43" s="215"/>
      <c r="F43" s="215"/>
      <c r="G43" s="216"/>
      <c r="H43" s="217"/>
      <c r="I43" s="217"/>
      <c r="J43" s="218"/>
      <c r="K43" s="216"/>
    </row>
    <row r="44" spans="1:55" s="205" customFormat="1" x14ac:dyDescent="0.3">
      <c r="E44" s="215"/>
      <c r="F44" s="215"/>
      <c r="G44" s="216"/>
      <c r="H44" s="217"/>
      <c r="I44" s="217"/>
      <c r="J44" s="218"/>
      <c r="K44" s="216"/>
    </row>
    <row r="45" spans="1:55" s="205" customFormat="1" x14ac:dyDescent="0.3">
      <c r="E45" s="215"/>
      <c r="F45" s="215"/>
      <c r="G45" s="216"/>
      <c r="H45" s="217"/>
      <c r="I45" s="217"/>
      <c r="J45" s="218"/>
      <c r="K45" s="216"/>
    </row>
    <row r="46" spans="1:55" s="205" customFormat="1" x14ac:dyDescent="0.3">
      <c r="E46" s="215"/>
      <c r="F46" s="215"/>
      <c r="G46" s="216"/>
      <c r="H46" s="217"/>
      <c r="I46" s="217"/>
      <c r="J46" s="218"/>
      <c r="K46" s="216"/>
    </row>
    <row r="47" spans="1:55" s="205" customFormat="1" x14ac:dyDescent="0.3">
      <c r="E47" s="215"/>
      <c r="F47" s="215"/>
      <c r="G47" s="216"/>
      <c r="H47" s="217"/>
      <c r="I47" s="217"/>
      <c r="J47" s="218"/>
      <c r="K47" s="216"/>
    </row>
    <row r="48" spans="1:55" s="205" customFormat="1" x14ac:dyDescent="0.3">
      <c r="E48" s="215"/>
      <c r="F48" s="215"/>
      <c r="G48" s="216"/>
      <c r="H48" s="217"/>
      <c r="I48" s="217"/>
      <c r="J48" s="218"/>
      <c r="K48" s="216"/>
    </row>
    <row r="49" spans="5:11" s="205" customFormat="1" x14ac:dyDescent="0.3">
      <c r="E49" s="215"/>
      <c r="F49" s="215"/>
      <c r="G49" s="216"/>
      <c r="H49" s="217"/>
      <c r="I49" s="217"/>
      <c r="J49" s="218"/>
      <c r="K49" s="216"/>
    </row>
    <row r="50" spans="5:11" s="205" customFormat="1" x14ac:dyDescent="0.3">
      <c r="E50" s="215"/>
      <c r="F50" s="215"/>
      <c r="G50" s="216"/>
      <c r="H50" s="217"/>
      <c r="I50" s="217"/>
      <c r="J50" s="218"/>
      <c r="K50" s="216"/>
    </row>
    <row r="51" spans="5:11" s="205" customFormat="1" x14ac:dyDescent="0.3">
      <c r="E51" s="215"/>
      <c r="F51" s="215"/>
      <c r="G51" s="216"/>
      <c r="H51" s="217"/>
      <c r="I51" s="217"/>
      <c r="J51" s="218"/>
      <c r="K51" s="216"/>
    </row>
    <row r="52" spans="5:11" s="205" customFormat="1" x14ac:dyDescent="0.3">
      <c r="E52" s="215"/>
      <c r="F52" s="215"/>
      <c r="G52" s="216"/>
      <c r="H52" s="217"/>
      <c r="I52" s="217"/>
      <c r="J52" s="218"/>
      <c r="K52" s="216"/>
    </row>
    <row r="53" spans="5:11" s="205" customFormat="1" x14ac:dyDescent="0.3">
      <c r="E53" s="215"/>
      <c r="F53" s="215"/>
      <c r="G53" s="216"/>
      <c r="H53" s="217"/>
      <c r="I53" s="217"/>
      <c r="J53" s="218"/>
      <c r="K53" s="216"/>
    </row>
    <row r="54" spans="5:11" s="205" customFormat="1" x14ac:dyDescent="0.3">
      <c r="E54" s="215"/>
      <c r="F54" s="215"/>
      <c r="G54" s="216"/>
      <c r="H54" s="217"/>
      <c r="I54" s="217"/>
      <c r="J54" s="218"/>
      <c r="K54" s="216"/>
    </row>
    <row r="55" spans="5:11" s="205" customFormat="1" x14ac:dyDescent="0.3">
      <c r="E55" s="215"/>
      <c r="F55" s="215"/>
      <c r="G55" s="216"/>
      <c r="H55" s="217"/>
      <c r="I55" s="217"/>
      <c r="J55" s="218"/>
      <c r="K55" s="216"/>
    </row>
    <row r="56" spans="5:11" s="205" customFormat="1" x14ac:dyDescent="0.3">
      <c r="E56" s="215"/>
      <c r="F56" s="215"/>
      <c r="G56" s="216"/>
      <c r="H56" s="217"/>
      <c r="I56" s="217"/>
      <c r="J56" s="218"/>
      <c r="K56" s="216"/>
    </row>
    <row r="57" spans="5:11" s="205" customFormat="1" x14ac:dyDescent="0.3">
      <c r="E57" s="215"/>
      <c r="F57" s="215"/>
      <c r="G57" s="216"/>
      <c r="H57" s="217"/>
      <c r="I57" s="217"/>
      <c r="J57" s="218"/>
      <c r="K57" s="216"/>
    </row>
    <row r="58" spans="5:11" s="205" customFormat="1" x14ac:dyDescent="0.3">
      <c r="E58" s="215"/>
      <c r="F58" s="215"/>
      <c r="G58" s="216"/>
      <c r="H58" s="217"/>
      <c r="I58" s="217"/>
      <c r="J58" s="218"/>
      <c r="K58" s="216"/>
    </row>
    <row r="59" spans="5:11" s="205" customFormat="1" x14ac:dyDescent="0.3">
      <c r="E59" s="215"/>
      <c r="F59" s="215"/>
      <c r="G59" s="216"/>
      <c r="H59" s="217"/>
      <c r="I59" s="217"/>
      <c r="J59" s="218"/>
      <c r="K59" s="216"/>
    </row>
    <row r="60" spans="5:11" s="205" customFormat="1" x14ac:dyDescent="0.3">
      <c r="E60" s="215"/>
      <c r="F60" s="215"/>
      <c r="G60" s="216"/>
      <c r="H60" s="217"/>
      <c r="I60" s="217"/>
      <c r="J60" s="218"/>
      <c r="K60" s="216"/>
    </row>
    <row r="61" spans="5:11" s="205" customFormat="1" x14ac:dyDescent="0.3">
      <c r="E61" s="215"/>
      <c r="F61" s="215"/>
      <c r="G61" s="216"/>
      <c r="H61" s="217"/>
      <c r="I61" s="217"/>
      <c r="J61" s="218"/>
      <c r="K61" s="216"/>
    </row>
    <row r="62" spans="5:11" s="205" customFormat="1" x14ac:dyDescent="0.3">
      <c r="E62" s="215"/>
      <c r="F62" s="215"/>
      <c r="G62" s="216"/>
      <c r="H62" s="217"/>
      <c r="I62" s="217"/>
      <c r="J62" s="218"/>
      <c r="K62" s="216"/>
    </row>
    <row r="63" spans="5:11" s="205" customFormat="1" x14ac:dyDescent="0.3">
      <c r="E63" s="215"/>
      <c r="F63" s="215"/>
      <c r="G63" s="216"/>
      <c r="H63" s="217"/>
      <c r="I63" s="217"/>
      <c r="J63" s="218"/>
      <c r="K63" s="216"/>
    </row>
    <row r="64" spans="5:11" s="205" customFormat="1" x14ac:dyDescent="0.3">
      <c r="E64" s="215"/>
      <c r="F64" s="215"/>
      <c r="G64" s="216"/>
      <c r="H64" s="217"/>
      <c r="I64" s="217"/>
      <c r="J64" s="218"/>
      <c r="K64" s="216"/>
    </row>
    <row r="65" spans="5:11" s="205" customFormat="1" x14ac:dyDescent="0.3">
      <c r="E65" s="215"/>
      <c r="F65" s="215"/>
      <c r="G65" s="216"/>
      <c r="H65" s="217"/>
      <c r="I65" s="217"/>
      <c r="J65" s="218"/>
      <c r="K65" s="216"/>
    </row>
    <row r="66" spans="5:11" s="205" customFormat="1" x14ac:dyDescent="0.3">
      <c r="E66" s="215"/>
      <c r="F66" s="215"/>
      <c r="G66" s="216"/>
      <c r="H66" s="217"/>
      <c r="I66" s="217"/>
      <c r="J66" s="218"/>
      <c r="K66" s="216"/>
    </row>
    <row r="67" spans="5:11" s="205" customFormat="1" x14ac:dyDescent="0.3">
      <c r="E67" s="215"/>
      <c r="F67" s="215"/>
      <c r="G67" s="216"/>
      <c r="H67" s="217"/>
      <c r="I67" s="217"/>
      <c r="J67" s="218"/>
      <c r="K67" s="216"/>
    </row>
    <row r="68" spans="5:11" s="205" customFormat="1" x14ac:dyDescent="0.3">
      <c r="E68" s="215"/>
      <c r="F68" s="215"/>
      <c r="G68" s="216"/>
      <c r="H68" s="217"/>
      <c r="I68" s="217"/>
      <c r="J68" s="218"/>
      <c r="K68" s="216"/>
    </row>
    <row r="69" spans="5:11" s="205" customFormat="1" x14ac:dyDescent="0.3">
      <c r="E69" s="215"/>
      <c r="F69" s="215"/>
      <c r="G69" s="216"/>
      <c r="H69" s="217"/>
      <c r="I69" s="217"/>
      <c r="J69" s="218"/>
      <c r="K69" s="216"/>
    </row>
    <row r="70" spans="5:11" s="205" customFormat="1" x14ac:dyDescent="0.3">
      <c r="E70" s="215"/>
      <c r="F70" s="215"/>
      <c r="G70" s="216"/>
      <c r="H70" s="217"/>
      <c r="I70" s="217"/>
      <c r="J70" s="218"/>
      <c r="K70" s="216"/>
    </row>
    <row r="71" spans="5:11" s="205" customFormat="1" x14ac:dyDescent="0.3">
      <c r="E71" s="215"/>
      <c r="F71" s="215"/>
      <c r="G71" s="216"/>
      <c r="H71" s="217"/>
      <c r="I71" s="217"/>
      <c r="J71" s="218"/>
      <c r="K71" s="216"/>
    </row>
    <row r="72" spans="5:11" s="205" customFormat="1" x14ac:dyDescent="0.3">
      <c r="E72" s="215"/>
      <c r="F72" s="215"/>
      <c r="G72" s="216"/>
      <c r="H72" s="217"/>
      <c r="I72" s="217"/>
      <c r="J72" s="218"/>
      <c r="K72" s="216"/>
    </row>
    <row r="73" spans="5:11" s="205" customFormat="1" x14ac:dyDescent="0.3">
      <c r="E73" s="215"/>
      <c r="F73" s="215"/>
      <c r="G73" s="216"/>
      <c r="H73" s="217"/>
      <c r="I73" s="217"/>
      <c r="J73" s="218"/>
      <c r="K73" s="216"/>
    </row>
    <row r="74" spans="5:11" s="205" customFormat="1" x14ac:dyDescent="0.3">
      <c r="E74" s="215"/>
      <c r="F74" s="215"/>
      <c r="G74" s="216"/>
      <c r="H74" s="217"/>
      <c r="I74" s="217"/>
      <c r="J74" s="218"/>
      <c r="K74" s="216"/>
    </row>
    <row r="75" spans="5:11" s="205" customFormat="1" x14ac:dyDescent="0.3">
      <c r="E75" s="215"/>
      <c r="F75" s="215"/>
      <c r="G75" s="216"/>
      <c r="H75" s="217"/>
      <c r="I75" s="217"/>
      <c r="J75" s="218"/>
      <c r="K75" s="216"/>
    </row>
    <row r="76" spans="5:11" s="205" customFormat="1" x14ac:dyDescent="0.3">
      <c r="E76" s="215"/>
      <c r="F76" s="215"/>
      <c r="G76" s="216"/>
      <c r="H76" s="217"/>
      <c r="I76" s="217"/>
      <c r="J76" s="218"/>
      <c r="K76" s="216"/>
    </row>
    <row r="77" spans="5:11" s="205" customFormat="1" x14ac:dyDescent="0.3">
      <c r="E77" s="215"/>
      <c r="F77" s="215"/>
      <c r="G77" s="216"/>
      <c r="H77" s="217"/>
      <c r="I77" s="217"/>
      <c r="J77" s="218"/>
      <c r="K77" s="216"/>
    </row>
    <row r="78" spans="5:11" s="205" customFormat="1" x14ac:dyDescent="0.3">
      <c r="E78" s="215"/>
      <c r="F78" s="215"/>
      <c r="G78" s="216"/>
      <c r="H78" s="217"/>
      <c r="I78" s="217"/>
      <c r="J78" s="218"/>
      <c r="K78" s="216"/>
    </row>
    <row r="79" spans="5:11" s="205" customFormat="1" x14ac:dyDescent="0.3">
      <c r="E79" s="215"/>
      <c r="F79" s="215"/>
      <c r="G79" s="216"/>
      <c r="H79" s="217"/>
      <c r="I79" s="217"/>
      <c r="J79" s="218"/>
      <c r="K79" s="216"/>
    </row>
    <row r="80" spans="5:11" s="205" customFormat="1" x14ac:dyDescent="0.3">
      <c r="E80" s="215"/>
      <c r="F80" s="215"/>
      <c r="G80" s="216"/>
      <c r="H80" s="217"/>
      <c r="I80" s="217"/>
      <c r="J80" s="218"/>
      <c r="K80" s="216"/>
    </row>
    <row r="81" spans="5:11" s="205" customFormat="1" x14ac:dyDescent="0.3">
      <c r="E81" s="215"/>
      <c r="F81" s="215"/>
      <c r="G81" s="216"/>
      <c r="H81" s="217"/>
      <c r="I81" s="217"/>
      <c r="J81" s="218"/>
      <c r="K81" s="216"/>
    </row>
    <row r="82" spans="5:11" s="205" customFormat="1" x14ac:dyDescent="0.3">
      <c r="E82" s="215"/>
      <c r="F82" s="215"/>
      <c r="G82" s="216"/>
      <c r="H82" s="217"/>
      <c r="I82" s="217"/>
      <c r="J82" s="218"/>
      <c r="K82" s="216"/>
    </row>
    <row r="83" spans="5:11" s="205" customFormat="1" x14ac:dyDescent="0.3">
      <c r="E83" s="215"/>
      <c r="F83" s="215"/>
      <c r="G83" s="216"/>
      <c r="H83" s="217"/>
      <c r="I83" s="217"/>
      <c r="J83" s="218"/>
      <c r="K83" s="216"/>
    </row>
    <row r="84" spans="5:11" s="205" customFormat="1" x14ac:dyDescent="0.3">
      <c r="E84" s="215"/>
      <c r="F84" s="215"/>
      <c r="G84" s="216"/>
      <c r="H84" s="217"/>
      <c r="I84" s="217"/>
      <c r="J84" s="218"/>
      <c r="K84" s="216"/>
    </row>
    <row r="85" spans="5:11" s="205" customFormat="1" x14ac:dyDescent="0.3">
      <c r="E85" s="215"/>
      <c r="F85" s="215"/>
      <c r="G85" s="216"/>
      <c r="H85" s="217"/>
      <c r="I85" s="217"/>
      <c r="J85" s="218"/>
      <c r="K85" s="216"/>
    </row>
    <row r="86" spans="5:11" s="205" customFormat="1" x14ac:dyDescent="0.3">
      <c r="E86" s="215"/>
      <c r="F86" s="215"/>
      <c r="G86" s="216"/>
      <c r="H86" s="217"/>
      <c r="I86" s="217"/>
      <c r="J86" s="218"/>
      <c r="K86" s="216"/>
    </row>
    <row r="87" spans="5:11" s="205" customFormat="1" x14ac:dyDescent="0.3">
      <c r="E87" s="215"/>
      <c r="F87" s="215"/>
      <c r="G87" s="216"/>
      <c r="H87" s="217"/>
      <c r="I87" s="217"/>
      <c r="J87" s="218"/>
      <c r="K87" s="216"/>
    </row>
    <row r="88" spans="5:11" s="205" customFormat="1" x14ac:dyDescent="0.3">
      <c r="E88" s="215"/>
      <c r="F88" s="215"/>
      <c r="G88" s="216"/>
      <c r="H88" s="217"/>
      <c r="I88" s="217"/>
      <c r="J88" s="218"/>
      <c r="K88" s="216"/>
    </row>
    <row r="89" spans="5:11" s="205" customFormat="1" x14ac:dyDescent="0.3">
      <c r="E89" s="215"/>
      <c r="F89" s="215"/>
      <c r="G89" s="216"/>
      <c r="H89" s="217"/>
      <c r="I89" s="217"/>
      <c r="J89" s="218"/>
      <c r="K89" s="216"/>
    </row>
    <row r="90" spans="5:11" s="205" customFormat="1" x14ac:dyDescent="0.3">
      <c r="E90" s="215"/>
      <c r="F90" s="215"/>
      <c r="G90" s="216"/>
      <c r="H90" s="217"/>
      <c r="I90" s="217"/>
      <c r="J90" s="218"/>
      <c r="K90" s="216"/>
    </row>
    <row r="91" spans="5:11" s="205" customFormat="1" x14ac:dyDescent="0.3">
      <c r="E91" s="215"/>
      <c r="F91" s="215"/>
      <c r="G91" s="216"/>
      <c r="H91" s="217"/>
      <c r="I91" s="217"/>
      <c r="J91" s="218"/>
      <c r="K91" s="216"/>
    </row>
    <row r="92" spans="5:11" s="205" customFormat="1" x14ac:dyDescent="0.3">
      <c r="E92" s="215"/>
      <c r="F92" s="215"/>
      <c r="G92" s="216"/>
      <c r="H92" s="217"/>
      <c r="I92" s="217"/>
      <c r="J92" s="218"/>
      <c r="K92" s="216"/>
    </row>
    <row r="93" spans="5:11" s="205" customFormat="1" x14ac:dyDescent="0.3">
      <c r="E93" s="215"/>
      <c r="F93" s="215"/>
      <c r="G93" s="216"/>
      <c r="H93" s="217"/>
      <c r="I93" s="217"/>
      <c r="J93" s="218"/>
      <c r="K93" s="216"/>
    </row>
    <row r="94" spans="5:11" s="205" customFormat="1" x14ac:dyDescent="0.3">
      <c r="E94" s="215"/>
      <c r="F94" s="215"/>
      <c r="G94" s="216"/>
      <c r="H94" s="217"/>
      <c r="I94" s="217"/>
      <c r="J94" s="218"/>
      <c r="K94" s="216"/>
    </row>
    <row r="95" spans="5:11" s="205" customFormat="1" x14ac:dyDescent="0.3">
      <c r="E95" s="215"/>
      <c r="F95" s="215"/>
      <c r="G95" s="216"/>
      <c r="H95" s="217"/>
      <c r="I95" s="217"/>
      <c r="J95" s="218"/>
      <c r="K95" s="216"/>
    </row>
    <row r="96" spans="5:11" s="205" customFormat="1" x14ac:dyDescent="0.3">
      <c r="E96" s="215"/>
      <c r="F96" s="215"/>
      <c r="G96" s="216"/>
      <c r="H96" s="217"/>
      <c r="I96" s="217"/>
      <c r="J96" s="218"/>
      <c r="K96" s="216"/>
    </row>
    <row r="97" spans="5:11" s="205" customFormat="1" x14ac:dyDescent="0.3">
      <c r="E97" s="215"/>
      <c r="F97" s="215"/>
      <c r="G97" s="216"/>
      <c r="H97" s="217"/>
      <c r="I97" s="217"/>
      <c r="J97" s="218"/>
      <c r="K97" s="216"/>
    </row>
    <row r="98" spans="5:11" s="205" customFormat="1" x14ac:dyDescent="0.3">
      <c r="E98" s="215"/>
      <c r="F98" s="215"/>
      <c r="G98" s="216"/>
      <c r="H98" s="217"/>
      <c r="I98" s="217"/>
      <c r="J98" s="218"/>
      <c r="K98" s="216"/>
    </row>
    <row r="99" spans="5:11" s="205" customFormat="1" x14ac:dyDescent="0.3">
      <c r="E99" s="215"/>
      <c r="F99" s="215"/>
      <c r="G99" s="216"/>
      <c r="H99" s="217"/>
      <c r="I99" s="217"/>
      <c r="J99" s="218"/>
      <c r="K99" s="216"/>
    </row>
    <row r="100" spans="5:11" s="205" customFormat="1" x14ac:dyDescent="0.3">
      <c r="E100" s="215"/>
      <c r="F100" s="215"/>
      <c r="G100" s="216"/>
      <c r="H100" s="217"/>
      <c r="I100" s="217"/>
      <c r="J100" s="218"/>
      <c r="K100" s="216"/>
    </row>
    <row r="101" spans="5:11" s="205" customFormat="1" x14ac:dyDescent="0.3">
      <c r="E101" s="215"/>
      <c r="F101" s="215"/>
      <c r="G101" s="216"/>
      <c r="H101" s="217"/>
      <c r="I101" s="217"/>
      <c r="J101" s="218"/>
      <c r="K101" s="216"/>
    </row>
    <row r="102" spans="5:11" s="205" customFormat="1" x14ac:dyDescent="0.3">
      <c r="E102" s="215"/>
      <c r="F102" s="215"/>
      <c r="G102" s="216"/>
      <c r="H102" s="217"/>
      <c r="I102" s="217"/>
      <c r="J102" s="218"/>
      <c r="K102" s="216"/>
    </row>
    <row r="103" spans="5:11" s="205" customFormat="1" x14ac:dyDescent="0.3">
      <c r="E103" s="215"/>
      <c r="F103" s="215"/>
      <c r="G103" s="216"/>
      <c r="H103" s="217"/>
      <c r="I103" s="217"/>
      <c r="J103" s="218"/>
      <c r="K103" s="216"/>
    </row>
    <row r="104" spans="5:11" s="205" customFormat="1" x14ac:dyDescent="0.3">
      <c r="E104" s="215"/>
      <c r="F104" s="215"/>
      <c r="G104" s="216"/>
      <c r="H104" s="217"/>
      <c r="I104" s="217"/>
      <c r="J104" s="218"/>
      <c r="K104" s="216"/>
    </row>
    <row r="105" spans="5:11" s="205" customFormat="1" x14ac:dyDescent="0.3">
      <c r="E105" s="215"/>
      <c r="F105" s="215"/>
      <c r="G105" s="216"/>
      <c r="H105" s="217"/>
      <c r="I105" s="217"/>
      <c r="J105" s="218"/>
      <c r="K105" s="216"/>
    </row>
    <row r="106" spans="5:11" s="205" customFormat="1" x14ac:dyDescent="0.3">
      <c r="E106" s="215"/>
      <c r="F106" s="215"/>
      <c r="G106" s="216"/>
      <c r="H106" s="217"/>
      <c r="I106" s="217"/>
      <c r="J106" s="218"/>
      <c r="K106" s="216"/>
    </row>
    <row r="107" spans="5:11" s="205" customFormat="1" x14ac:dyDescent="0.3">
      <c r="E107" s="215"/>
      <c r="F107" s="215"/>
      <c r="G107" s="216"/>
      <c r="H107" s="217"/>
      <c r="I107" s="217"/>
      <c r="J107" s="218"/>
      <c r="K107" s="216"/>
    </row>
    <row r="108" spans="5:11" s="205" customFormat="1" x14ac:dyDescent="0.3">
      <c r="E108" s="215"/>
      <c r="F108" s="215"/>
      <c r="G108" s="216"/>
      <c r="H108" s="217"/>
      <c r="I108" s="217"/>
      <c r="J108" s="218"/>
      <c r="K108" s="216"/>
    </row>
    <row r="109" spans="5:11" s="205" customFormat="1" x14ac:dyDescent="0.3">
      <c r="E109" s="215"/>
      <c r="F109" s="215"/>
      <c r="G109" s="216"/>
      <c r="H109" s="217"/>
      <c r="I109" s="217"/>
      <c r="J109" s="218"/>
      <c r="K109" s="216"/>
    </row>
    <row r="110" spans="5:11" s="205" customFormat="1" x14ac:dyDescent="0.3">
      <c r="E110" s="215"/>
      <c r="F110" s="215"/>
      <c r="G110" s="216"/>
      <c r="H110" s="217"/>
      <c r="I110" s="217"/>
      <c r="J110" s="218"/>
      <c r="K110" s="216"/>
    </row>
    <row r="111" spans="5:11" s="205" customFormat="1" x14ac:dyDescent="0.3">
      <c r="E111" s="215"/>
      <c r="F111" s="215"/>
      <c r="G111" s="216"/>
      <c r="H111" s="217"/>
      <c r="I111" s="217"/>
      <c r="J111" s="218"/>
      <c r="K111" s="216"/>
    </row>
    <row r="112" spans="5:11" s="205" customFormat="1" x14ac:dyDescent="0.3">
      <c r="E112" s="215"/>
      <c r="F112" s="215"/>
      <c r="G112" s="216"/>
      <c r="H112" s="217"/>
      <c r="I112" s="217"/>
      <c r="J112" s="218"/>
      <c r="K112" s="216"/>
    </row>
    <row r="113" spans="5:11" s="205" customFormat="1" x14ac:dyDescent="0.3">
      <c r="E113" s="215"/>
      <c r="F113" s="215"/>
      <c r="G113" s="216"/>
      <c r="H113" s="217"/>
      <c r="I113" s="217"/>
      <c r="J113" s="218"/>
      <c r="K113" s="216"/>
    </row>
    <row r="114" spans="5:11" s="205" customFormat="1" x14ac:dyDescent="0.3">
      <c r="E114" s="215"/>
      <c r="F114" s="215"/>
      <c r="G114" s="216"/>
      <c r="H114" s="217"/>
      <c r="I114" s="217"/>
      <c r="J114" s="218"/>
      <c r="K114" s="216"/>
    </row>
    <row r="115" spans="5:11" s="205" customFormat="1" x14ac:dyDescent="0.3">
      <c r="E115" s="215"/>
      <c r="F115" s="215"/>
      <c r="G115" s="216"/>
      <c r="H115" s="217"/>
      <c r="I115" s="217"/>
      <c r="J115" s="218"/>
      <c r="K115" s="216"/>
    </row>
    <row r="116" spans="5:11" s="205" customFormat="1" x14ac:dyDescent="0.3">
      <c r="E116" s="215"/>
      <c r="F116" s="215"/>
      <c r="G116" s="216"/>
      <c r="H116" s="217"/>
      <c r="I116" s="217"/>
      <c r="J116" s="218"/>
      <c r="K116" s="216"/>
    </row>
    <row r="117" spans="5:11" s="205" customFormat="1" x14ac:dyDescent="0.3">
      <c r="E117" s="215"/>
      <c r="F117" s="215"/>
      <c r="G117" s="216"/>
      <c r="H117" s="217"/>
      <c r="I117" s="217"/>
      <c r="J117" s="218"/>
      <c r="K117" s="216"/>
    </row>
    <row r="118" spans="5:11" s="205" customFormat="1" x14ac:dyDescent="0.3">
      <c r="E118" s="215"/>
      <c r="F118" s="215"/>
      <c r="G118" s="216"/>
      <c r="H118" s="217"/>
      <c r="I118" s="217"/>
      <c r="J118" s="218"/>
      <c r="K118" s="216"/>
    </row>
    <row r="119" spans="5:11" s="205" customFormat="1" x14ac:dyDescent="0.3">
      <c r="E119" s="215"/>
      <c r="F119" s="215"/>
      <c r="G119" s="216"/>
      <c r="H119" s="217"/>
      <c r="I119" s="217"/>
      <c r="J119" s="218"/>
      <c r="K119" s="216"/>
    </row>
    <row r="120" spans="5:11" s="205" customFormat="1" x14ac:dyDescent="0.3">
      <c r="E120" s="215"/>
      <c r="F120" s="215"/>
      <c r="G120" s="216"/>
      <c r="H120" s="217"/>
      <c r="I120" s="217"/>
      <c r="J120" s="218"/>
      <c r="K120" s="216"/>
    </row>
    <row r="121" spans="5:11" s="205" customFormat="1" x14ac:dyDescent="0.3">
      <c r="E121" s="215"/>
      <c r="F121" s="215"/>
      <c r="G121" s="216"/>
      <c r="H121" s="217"/>
      <c r="I121" s="217"/>
      <c r="J121" s="218"/>
      <c r="K121" s="216"/>
    </row>
    <row r="122" spans="5:11" s="205" customFormat="1" x14ac:dyDescent="0.3">
      <c r="E122" s="215"/>
      <c r="F122" s="215"/>
      <c r="G122" s="216"/>
      <c r="H122" s="217"/>
      <c r="I122" s="217"/>
      <c r="J122" s="218"/>
      <c r="K122" s="216"/>
    </row>
    <row r="123" spans="5:11" s="205" customFormat="1" x14ac:dyDescent="0.3">
      <c r="E123" s="215"/>
      <c r="F123" s="215"/>
      <c r="G123" s="216"/>
      <c r="H123" s="217"/>
      <c r="I123" s="217"/>
      <c r="J123" s="218"/>
      <c r="K123" s="216"/>
    </row>
    <row r="124" spans="5:11" s="205" customFormat="1" x14ac:dyDescent="0.3">
      <c r="E124" s="215"/>
      <c r="F124" s="215"/>
      <c r="G124" s="216"/>
      <c r="H124" s="217"/>
      <c r="I124" s="217"/>
      <c r="J124" s="218"/>
      <c r="K124" s="216"/>
    </row>
    <row r="125" spans="5:11" s="205" customFormat="1" x14ac:dyDescent="0.3">
      <c r="E125" s="215"/>
      <c r="F125" s="215"/>
      <c r="G125" s="216"/>
      <c r="H125" s="217"/>
      <c r="I125" s="217"/>
      <c r="J125" s="218"/>
      <c r="K125" s="216"/>
    </row>
    <row r="126" spans="5:11" s="205" customFormat="1" x14ac:dyDescent="0.3">
      <c r="E126" s="215"/>
      <c r="F126" s="215"/>
      <c r="G126" s="216"/>
      <c r="H126" s="217"/>
      <c r="I126" s="217"/>
      <c r="J126" s="218"/>
      <c r="K126" s="216"/>
    </row>
    <row r="127" spans="5:11" s="205" customFormat="1" x14ac:dyDescent="0.3">
      <c r="E127" s="215"/>
      <c r="F127" s="215"/>
      <c r="G127" s="216"/>
      <c r="H127" s="217"/>
      <c r="I127" s="217"/>
      <c r="J127" s="218"/>
      <c r="K127" s="216"/>
    </row>
    <row r="128" spans="5:11" s="205" customFormat="1" x14ac:dyDescent="0.3">
      <c r="E128" s="215"/>
      <c r="F128" s="215"/>
      <c r="G128" s="216"/>
      <c r="H128" s="217"/>
      <c r="I128" s="217"/>
      <c r="J128" s="218"/>
      <c r="K128" s="216"/>
    </row>
    <row r="129" spans="5:11" s="205" customFormat="1" x14ac:dyDescent="0.3">
      <c r="E129" s="215"/>
      <c r="F129" s="215"/>
      <c r="G129" s="216"/>
      <c r="H129" s="217"/>
      <c r="I129" s="217"/>
      <c r="J129" s="218"/>
      <c r="K129" s="216"/>
    </row>
    <row r="130" spans="5:11" s="205" customFormat="1" x14ac:dyDescent="0.3">
      <c r="E130" s="215"/>
      <c r="F130" s="215"/>
      <c r="G130" s="216"/>
      <c r="H130" s="217"/>
      <c r="I130" s="217"/>
      <c r="J130" s="218"/>
      <c r="K130" s="216"/>
    </row>
    <row r="131" spans="5:11" s="205" customFormat="1" x14ac:dyDescent="0.3">
      <c r="E131" s="215"/>
      <c r="F131" s="215"/>
      <c r="G131" s="216"/>
      <c r="H131" s="217"/>
      <c r="I131" s="217"/>
      <c r="J131" s="218"/>
      <c r="K131" s="216"/>
    </row>
    <row r="132" spans="5:11" s="205" customFormat="1" x14ac:dyDescent="0.3">
      <c r="E132" s="215"/>
      <c r="F132" s="215"/>
      <c r="G132" s="216"/>
      <c r="H132" s="217"/>
      <c r="I132" s="217"/>
      <c r="J132" s="218"/>
      <c r="K132" s="216"/>
    </row>
    <row r="133" spans="5:11" s="205" customFormat="1" x14ac:dyDescent="0.3">
      <c r="E133" s="215"/>
      <c r="F133" s="215"/>
      <c r="G133" s="216"/>
      <c r="H133" s="217"/>
      <c r="I133" s="217"/>
      <c r="J133" s="218"/>
      <c r="K133" s="216"/>
    </row>
    <row r="134" spans="5:11" s="205" customFormat="1" x14ac:dyDescent="0.3">
      <c r="E134" s="215"/>
      <c r="F134" s="215"/>
      <c r="G134" s="216"/>
      <c r="H134" s="217"/>
      <c r="I134" s="217"/>
      <c r="J134" s="218"/>
      <c r="K134" s="216"/>
    </row>
    <row r="135" spans="5:11" s="205" customFormat="1" x14ac:dyDescent="0.3">
      <c r="E135" s="215"/>
      <c r="F135" s="215"/>
      <c r="G135" s="216"/>
      <c r="H135" s="217"/>
      <c r="I135" s="217"/>
      <c r="J135" s="218"/>
      <c r="K135" s="216"/>
    </row>
    <row r="136" spans="5:11" s="205" customFormat="1" x14ac:dyDescent="0.3">
      <c r="E136" s="215"/>
      <c r="F136" s="215"/>
      <c r="G136" s="216"/>
      <c r="H136" s="217"/>
      <c r="I136" s="217"/>
      <c r="J136" s="218"/>
      <c r="K136" s="216"/>
    </row>
    <row r="137" spans="5:11" s="205" customFormat="1" x14ac:dyDescent="0.3">
      <c r="E137" s="215"/>
      <c r="F137" s="215"/>
      <c r="G137" s="216"/>
      <c r="H137" s="217"/>
      <c r="I137" s="217"/>
      <c r="J137" s="218"/>
      <c r="K137" s="216"/>
    </row>
    <row r="138" spans="5:11" s="205" customFormat="1" x14ac:dyDescent="0.3">
      <c r="E138" s="215"/>
      <c r="F138" s="215"/>
      <c r="G138" s="216"/>
      <c r="H138" s="217"/>
      <c r="I138" s="217"/>
      <c r="J138" s="218"/>
      <c r="K138" s="216"/>
    </row>
    <row r="139" spans="5:11" s="205" customFormat="1" x14ac:dyDescent="0.3">
      <c r="E139" s="215"/>
      <c r="F139" s="215"/>
      <c r="G139" s="216"/>
      <c r="H139" s="217"/>
      <c r="I139" s="217"/>
      <c r="J139" s="218"/>
      <c r="K139" s="216"/>
    </row>
    <row r="140" spans="5:11" s="205" customFormat="1" x14ac:dyDescent="0.3">
      <c r="E140" s="215"/>
      <c r="F140" s="215"/>
      <c r="G140" s="216"/>
      <c r="H140" s="217"/>
      <c r="I140" s="217"/>
      <c r="J140" s="218"/>
      <c r="K140" s="216"/>
    </row>
    <row r="141" spans="5:11" s="205" customFormat="1" x14ac:dyDescent="0.3">
      <c r="E141" s="215"/>
      <c r="F141" s="215"/>
      <c r="G141" s="216"/>
      <c r="H141" s="217"/>
      <c r="I141" s="217"/>
      <c r="J141" s="218"/>
      <c r="K141" s="216"/>
    </row>
    <row r="142" spans="5:11" s="205" customFormat="1" x14ac:dyDescent="0.3">
      <c r="E142" s="215"/>
      <c r="F142" s="215"/>
      <c r="G142" s="216"/>
      <c r="H142" s="217"/>
      <c r="I142" s="217"/>
      <c r="J142" s="218"/>
      <c r="K142" s="216"/>
    </row>
    <row r="143" spans="5:11" s="205" customFormat="1" x14ac:dyDescent="0.3">
      <c r="E143" s="215"/>
      <c r="F143" s="215"/>
      <c r="G143" s="216"/>
      <c r="H143" s="217"/>
      <c r="I143" s="217"/>
      <c r="J143" s="218"/>
      <c r="K143" s="216"/>
    </row>
    <row r="144" spans="5:11" s="205" customFormat="1" x14ac:dyDescent="0.3">
      <c r="E144" s="215"/>
      <c r="F144" s="215"/>
      <c r="G144" s="216"/>
      <c r="H144" s="217"/>
      <c r="I144" s="217"/>
      <c r="J144" s="218"/>
      <c r="K144" s="216"/>
    </row>
    <row r="145" spans="5:11" s="205" customFormat="1" x14ac:dyDescent="0.3">
      <c r="E145" s="215"/>
      <c r="F145" s="215"/>
      <c r="G145" s="216"/>
      <c r="H145" s="217"/>
      <c r="I145" s="217"/>
      <c r="J145" s="218"/>
      <c r="K145" s="216"/>
    </row>
    <row r="146" spans="5:11" s="205" customFormat="1" x14ac:dyDescent="0.3">
      <c r="E146" s="215"/>
      <c r="F146" s="215"/>
      <c r="G146" s="216"/>
      <c r="H146" s="217"/>
      <c r="I146" s="217"/>
      <c r="J146" s="218"/>
      <c r="K146" s="216"/>
    </row>
    <row r="147" spans="5:11" s="205" customFormat="1" x14ac:dyDescent="0.3">
      <c r="E147" s="215"/>
      <c r="F147" s="215"/>
      <c r="G147" s="216"/>
      <c r="H147" s="217"/>
      <c r="I147" s="217"/>
      <c r="J147" s="218"/>
      <c r="K147" s="216"/>
    </row>
    <row r="148" spans="5:11" s="205" customFormat="1" x14ac:dyDescent="0.3">
      <c r="E148" s="215"/>
      <c r="F148" s="215"/>
      <c r="G148" s="216"/>
      <c r="H148" s="217"/>
      <c r="I148" s="217"/>
      <c r="J148" s="218"/>
      <c r="K148" s="216"/>
    </row>
    <row r="149" spans="5:11" s="205" customFormat="1" x14ac:dyDescent="0.3">
      <c r="E149" s="215"/>
      <c r="F149" s="215"/>
      <c r="G149" s="216"/>
      <c r="H149" s="217"/>
      <c r="I149" s="217"/>
      <c r="J149" s="218"/>
      <c r="K149" s="216"/>
    </row>
    <row r="150" spans="5:11" s="205" customFormat="1" x14ac:dyDescent="0.3">
      <c r="E150" s="215"/>
      <c r="F150" s="215"/>
      <c r="G150" s="216"/>
      <c r="H150" s="217"/>
      <c r="I150" s="217"/>
      <c r="J150" s="218"/>
      <c r="K150" s="216"/>
    </row>
    <row r="151" spans="5:11" s="205" customFormat="1" x14ac:dyDescent="0.3">
      <c r="E151" s="215"/>
      <c r="F151" s="215"/>
      <c r="G151" s="216"/>
      <c r="H151" s="217"/>
      <c r="I151" s="217"/>
      <c r="J151" s="218"/>
      <c r="K151" s="216"/>
    </row>
    <row r="152" spans="5:11" s="205" customFormat="1" x14ac:dyDescent="0.3">
      <c r="E152" s="215"/>
      <c r="F152" s="215"/>
      <c r="G152" s="216"/>
      <c r="H152" s="217"/>
      <c r="I152" s="217"/>
      <c r="J152" s="218"/>
      <c r="K152" s="216"/>
    </row>
    <row r="153" spans="5:11" s="205" customFormat="1" x14ac:dyDescent="0.3">
      <c r="E153" s="215"/>
      <c r="F153" s="215"/>
      <c r="G153" s="216"/>
      <c r="H153" s="217"/>
      <c r="I153" s="217"/>
      <c r="J153" s="218"/>
      <c r="K153" s="216"/>
    </row>
    <row r="154" spans="5:11" s="205" customFormat="1" x14ac:dyDescent="0.3">
      <c r="E154" s="215"/>
      <c r="F154" s="215"/>
      <c r="G154" s="216"/>
      <c r="H154" s="217"/>
      <c r="I154" s="217"/>
      <c r="J154" s="218"/>
      <c r="K154" s="216"/>
    </row>
    <row r="155" spans="5:11" s="205" customFormat="1" x14ac:dyDescent="0.3">
      <c r="E155" s="215"/>
      <c r="F155" s="215"/>
      <c r="G155" s="216"/>
      <c r="H155" s="217"/>
      <c r="I155" s="217"/>
      <c r="J155" s="218"/>
      <c r="K155" s="216"/>
    </row>
    <row r="156" spans="5:11" s="205" customFormat="1" x14ac:dyDescent="0.3">
      <c r="E156" s="215"/>
      <c r="F156" s="215"/>
      <c r="G156" s="216"/>
      <c r="H156" s="217"/>
      <c r="I156" s="217"/>
      <c r="J156" s="218"/>
      <c r="K156" s="216"/>
    </row>
    <row r="157" spans="5:11" s="205" customFormat="1" x14ac:dyDescent="0.3">
      <c r="E157" s="215"/>
      <c r="F157" s="215"/>
      <c r="G157" s="216"/>
      <c r="H157" s="217"/>
      <c r="I157" s="217"/>
      <c r="J157" s="218"/>
      <c r="K157" s="216"/>
    </row>
    <row r="158" spans="5:11" s="205" customFormat="1" x14ac:dyDescent="0.3">
      <c r="E158" s="215"/>
      <c r="F158" s="215"/>
      <c r="G158" s="216"/>
      <c r="H158" s="217"/>
      <c r="I158" s="217"/>
      <c r="J158" s="218"/>
      <c r="K158" s="216"/>
    </row>
    <row r="159" spans="5:11" s="205" customFormat="1" x14ac:dyDescent="0.3">
      <c r="E159" s="215"/>
      <c r="F159" s="215"/>
      <c r="G159" s="216"/>
      <c r="H159" s="217"/>
      <c r="I159" s="217"/>
      <c r="J159" s="218"/>
      <c r="K159" s="216"/>
    </row>
    <row r="160" spans="5:11" s="205" customFormat="1" x14ac:dyDescent="0.3">
      <c r="E160" s="215"/>
      <c r="F160" s="215"/>
      <c r="G160" s="216"/>
      <c r="H160" s="217"/>
      <c r="I160" s="217"/>
      <c r="J160" s="218"/>
      <c r="K160" s="216"/>
    </row>
    <row r="161" spans="5:11" s="205" customFormat="1" x14ac:dyDescent="0.3">
      <c r="E161" s="215"/>
      <c r="F161" s="215"/>
      <c r="G161" s="216"/>
      <c r="H161" s="217"/>
      <c r="I161" s="217"/>
      <c r="J161" s="218"/>
      <c r="K161" s="216"/>
    </row>
    <row r="162" spans="5:11" s="205" customFormat="1" x14ac:dyDescent="0.3">
      <c r="E162" s="215"/>
      <c r="F162" s="215"/>
      <c r="G162" s="216"/>
      <c r="H162" s="217"/>
      <c r="I162" s="217"/>
      <c r="J162" s="218"/>
      <c r="K162" s="216"/>
    </row>
    <row r="163" spans="5:11" s="205" customFormat="1" x14ac:dyDescent="0.3">
      <c r="E163" s="215"/>
      <c r="F163" s="215"/>
      <c r="G163" s="216"/>
      <c r="H163" s="217"/>
      <c r="I163" s="217"/>
      <c r="J163" s="218"/>
      <c r="K163" s="216"/>
    </row>
    <row r="164" spans="5:11" s="205" customFormat="1" x14ac:dyDescent="0.3">
      <c r="E164" s="215"/>
      <c r="F164" s="215"/>
      <c r="G164" s="216"/>
      <c r="H164" s="217"/>
      <c r="I164" s="217"/>
      <c r="J164" s="218"/>
      <c r="K164" s="216"/>
    </row>
    <row r="165" spans="5:11" s="205" customFormat="1" x14ac:dyDescent="0.3">
      <c r="E165" s="215"/>
      <c r="F165" s="215"/>
      <c r="G165" s="216"/>
      <c r="H165" s="217"/>
      <c r="I165" s="217"/>
      <c r="J165" s="218"/>
      <c r="K165" s="216"/>
    </row>
    <row r="166" spans="5:11" s="205" customFormat="1" x14ac:dyDescent="0.3">
      <c r="E166" s="215"/>
      <c r="F166" s="215"/>
      <c r="G166" s="216"/>
      <c r="H166" s="217"/>
      <c r="I166" s="217"/>
      <c r="J166" s="218"/>
      <c r="K166" s="216"/>
    </row>
    <row r="167" spans="5:11" s="205" customFormat="1" x14ac:dyDescent="0.3">
      <c r="E167" s="215"/>
      <c r="F167" s="215"/>
      <c r="G167" s="216"/>
      <c r="H167" s="217"/>
      <c r="I167" s="217"/>
      <c r="J167" s="218"/>
      <c r="K167" s="216"/>
    </row>
    <row r="168" spans="5:11" s="205" customFormat="1" x14ac:dyDescent="0.3">
      <c r="E168" s="215"/>
      <c r="F168" s="215"/>
      <c r="G168" s="216"/>
      <c r="H168" s="217"/>
      <c r="I168" s="217"/>
      <c r="J168" s="218"/>
      <c r="K168" s="216"/>
    </row>
    <row r="169" spans="5:11" s="205" customFormat="1" x14ac:dyDescent="0.3">
      <c r="E169" s="215"/>
      <c r="F169" s="215"/>
      <c r="G169" s="216"/>
      <c r="H169" s="217"/>
      <c r="I169" s="217"/>
      <c r="J169" s="218"/>
      <c r="K169" s="216"/>
    </row>
    <row r="170" spans="5:11" s="205" customFormat="1" x14ac:dyDescent="0.3">
      <c r="E170" s="215"/>
      <c r="F170" s="215"/>
      <c r="G170" s="216"/>
      <c r="H170" s="217"/>
      <c r="I170" s="217"/>
      <c r="J170" s="218"/>
      <c r="K170" s="216"/>
    </row>
    <row r="171" spans="5:11" s="205" customFormat="1" x14ac:dyDescent="0.3">
      <c r="E171" s="215"/>
      <c r="F171" s="215"/>
      <c r="G171" s="216"/>
      <c r="H171" s="217"/>
      <c r="I171" s="217"/>
      <c r="J171" s="218"/>
      <c r="K171" s="216"/>
    </row>
    <row r="172" spans="5:11" s="205" customFormat="1" x14ac:dyDescent="0.3">
      <c r="E172" s="215"/>
      <c r="F172" s="215"/>
      <c r="G172" s="216"/>
      <c r="H172" s="217"/>
      <c r="I172" s="217"/>
      <c r="J172" s="218"/>
      <c r="K172" s="216"/>
    </row>
    <row r="173" spans="5:11" s="205" customFormat="1" x14ac:dyDescent="0.3">
      <c r="E173" s="215"/>
      <c r="F173" s="215"/>
      <c r="G173" s="216"/>
      <c r="H173" s="217"/>
      <c r="I173" s="217"/>
      <c r="J173" s="218"/>
      <c r="K173" s="216"/>
    </row>
    <row r="174" spans="5:11" s="205" customFormat="1" x14ac:dyDescent="0.3">
      <c r="E174" s="215"/>
      <c r="F174" s="215"/>
      <c r="G174" s="216"/>
      <c r="H174" s="217"/>
      <c r="I174" s="217"/>
      <c r="J174" s="218"/>
      <c r="K174" s="216"/>
    </row>
    <row r="175" spans="5:11" s="205" customFormat="1" x14ac:dyDescent="0.3">
      <c r="E175" s="215"/>
      <c r="F175" s="215"/>
      <c r="G175" s="216"/>
      <c r="H175" s="217"/>
      <c r="I175" s="217"/>
      <c r="J175" s="218"/>
      <c r="K175" s="216"/>
    </row>
    <row r="176" spans="5:11" s="205" customFormat="1" x14ac:dyDescent="0.3">
      <c r="E176" s="215"/>
      <c r="F176" s="215"/>
      <c r="G176" s="216"/>
      <c r="H176" s="217"/>
      <c r="I176" s="217"/>
      <c r="J176" s="218"/>
      <c r="K176" s="216"/>
    </row>
    <row r="177" spans="5:11" s="205" customFormat="1" x14ac:dyDescent="0.3">
      <c r="E177" s="215"/>
      <c r="F177" s="215"/>
      <c r="G177" s="216"/>
      <c r="H177" s="217"/>
      <c r="I177" s="217"/>
      <c r="J177" s="218"/>
      <c r="K177" s="216"/>
    </row>
    <row r="178" spans="5:11" s="205" customFormat="1" x14ac:dyDescent="0.3">
      <c r="E178" s="215"/>
      <c r="F178" s="215"/>
      <c r="G178" s="216"/>
      <c r="H178" s="217"/>
      <c r="I178" s="217"/>
      <c r="J178" s="218"/>
      <c r="K178" s="216"/>
    </row>
    <row r="179" spans="5:11" s="205" customFormat="1" x14ac:dyDescent="0.3">
      <c r="E179" s="215"/>
      <c r="F179" s="215"/>
      <c r="G179" s="216"/>
      <c r="H179" s="217"/>
      <c r="I179" s="217"/>
      <c r="J179" s="218"/>
      <c r="K179" s="216"/>
    </row>
    <row r="180" spans="5:11" s="205" customFormat="1" x14ac:dyDescent="0.3">
      <c r="E180" s="215"/>
      <c r="F180" s="215"/>
      <c r="G180" s="216"/>
      <c r="H180" s="217"/>
      <c r="I180" s="217"/>
      <c r="J180" s="218"/>
      <c r="K180" s="216"/>
    </row>
    <row r="181" spans="5:11" s="205" customFormat="1" x14ac:dyDescent="0.3">
      <c r="E181" s="215"/>
      <c r="F181" s="215"/>
      <c r="G181" s="216"/>
      <c r="H181" s="217"/>
      <c r="I181" s="217"/>
      <c r="J181" s="218"/>
      <c r="K181" s="216"/>
    </row>
    <row r="182" spans="5:11" s="205" customFormat="1" x14ac:dyDescent="0.3">
      <c r="E182" s="215"/>
      <c r="F182" s="215"/>
      <c r="G182" s="216"/>
      <c r="H182" s="217"/>
      <c r="I182" s="217"/>
      <c r="J182" s="218"/>
      <c r="K182" s="216"/>
    </row>
    <row r="183" spans="5:11" s="205" customFormat="1" x14ac:dyDescent="0.3">
      <c r="E183" s="215"/>
      <c r="F183" s="215"/>
      <c r="G183" s="216"/>
      <c r="H183" s="217"/>
      <c r="I183" s="217"/>
      <c r="J183" s="218"/>
      <c r="K183" s="216"/>
    </row>
    <row r="184" spans="5:11" s="205" customFormat="1" x14ac:dyDescent="0.3">
      <c r="E184" s="215"/>
      <c r="F184" s="215"/>
      <c r="G184" s="216"/>
      <c r="H184" s="217"/>
      <c r="I184" s="217"/>
      <c r="J184" s="218"/>
      <c r="K184" s="216"/>
    </row>
    <row r="185" spans="5:11" s="205" customFormat="1" x14ac:dyDescent="0.3">
      <c r="E185" s="215"/>
      <c r="F185" s="215"/>
      <c r="G185" s="216"/>
      <c r="H185" s="217"/>
      <c r="I185" s="217"/>
      <c r="J185" s="218"/>
      <c r="K185" s="216"/>
    </row>
    <row r="186" spans="5:11" s="205" customFormat="1" x14ac:dyDescent="0.3">
      <c r="E186" s="215"/>
      <c r="F186" s="215"/>
      <c r="G186" s="216"/>
      <c r="H186" s="217"/>
      <c r="I186" s="217"/>
      <c r="J186" s="218"/>
      <c r="K186" s="216"/>
    </row>
    <row r="187" spans="5:11" s="205" customFormat="1" x14ac:dyDescent="0.3">
      <c r="E187" s="215"/>
      <c r="F187" s="215"/>
      <c r="G187" s="216"/>
      <c r="H187" s="217"/>
      <c r="I187" s="217"/>
      <c r="J187" s="218"/>
      <c r="K187" s="216"/>
    </row>
    <row r="188" spans="5:11" s="205" customFormat="1" x14ac:dyDescent="0.3">
      <c r="E188" s="215"/>
      <c r="F188" s="215"/>
      <c r="G188" s="216"/>
      <c r="H188" s="217"/>
      <c r="I188" s="217"/>
      <c r="J188" s="218"/>
      <c r="K188" s="216"/>
    </row>
    <row r="189" spans="5:11" s="205" customFormat="1" x14ac:dyDescent="0.3">
      <c r="E189" s="215"/>
      <c r="F189" s="215"/>
      <c r="G189" s="216"/>
      <c r="H189" s="217"/>
      <c r="I189" s="217"/>
      <c r="J189" s="218"/>
      <c r="K189" s="216"/>
    </row>
    <row r="190" spans="5:11" s="205" customFormat="1" x14ac:dyDescent="0.3">
      <c r="E190" s="215"/>
      <c r="F190" s="215"/>
      <c r="G190" s="216"/>
      <c r="H190" s="217"/>
      <c r="I190" s="217"/>
      <c r="J190" s="218"/>
      <c r="K190" s="216"/>
    </row>
    <row r="191" spans="5:11" s="205" customFormat="1" x14ac:dyDescent="0.3">
      <c r="E191" s="215"/>
      <c r="F191" s="215"/>
      <c r="G191" s="216"/>
      <c r="H191" s="217"/>
      <c r="I191" s="217"/>
      <c r="J191" s="218"/>
      <c r="K191" s="216"/>
    </row>
    <row r="192" spans="5:11" s="205" customFormat="1" x14ac:dyDescent="0.3">
      <c r="E192" s="215"/>
      <c r="F192" s="215"/>
      <c r="G192" s="216"/>
      <c r="H192" s="217"/>
      <c r="I192" s="217"/>
      <c r="J192" s="218"/>
      <c r="K192" s="216"/>
    </row>
    <row r="193" spans="5:11" s="205" customFormat="1" x14ac:dyDescent="0.3">
      <c r="E193" s="215"/>
      <c r="F193" s="215"/>
      <c r="G193" s="216"/>
      <c r="H193" s="217"/>
      <c r="I193" s="217"/>
      <c r="J193" s="218"/>
      <c r="K193" s="216"/>
    </row>
    <row r="194" spans="5:11" s="205" customFormat="1" x14ac:dyDescent="0.3">
      <c r="E194" s="215"/>
      <c r="F194" s="215"/>
      <c r="G194" s="216"/>
      <c r="H194" s="217"/>
      <c r="I194" s="217"/>
      <c r="J194" s="218"/>
      <c r="K194" s="216"/>
    </row>
    <row r="195" spans="5:11" s="205" customFormat="1" x14ac:dyDescent="0.3">
      <c r="E195" s="215"/>
      <c r="F195" s="215"/>
      <c r="G195" s="216"/>
      <c r="H195" s="217"/>
      <c r="I195" s="217"/>
      <c r="J195" s="218"/>
      <c r="K195" s="216"/>
    </row>
    <row r="196" spans="5:11" s="205" customFormat="1" x14ac:dyDescent="0.3">
      <c r="E196" s="215"/>
      <c r="F196" s="215"/>
      <c r="G196" s="216"/>
      <c r="H196" s="217"/>
      <c r="I196" s="217"/>
      <c r="J196" s="218"/>
      <c r="K196" s="216"/>
    </row>
    <row r="197" spans="5:11" s="205" customFormat="1" x14ac:dyDescent="0.3">
      <c r="E197" s="215"/>
      <c r="F197" s="215"/>
      <c r="G197" s="216"/>
      <c r="H197" s="217"/>
      <c r="I197" s="217"/>
      <c r="J197" s="218"/>
      <c r="K197" s="216"/>
    </row>
    <row r="198" spans="5:11" s="205" customFormat="1" x14ac:dyDescent="0.3">
      <c r="E198" s="215"/>
      <c r="F198" s="215"/>
      <c r="G198" s="216"/>
      <c r="H198" s="217"/>
      <c r="I198" s="217"/>
      <c r="J198" s="218"/>
      <c r="K198" s="216"/>
    </row>
    <row r="199" spans="5:11" s="205" customFormat="1" x14ac:dyDescent="0.3">
      <c r="E199" s="215"/>
      <c r="F199" s="215"/>
      <c r="G199" s="216"/>
      <c r="H199" s="217"/>
      <c r="I199" s="217"/>
      <c r="J199" s="218"/>
      <c r="K199" s="216"/>
    </row>
    <row r="200" spans="5:11" s="205" customFormat="1" x14ac:dyDescent="0.3">
      <c r="E200" s="215"/>
      <c r="F200" s="215"/>
      <c r="G200" s="216"/>
      <c r="H200" s="217"/>
      <c r="I200" s="217"/>
      <c r="J200" s="218"/>
      <c r="K200" s="216"/>
    </row>
    <row r="201" spans="5:11" s="205" customFormat="1" x14ac:dyDescent="0.3">
      <c r="E201" s="215"/>
      <c r="F201" s="215"/>
      <c r="G201" s="216"/>
      <c r="H201" s="217"/>
      <c r="I201" s="217"/>
      <c r="J201" s="218"/>
      <c r="K201" s="216"/>
    </row>
    <row r="202" spans="5:11" s="205" customFormat="1" x14ac:dyDescent="0.3">
      <c r="E202" s="215"/>
      <c r="F202" s="215"/>
      <c r="G202" s="216"/>
      <c r="H202" s="217"/>
      <c r="I202" s="217"/>
      <c r="J202" s="218"/>
      <c r="K202" s="216"/>
    </row>
    <row r="203" spans="5:11" s="205" customFormat="1" x14ac:dyDescent="0.3">
      <c r="E203" s="215"/>
      <c r="F203" s="215"/>
      <c r="G203" s="216"/>
      <c r="H203" s="217"/>
      <c r="I203" s="217"/>
      <c r="J203" s="218"/>
      <c r="K203" s="216"/>
    </row>
    <row r="204" spans="5:11" s="205" customFormat="1" x14ac:dyDescent="0.3">
      <c r="E204" s="215"/>
      <c r="F204" s="215"/>
      <c r="G204" s="216"/>
      <c r="H204" s="217"/>
      <c r="I204" s="217"/>
      <c r="J204" s="218"/>
      <c r="K204" s="216"/>
    </row>
    <row r="205" spans="5:11" s="205" customFormat="1" x14ac:dyDescent="0.3">
      <c r="E205" s="215"/>
      <c r="F205" s="215"/>
      <c r="G205" s="216"/>
      <c r="H205" s="217"/>
      <c r="I205" s="217"/>
      <c r="J205" s="218"/>
      <c r="K205" s="216"/>
    </row>
    <row r="206" spans="5:11" s="205" customFormat="1" x14ac:dyDescent="0.3">
      <c r="E206" s="215"/>
      <c r="F206" s="215"/>
      <c r="G206" s="216"/>
      <c r="H206" s="217"/>
      <c r="I206" s="217"/>
      <c r="J206" s="218"/>
      <c r="K206" s="216"/>
    </row>
    <row r="207" spans="5:11" s="205" customFormat="1" x14ac:dyDescent="0.3">
      <c r="E207" s="215"/>
      <c r="F207" s="215"/>
      <c r="G207" s="216"/>
      <c r="H207" s="217"/>
      <c r="I207" s="217"/>
      <c r="J207" s="218"/>
      <c r="K207" s="216"/>
    </row>
    <row r="208" spans="5:11" s="205" customFormat="1" x14ac:dyDescent="0.3">
      <c r="E208" s="215"/>
      <c r="F208" s="215"/>
      <c r="G208" s="216"/>
      <c r="H208" s="217"/>
      <c r="I208" s="217"/>
      <c r="J208" s="218"/>
      <c r="K208" s="216"/>
    </row>
    <row r="209" spans="5:11" s="205" customFormat="1" x14ac:dyDescent="0.3">
      <c r="E209" s="215"/>
      <c r="F209" s="215"/>
      <c r="G209" s="216"/>
      <c r="H209" s="217"/>
      <c r="I209" s="217"/>
      <c r="J209" s="218"/>
      <c r="K209" s="216"/>
    </row>
    <row r="210" spans="5:11" s="205" customFormat="1" x14ac:dyDescent="0.3">
      <c r="E210" s="215"/>
      <c r="F210" s="215"/>
      <c r="G210" s="216"/>
      <c r="H210" s="217"/>
      <c r="I210" s="217"/>
      <c r="J210" s="218"/>
      <c r="K210" s="216"/>
    </row>
    <row r="211" spans="5:11" s="205" customFormat="1" x14ac:dyDescent="0.3">
      <c r="E211" s="215"/>
      <c r="F211" s="215"/>
      <c r="G211" s="216"/>
      <c r="H211" s="217"/>
      <c r="I211" s="217"/>
      <c r="J211" s="218"/>
      <c r="K211" s="216"/>
    </row>
    <row r="212" spans="5:11" s="205" customFormat="1" x14ac:dyDescent="0.3">
      <c r="E212" s="215"/>
      <c r="F212" s="215"/>
      <c r="G212" s="216"/>
      <c r="H212" s="217"/>
      <c r="I212" s="217"/>
      <c r="J212" s="218"/>
      <c r="K212" s="216"/>
    </row>
    <row r="213" spans="5:11" s="205" customFormat="1" x14ac:dyDescent="0.3">
      <c r="E213" s="215"/>
      <c r="F213" s="215"/>
      <c r="G213" s="216"/>
      <c r="H213" s="217"/>
      <c r="I213" s="217"/>
      <c r="J213" s="218"/>
      <c r="K213" s="216"/>
    </row>
    <row r="214" spans="5:11" s="205" customFormat="1" x14ac:dyDescent="0.3">
      <c r="E214" s="215"/>
      <c r="F214" s="215"/>
      <c r="G214" s="216"/>
      <c r="H214" s="217"/>
      <c r="I214" s="217"/>
      <c r="J214" s="218"/>
      <c r="K214" s="216"/>
    </row>
    <row r="215" spans="5:11" s="205" customFormat="1" x14ac:dyDescent="0.3">
      <c r="E215" s="215"/>
      <c r="F215" s="215"/>
      <c r="G215" s="216"/>
      <c r="H215" s="217"/>
      <c r="I215" s="217"/>
      <c r="J215" s="218"/>
      <c r="K215" s="216"/>
    </row>
    <row r="216" spans="5:11" s="205" customFormat="1" x14ac:dyDescent="0.3">
      <c r="E216" s="215"/>
      <c r="F216" s="215"/>
      <c r="G216" s="216"/>
      <c r="H216" s="217"/>
      <c r="I216" s="217"/>
      <c r="J216" s="218"/>
      <c r="K216" s="216"/>
    </row>
    <row r="217" spans="5:11" s="205" customFormat="1" x14ac:dyDescent="0.3">
      <c r="E217" s="215"/>
      <c r="F217" s="215"/>
      <c r="G217" s="216"/>
      <c r="H217" s="217"/>
      <c r="I217" s="217"/>
      <c r="J217" s="218"/>
      <c r="K217" s="216"/>
    </row>
    <row r="218" spans="5:11" s="205" customFormat="1" x14ac:dyDescent="0.3">
      <c r="E218" s="215"/>
      <c r="F218" s="215"/>
      <c r="G218" s="216"/>
      <c r="H218" s="217"/>
      <c r="I218" s="217"/>
      <c r="J218" s="218"/>
      <c r="K218" s="216"/>
    </row>
    <row r="219" spans="5:11" s="205" customFormat="1" x14ac:dyDescent="0.3">
      <c r="E219" s="215"/>
      <c r="F219" s="215"/>
      <c r="G219" s="216"/>
      <c r="H219" s="217"/>
      <c r="I219" s="217"/>
      <c r="J219" s="218"/>
      <c r="K219" s="216"/>
    </row>
    <row r="220" spans="5:11" s="205" customFormat="1" x14ac:dyDescent="0.3">
      <c r="E220" s="215"/>
      <c r="F220" s="215"/>
      <c r="G220" s="216"/>
      <c r="H220" s="217"/>
      <c r="I220" s="217"/>
      <c r="J220" s="218"/>
      <c r="K220" s="216"/>
    </row>
    <row r="221" spans="5:11" s="205" customFormat="1" x14ac:dyDescent="0.3">
      <c r="E221" s="215"/>
      <c r="F221" s="215"/>
      <c r="G221" s="216"/>
      <c r="H221" s="217"/>
      <c r="I221" s="217"/>
      <c r="J221" s="218"/>
      <c r="K221" s="216"/>
    </row>
    <row r="222" spans="5:11" s="205" customFormat="1" x14ac:dyDescent="0.3">
      <c r="E222" s="215"/>
      <c r="F222" s="215"/>
      <c r="G222" s="216"/>
      <c r="H222" s="217"/>
      <c r="I222" s="217"/>
      <c r="J222" s="218"/>
      <c r="K222" s="216"/>
    </row>
    <row r="223" spans="5:11" s="205" customFormat="1" x14ac:dyDescent="0.3">
      <c r="E223" s="215"/>
      <c r="F223" s="215"/>
      <c r="G223" s="216"/>
      <c r="H223" s="217"/>
      <c r="I223" s="217"/>
      <c r="J223" s="218"/>
      <c r="K223" s="216"/>
    </row>
    <row r="224" spans="5:11" s="205" customFormat="1" x14ac:dyDescent="0.3">
      <c r="E224" s="215"/>
      <c r="F224" s="215"/>
      <c r="G224" s="216"/>
      <c r="H224" s="217"/>
      <c r="I224" s="217"/>
      <c r="J224" s="218"/>
      <c r="K224" s="216"/>
    </row>
    <row r="225" spans="5:11" s="205" customFormat="1" x14ac:dyDescent="0.3">
      <c r="E225" s="215"/>
      <c r="F225" s="215"/>
      <c r="G225" s="216"/>
      <c r="H225" s="217"/>
      <c r="I225" s="217"/>
      <c r="J225" s="218"/>
      <c r="K225" s="216"/>
    </row>
    <row r="226" spans="5:11" s="205" customFormat="1" x14ac:dyDescent="0.3">
      <c r="E226" s="215"/>
      <c r="F226" s="215"/>
      <c r="G226" s="216"/>
      <c r="H226" s="217"/>
      <c r="I226" s="217"/>
      <c r="J226" s="218"/>
      <c r="K226" s="216"/>
    </row>
    <row r="227" spans="5:11" s="205" customFormat="1" x14ac:dyDescent="0.3">
      <c r="E227" s="215"/>
      <c r="F227" s="215"/>
      <c r="G227" s="216"/>
      <c r="H227" s="217"/>
      <c r="I227" s="217"/>
      <c r="J227" s="218"/>
      <c r="K227" s="216"/>
    </row>
    <row r="228" spans="5:11" s="205" customFormat="1" x14ac:dyDescent="0.3">
      <c r="E228" s="215"/>
      <c r="F228" s="215"/>
      <c r="G228" s="216"/>
      <c r="H228" s="217"/>
      <c r="I228" s="217"/>
      <c r="J228" s="218"/>
      <c r="K228" s="216"/>
    </row>
    <row r="229" spans="5:11" s="205" customFormat="1" x14ac:dyDescent="0.3">
      <c r="E229" s="215"/>
      <c r="F229" s="215"/>
      <c r="G229" s="216"/>
      <c r="H229" s="217"/>
      <c r="I229" s="217"/>
      <c r="J229" s="218"/>
      <c r="K229" s="216"/>
    </row>
    <row r="230" spans="5:11" s="205" customFormat="1" x14ac:dyDescent="0.3">
      <c r="E230" s="215"/>
      <c r="F230" s="215"/>
      <c r="G230" s="216"/>
      <c r="H230" s="217"/>
      <c r="I230" s="217"/>
      <c r="J230" s="218"/>
      <c r="K230" s="216"/>
    </row>
    <row r="231" spans="5:11" s="205" customFormat="1" x14ac:dyDescent="0.3">
      <c r="E231" s="215"/>
      <c r="F231" s="215"/>
      <c r="G231" s="216"/>
      <c r="H231" s="217"/>
      <c r="I231" s="217"/>
      <c r="J231" s="218"/>
      <c r="K231" s="216"/>
    </row>
    <row r="232" spans="5:11" s="205" customFormat="1" x14ac:dyDescent="0.3">
      <c r="E232" s="215"/>
      <c r="F232" s="215"/>
      <c r="G232" s="216"/>
      <c r="H232" s="217"/>
      <c r="I232" s="217"/>
      <c r="J232" s="218"/>
      <c r="K232" s="216"/>
    </row>
    <row r="233" spans="5:11" s="205" customFormat="1" x14ac:dyDescent="0.3">
      <c r="E233" s="215"/>
      <c r="F233" s="215"/>
      <c r="G233" s="216"/>
      <c r="H233" s="217"/>
      <c r="I233" s="217"/>
      <c r="J233" s="218"/>
      <c r="K233" s="216"/>
    </row>
    <row r="234" spans="5:11" s="205" customFormat="1" x14ac:dyDescent="0.3">
      <c r="E234" s="215"/>
      <c r="F234" s="215"/>
      <c r="G234" s="216"/>
      <c r="H234" s="217"/>
      <c r="I234" s="217"/>
      <c r="J234" s="218"/>
      <c r="K234" s="216"/>
    </row>
    <row r="235" spans="5:11" s="205" customFormat="1" x14ac:dyDescent="0.3">
      <c r="E235" s="215"/>
      <c r="F235" s="215"/>
      <c r="G235" s="216"/>
      <c r="H235" s="217"/>
      <c r="I235" s="217"/>
      <c r="J235" s="218"/>
      <c r="K235" s="216"/>
    </row>
    <row r="236" spans="5:11" s="205" customFormat="1" x14ac:dyDescent="0.3">
      <c r="E236" s="215"/>
      <c r="F236" s="215"/>
      <c r="G236" s="216"/>
      <c r="H236" s="217"/>
      <c r="I236" s="217"/>
      <c r="J236" s="218"/>
      <c r="K236" s="216"/>
    </row>
    <row r="237" spans="5:11" s="205" customFormat="1" x14ac:dyDescent="0.3">
      <c r="E237" s="215"/>
      <c r="F237" s="215"/>
      <c r="G237" s="216"/>
      <c r="H237" s="217"/>
      <c r="I237" s="217"/>
      <c r="J237" s="218"/>
      <c r="K237" s="216"/>
    </row>
    <row r="238" spans="5:11" s="205" customFormat="1" x14ac:dyDescent="0.3">
      <c r="E238" s="215"/>
      <c r="F238" s="215"/>
      <c r="G238" s="216"/>
      <c r="H238" s="217"/>
      <c r="I238" s="217"/>
      <c r="J238" s="218"/>
      <c r="K238" s="216"/>
    </row>
    <row r="239" spans="5:11" s="205" customFormat="1" x14ac:dyDescent="0.3">
      <c r="E239" s="215"/>
      <c r="F239" s="215"/>
      <c r="G239" s="216"/>
      <c r="H239" s="217"/>
      <c r="I239" s="217"/>
      <c r="J239" s="218"/>
      <c r="K239" s="216"/>
    </row>
    <row r="240" spans="5:11" s="205" customFormat="1" x14ac:dyDescent="0.3">
      <c r="E240" s="215"/>
      <c r="F240" s="215"/>
      <c r="G240" s="216"/>
      <c r="H240" s="217"/>
      <c r="I240" s="217"/>
      <c r="J240" s="218"/>
      <c r="K240" s="216"/>
    </row>
    <row r="241" spans="5:11" s="205" customFormat="1" x14ac:dyDescent="0.3">
      <c r="E241" s="215"/>
      <c r="F241" s="215"/>
      <c r="G241" s="216"/>
      <c r="H241" s="217"/>
      <c r="I241" s="217"/>
      <c r="J241" s="218"/>
      <c r="K241" s="216"/>
    </row>
    <row r="242" spans="5:11" s="205" customFormat="1" x14ac:dyDescent="0.3">
      <c r="E242" s="215"/>
      <c r="F242" s="215"/>
      <c r="G242" s="216"/>
      <c r="H242" s="217"/>
      <c r="I242" s="217"/>
      <c r="J242" s="218"/>
      <c r="K242" s="216"/>
    </row>
    <row r="243" spans="5:11" s="205" customFormat="1" x14ac:dyDescent="0.3">
      <c r="E243" s="215"/>
      <c r="F243" s="215"/>
      <c r="G243" s="216"/>
      <c r="H243" s="217"/>
      <c r="I243" s="217"/>
      <c r="J243" s="218"/>
      <c r="K243" s="216"/>
    </row>
    <row r="244" spans="5:11" s="205" customFormat="1" x14ac:dyDescent="0.3">
      <c r="E244" s="215"/>
      <c r="F244" s="215"/>
      <c r="G244" s="216"/>
      <c r="H244" s="217"/>
      <c r="I244" s="217"/>
      <c r="J244" s="218"/>
      <c r="K244" s="216"/>
    </row>
    <row r="245" spans="5:11" s="205" customFormat="1" x14ac:dyDescent="0.3">
      <c r="E245" s="215"/>
      <c r="F245" s="215"/>
      <c r="G245" s="216"/>
      <c r="H245" s="217"/>
      <c r="I245" s="217"/>
      <c r="J245" s="218"/>
      <c r="K245" s="216"/>
    </row>
    <row r="246" spans="5:11" s="205" customFormat="1" x14ac:dyDescent="0.3">
      <c r="E246" s="215"/>
      <c r="F246" s="215"/>
      <c r="G246" s="216"/>
      <c r="H246" s="217"/>
      <c r="I246" s="217"/>
      <c r="J246" s="218"/>
      <c r="K246" s="216"/>
    </row>
    <row r="247" spans="5:11" s="205" customFormat="1" x14ac:dyDescent="0.3">
      <c r="E247" s="215"/>
      <c r="F247" s="215"/>
      <c r="G247" s="216"/>
      <c r="H247" s="217"/>
      <c r="I247" s="217"/>
      <c r="J247" s="218"/>
      <c r="K247" s="216"/>
    </row>
    <row r="248" spans="5:11" s="205" customFormat="1" x14ac:dyDescent="0.3">
      <c r="E248" s="215"/>
      <c r="F248" s="215"/>
      <c r="G248" s="216"/>
      <c r="H248" s="217"/>
      <c r="I248" s="217"/>
      <c r="J248" s="218"/>
      <c r="K248" s="216"/>
    </row>
    <row r="249" spans="5:11" s="205" customFormat="1" x14ac:dyDescent="0.3">
      <c r="E249" s="215"/>
      <c r="F249" s="215"/>
      <c r="G249" s="216"/>
      <c r="H249" s="217"/>
      <c r="I249" s="217"/>
      <c r="J249" s="218"/>
      <c r="K249" s="216"/>
    </row>
    <row r="250" spans="5:11" s="205" customFormat="1" x14ac:dyDescent="0.3">
      <c r="E250" s="215"/>
      <c r="F250" s="215"/>
      <c r="G250" s="216"/>
      <c r="H250" s="217"/>
      <c r="I250" s="217"/>
      <c r="J250" s="218"/>
      <c r="K250" s="216"/>
    </row>
    <row r="251" spans="5:11" s="205" customFormat="1" x14ac:dyDescent="0.3">
      <c r="E251" s="215"/>
      <c r="F251" s="215"/>
      <c r="G251" s="216"/>
      <c r="H251" s="217"/>
      <c r="I251" s="217"/>
      <c r="J251" s="218"/>
      <c r="K251" s="216"/>
    </row>
    <row r="252" spans="5:11" s="205" customFormat="1" x14ac:dyDescent="0.3">
      <c r="E252" s="215"/>
      <c r="F252" s="215"/>
      <c r="G252" s="216"/>
      <c r="H252" s="217"/>
      <c r="I252" s="217"/>
      <c r="J252" s="218"/>
      <c r="K252" s="216"/>
    </row>
    <row r="253" spans="5:11" s="205" customFormat="1" x14ac:dyDescent="0.3">
      <c r="E253" s="215"/>
      <c r="F253" s="215"/>
      <c r="G253" s="216"/>
      <c r="H253" s="217"/>
      <c r="I253" s="217"/>
      <c r="J253" s="218"/>
      <c r="K253" s="216"/>
    </row>
    <row r="254" spans="5:11" s="205" customFormat="1" x14ac:dyDescent="0.3">
      <c r="E254" s="215"/>
      <c r="F254" s="215"/>
      <c r="G254" s="216"/>
      <c r="H254" s="217"/>
      <c r="I254" s="217"/>
      <c r="J254" s="218"/>
      <c r="K254" s="216"/>
    </row>
    <row r="255" spans="5:11" s="205" customFormat="1" x14ac:dyDescent="0.3">
      <c r="E255" s="215"/>
      <c r="F255" s="215"/>
      <c r="G255" s="216"/>
      <c r="H255" s="217"/>
      <c r="I255" s="217"/>
      <c r="J255" s="218"/>
      <c r="K255" s="216"/>
    </row>
    <row r="256" spans="5:11" s="205" customFormat="1" x14ac:dyDescent="0.3">
      <c r="E256" s="215"/>
      <c r="F256" s="215"/>
      <c r="G256" s="216"/>
      <c r="H256" s="217"/>
      <c r="I256" s="217"/>
      <c r="J256" s="218"/>
      <c r="K256" s="216"/>
    </row>
    <row r="257" spans="5:11" s="205" customFormat="1" x14ac:dyDescent="0.3">
      <c r="E257" s="215"/>
      <c r="F257" s="215"/>
      <c r="G257" s="216"/>
      <c r="H257" s="217"/>
      <c r="I257" s="217"/>
      <c r="J257" s="218"/>
      <c r="K257" s="216"/>
    </row>
    <row r="258" spans="5:11" s="205" customFormat="1" x14ac:dyDescent="0.3">
      <c r="E258" s="215"/>
      <c r="F258" s="215"/>
      <c r="G258" s="216"/>
      <c r="H258" s="217"/>
      <c r="I258" s="217"/>
      <c r="J258" s="218"/>
      <c r="K258" s="216"/>
    </row>
    <row r="259" spans="5:11" s="205" customFormat="1" x14ac:dyDescent="0.3">
      <c r="E259" s="215"/>
      <c r="F259" s="215"/>
      <c r="G259" s="216"/>
      <c r="H259" s="217"/>
      <c r="I259" s="217"/>
      <c r="J259" s="218"/>
      <c r="K259" s="216"/>
    </row>
    <row r="260" spans="5:11" s="205" customFormat="1" x14ac:dyDescent="0.3">
      <c r="E260" s="215"/>
      <c r="F260" s="215"/>
      <c r="G260" s="216"/>
      <c r="H260" s="217"/>
      <c r="I260" s="217"/>
      <c r="J260" s="218"/>
      <c r="K260" s="216"/>
    </row>
    <row r="261" spans="5:11" s="205" customFormat="1" x14ac:dyDescent="0.3">
      <c r="E261" s="215"/>
      <c r="F261" s="215"/>
      <c r="G261" s="216"/>
      <c r="H261" s="217"/>
      <c r="I261" s="217"/>
      <c r="J261" s="218"/>
      <c r="K261" s="216"/>
    </row>
    <row r="262" spans="5:11" s="205" customFormat="1" x14ac:dyDescent="0.3">
      <c r="E262" s="215"/>
      <c r="F262" s="215"/>
      <c r="G262" s="216"/>
      <c r="H262" s="217"/>
      <c r="I262" s="217"/>
      <c r="J262" s="218"/>
      <c r="K262" s="216"/>
    </row>
    <row r="263" spans="5:11" s="205" customFormat="1" x14ac:dyDescent="0.3">
      <c r="E263" s="215"/>
      <c r="F263" s="215"/>
      <c r="G263" s="216"/>
      <c r="H263" s="217"/>
      <c r="I263" s="217"/>
      <c r="J263" s="218"/>
      <c r="K263" s="216"/>
    </row>
    <row r="264" spans="5:11" s="205" customFormat="1" x14ac:dyDescent="0.3">
      <c r="E264" s="215"/>
      <c r="F264" s="215"/>
      <c r="G264" s="216"/>
      <c r="H264" s="217"/>
      <c r="I264" s="217"/>
      <c r="J264" s="218"/>
      <c r="K264" s="216"/>
    </row>
    <row r="265" spans="5:11" s="205" customFormat="1" x14ac:dyDescent="0.3">
      <c r="E265" s="215"/>
      <c r="F265" s="215"/>
      <c r="G265" s="216"/>
      <c r="H265" s="217"/>
      <c r="I265" s="217"/>
      <c r="J265" s="218"/>
      <c r="K265" s="216"/>
    </row>
    <row r="266" spans="5:11" s="205" customFormat="1" x14ac:dyDescent="0.3">
      <c r="E266" s="215"/>
      <c r="F266" s="215"/>
      <c r="G266" s="216"/>
      <c r="H266" s="217"/>
      <c r="I266" s="217"/>
      <c r="J266" s="218"/>
      <c r="K266" s="216"/>
    </row>
    <row r="267" spans="5:11" s="205" customFormat="1" x14ac:dyDescent="0.3">
      <c r="E267" s="215"/>
      <c r="F267" s="215"/>
      <c r="G267" s="216"/>
      <c r="H267" s="217"/>
      <c r="I267" s="217"/>
      <c r="J267" s="218"/>
      <c r="K267" s="216"/>
    </row>
    <row r="268" spans="5:11" s="205" customFormat="1" x14ac:dyDescent="0.3">
      <c r="E268" s="215"/>
      <c r="F268" s="215"/>
      <c r="G268" s="216"/>
      <c r="H268" s="217"/>
      <c r="I268" s="217"/>
      <c r="J268" s="218"/>
      <c r="K268" s="216"/>
    </row>
    <row r="269" spans="5:11" s="205" customFormat="1" x14ac:dyDescent="0.3">
      <c r="E269" s="215"/>
      <c r="F269" s="215"/>
      <c r="G269" s="216"/>
      <c r="H269" s="217"/>
      <c r="I269" s="217"/>
      <c r="J269" s="218"/>
      <c r="K269" s="216"/>
    </row>
    <row r="270" spans="5:11" s="205" customFormat="1" x14ac:dyDescent="0.3">
      <c r="E270" s="215"/>
      <c r="F270" s="215"/>
      <c r="G270" s="216"/>
      <c r="H270" s="217"/>
      <c r="I270" s="217"/>
      <c r="J270" s="218"/>
      <c r="K270" s="216"/>
    </row>
    <row r="271" spans="5:11" s="205" customFormat="1" x14ac:dyDescent="0.3">
      <c r="E271" s="215"/>
      <c r="F271" s="215"/>
      <c r="G271" s="216"/>
      <c r="H271" s="217"/>
      <c r="I271" s="217"/>
      <c r="J271" s="218"/>
      <c r="K271" s="216"/>
    </row>
    <row r="272" spans="5:11" s="205" customFormat="1" x14ac:dyDescent="0.3">
      <c r="E272" s="215"/>
      <c r="F272" s="215"/>
      <c r="G272" s="216"/>
      <c r="H272" s="217"/>
      <c r="I272" s="217"/>
      <c r="J272" s="218"/>
      <c r="K272" s="216"/>
    </row>
    <row r="273" spans="5:11" s="205" customFormat="1" x14ac:dyDescent="0.3">
      <c r="E273" s="215"/>
      <c r="F273" s="215"/>
      <c r="G273" s="216"/>
      <c r="H273" s="217"/>
      <c r="I273" s="217"/>
      <c r="J273" s="218"/>
      <c r="K273" s="216"/>
    </row>
    <row r="274" spans="5:11" s="205" customFormat="1" x14ac:dyDescent="0.3">
      <c r="E274" s="215"/>
      <c r="F274" s="215"/>
      <c r="G274" s="216"/>
      <c r="H274" s="217"/>
      <c r="I274" s="217"/>
      <c r="J274" s="218"/>
      <c r="K274" s="216"/>
    </row>
    <row r="275" spans="5:11" s="205" customFormat="1" x14ac:dyDescent="0.3">
      <c r="E275" s="215"/>
      <c r="F275" s="215"/>
      <c r="G275" s="216"/>
      <c r="H275" s="217"/>
      <c r="I275" s="217"/>
      <c r="J275" s="218"/>
      <c r="K275" s="216"/>
    </row>
    <row r="276" spans="5:11" s="205" customFormat="1" x14ac:dyDescent="0.3">
      <c r="E276" s="215"/>
      <c r="F276" s="215"/>
      <c r="G276" s="216"/>
      <c r="H276" s="217"/>
      <c r="I276" s="217"/>
      <c r="J276" s="218"/>
      <c r="K276" s="216"/>
    </row>
    <row r="277" spans="5:11" s="205" customFormat="1" x14ac:dyDescent="0.3">
      <c r="E277" s="215"/>
      <c r="F277" s="215"/>
      <c r="G277" s="216"/>
      <c r="H277" s="217"/>
      <c r="I277" s="217"/>
      <c r="J277" s="218"/>
      <c r="K277" s="216"/>
    </row>
    <row r="278" spans="5:11" s="205" customFormat="1" x14ac:dyDescent="0.3">
      <c r="E278" s="215"/>
      <c r="F278" s="215"/>
      <c r="G278" s="216"/>
      <c r="H278" s="217"/>
      <c r="I278" s="217"/>
      <c r="J278" s="218"/>
      <c r="K278" s="216"/>
    </row>
    <row r="279" spans="5:11" s="205" customFormat="1" x14ac:dyDescent="0.3">
      <c r="E279" s="215"/>
      <c r="F279" s="215"/>
      <c r="G279" s="216"/>
      <c r="H279" s="217"/>
      <c r="I279" s="217"/>
      <c r="J279" s="218"/>
      <c r="K279" s="216"/>
    </row>
    <row r="280" spans="5:11" s="205" customFormat="1" x14ac:dyDescent="0.3">
      <c r="E280" s="215"/>
      <c r="F280" s="215"/>
      <c r="G280" s="216"/>
      <c r="H280" s="217"/>
      <c r="I280" s="217"/>
      <c r="J280" s="218"/>
      <c r="K280" s="216"/>
    </row>
    <row r="281" spans="5:11" s="205" customFormat="1" x14ac:dyDescent="0.3">
      <c r="E281" s="215"/>
      <c r="F281" s="215"/>
      <c r="G281" s="216"/>
      <c r="H281" s="217"/>
      <c r="I281" s="217"/>
      <c r="J281" s="218"/>
      <c r="K281" s="216"/>
    </row>
    <row r="282" spans="5:11" s="205" customFormat="1" x14ac:dyDescent="0.3">
      <c r="E282" s="215"/>
      <c r="F282" s="215"/>
      <c r="G282" s="216"/>
      <c r="H282" s="217"/>
      <c r="I282" s="217"/>
      <c r="J282" s="218"/>
      <c r="K282" s="216"/>
    </row>
    <row r="283" spans="5:11" s="205" customFormat="1" x14ac:dyDescent="0.3">
      <c r="E283" s="215"/>
      <c r="F283" s="215"/>
      <c r="G283" s="216"/>
      <c r="H283" s="217"/>
      <c r="I283" s="217"/>
      <c r="J283" s="218"/>
      <c r="K283" s="216"/>
    </row>
    <row r="284" spans="5:11" s="205" customFormat="1" x14ac:dyDescent="0.3">
      <c r="E284" s="215"/>
      <c r="F284" s="215"/>
      <c r="G284" s="216"/>
      <c r="H284" s="217"/>
      <c r="I284" s="217"/>
      <c r="J284" s="218"/>
      <c r="K284" s="216"/>
    </row>
    <row r="285" spans="5:11" s="205" customFormat="1" x14ac:dyDescent="0.3">
      <c r="E285" s="215"/>
      <c r="F285" s="215"/>
      <c r="G285" s="216"/>
      <c r="H285" s="217"/>
      <c r="I285" s="217"/>
      <c r="J285" s="218"/>
      <c r="K285" s="216"/>
    </row>
    <row r="286" spans="5:11" s="205" customFormat="1" x14ac:dyDescent="0.3">
      <c r="E286" s="215"/>
      <c r="F286" s="215"/>
      <c r="G286" s="216"/>
      <c r="H286" s="217"/>
      <c r="I286" s="217"/>
      <c r="J286" s="218"/>
      <c r="K286" s="216"/>
    </row>
    <row r="287" spans="5:11" s="205" customFormat="1" x14ac:dyDescent="0.3">
      <c r="E287" s="215"/>
      <c r="F287" s="215"/>
      <c r="G287" s="216"/>
      <c r="H287" s="217"/>
      <c r="I287" s="217"/>
      <c r="J287" s="218"/>
      <c r="K287" s="216"/>
    </row>
    <row r="288" spans="5:11" s="205" customFormat="1" x14ac:dyDescent="0.3">
      <c r="E288" s="215"/>
      <c r="F288" s="215"/>
      <c r="G288" s="216"/>
      <c r="H288" s="217"/>
      <c r="I288" s="217"/>
      <c r="J288" s="218"/>
      <c r="K288" s="216"/>
    </row>
    <row r="289" spans="5:11" s="205" customFormat="1" x14ac:dyDescent="0.3">
      <c r="E289" s="215"/>
      <c r="F289" s="215"/>
      <c r="G289" s="216"/>
      <c r="H289" s="217"/>
      <c r="I289" s="217"/>
      <c r="J289" s="218"/>
      <c r="K289" s="216"/>
    </row>
    <row r="290" spans="5:11" s="205" customFormat="1" x14ac:dyDescent="0.3">
      <c r="E290" s="215"/>
      <c r="F290" s="215"/>
      <c r="G290" s="216"/>
      <c r="H290" s="217"/>
      <c r="I290" s="217"/>
      <c r="J290" s="218"/>
      <c r="K290" s="216"/>
    </row>
    <row r="291" spans="5:11" s="205" customFormat="1" x14ac:dyDescent="0.3">
      <c r="E291" s="215"/>
      <c r="F291" s="215"/>
      <c r="G291" s="216"/>
      <c r="H291" s="217"/>
      <c r="I291" s="217"/>
      <c r="J291" s="218"/>
      <c r="K291" s="216"/>
    </row>
    <row r="292" spans="5:11" s="205" customFormat="1" x14ac:dyDescent="0.3">
      <c r="E292" s="215"/>
      <c r="F292" s="215"/>
      <c r="G292" s="216"/>
      <c r="H292" s="217"/>
      <c r="I292" s="217"/>
      <c r="J292" s="218"/>
      <c r="K292" s="216"/>
    </row>
    <row r="293" spans="5:11" s="205" customFormat="1" x14ac:dyDescent="0.3">
      <c r="E293" s="215"/>
      <c r="F293" s="215"/>
      <c r="G293" s="216"/>
      <c r="H293" s="217"/>
      <c r="I293" s="217"/>
      <c r="J293" s="218"/>
      <c r="K293" s="216"/>
    </row>
    <row r="294" spans="5:11" s="205" customFormat="1" x14ac:dyDescent="0.3">
      <c r="E294" s="215"/>
      <c r="F294" s="215"/>
      <c r="G294" s="216"/>
      <c r="H294" s="217"/>
      <c r="I294" s="217"/>
      <c r="J294" s="218"/>
      <c r="K294" s="216"/>
    </row>
    <row r="295" spans="5:11" s="205" customFormat="1" x14ac:dyDescent="0.3">
      <c r="E295" s="215"/>
      <c r="F295" s="215"/>
      <c r="G295" s="216"/>
      <c r="H295" s="217"/>
      <c r="I295" s="217"/>
      <c r="J295" s="218"/>
      <c r="K295" s="216"/>
    </row>
    <row r="296" spans="5:11" s="205" customFormat="1" x14ac:dyDescent="0.3">
      <c r="E296" s="215"/>
      <c r="F296" s="215"/>
      <c r="G296" s="216"/>
      <c r="H296" s="217"/>
      <c r="I296" s="217"/>
      <c r="J296" s="218"/>
      <c r="K296" s="216"/>
    </row>
    <row r="297" spans="5:11" s="205" customFormat="1" x14ac:dyDescent="0.3">
      <c r="E297" s="215"/>
      <c r="F297" s="215"/>
      <c r="G297" s="216"/>
      <c r="H297" s="217"/>
      <c r="I297" s="217"/>
      <c r="J297" s="218"/>
      <c r="K297" s="216"/>
    </row>
    <row r="298" spans="5:11" s="205" customFormat="1" x14ac:dyDescent="0.3">
      <c r="E298" s="215"/>
      <c r="F298" s="215"/>
      <c r="G298" s="216"/>
      <c r="H298" s="217"/>
      <c r="I298" s="217"/>
      <c r="J298" s="218"/>
      <c r="K298" s="216"/>
    </row>
    <row r="299" spans="5:11" s="205" customFormat="1" x14ac:dyDescent="0.3">
      <c r="E299" s="215"/>
      <c r="F299" s="215"/>
      <c r="G299" s="216"/>
      <c r="H299" s="217"/>
      <c r="I299" s="217"/>
      <c r="J299" s="218"/>
      <c r="K299" s="216"/>
    </row>
    <row r="300" spans="5:11" s="205" customFormat="1" x14ac:dyDescent="0.3">
      <c r="E300" s="215"/>
      <c r="F300" s="215"/>
      <c r="G300" s="216"/>
      <c r="H300" s="217"/>
      <c r="I300" s="217"/>
      <c r="J300" s="218"/>
      <c r="K300" s="216"/>
    </row>
    <row r="301" spans="5:11" s="205" customFormat="1" x14ac:dyDescent="0.3">
      <c r="E301" s="215"/>
      <c r="F301" s="215"/>
      <c r="G301" s="216"/>
      <c r="H301" s="217"/>
      <c r="I301" s="217"/>
      <c r="J301" s="218"/>
      <c r="K301" s="216"/>
    </row>
    <row r="302" spans="5:11" s="205" customFormat="1" x14ac:dyDescent="0.3">
      <c r="E302" s="215"/>
      <c r="F302" s="215"/>
      <c r="G302" s="216"/>
      <c r="H302" s="217"/>
      <c r="I302" s="217"/>
      <c r="J302" s="218"/>
      <c r="K302" s="216"/>
    </row>
    <row r="303" spans="5:11" s="205" customFormat="1" x14ac:dyDescent="0.3">
      <c r="E303" s="215"/>
      <c r="F303" s="215"/>
      <c r="G303" s="216"/>
      <c r="H303" s="217"/>
      <c r="I303" s="217"/>
      <c r="J303" s="218"/>
      <c r="K303" s="216"/>
    </row>
    <row r="304" spans="5:11" s="205" customFormat="1" x14ac:dyDescent="0.3">
      <c r="E304" s="215"/>
      <c r="F304" s="215"/>
      <c r="G304" s="216"/>
      <c r="H304" s="217"/>
      <c r="I304" s="217"/>
      <c r="J304" s="218"/>
      <c r="K304" s="216"/>
    </row>
    <row r="305" spans="5:11" s="205" customFormat="1" x14ac:dyDescent="0.3">
      <c r="E305" s="215"/>
      <c r="F305" s="215"/>
      <c r="G305" s="216"/>
      <c r="H305" s="217"/>
      <c r="I305" s="217"/>
      <c r="J305" s="218"/>
      <c r="K305" s="216"/>
    </row>
    <row r="306" spans="5:11" s="205" customFormat="1" x14ac:dyDescent="0.3">
      <c r="E306" s="215"/>
      <c r="F306" s="215"/>
      <c r="G306" s="216"/>
      <c r="H306" s="217"/>
      <c r="I306" s="217"/>
      <c r="J306" s="218"/>
      <c r="K306" s="216"/>
    </row>
    <row r="307" spans="5:11" s="205" customFormat="1" x14ac:dyDescent="0.3">
      <c r="E307" s="215"/>
      <c r="F307" s="215"/>
      <c r="G307" s="216"/>
      <c r="H307" s="217"/>
      <c r="I307" s="217"/>
      <c r="J307" s="218"/>
      <c r="K307" s="216"/>
    </row>
    <row r="308" spans="5:11" s="205" customFormat="1" x14ac:dyDescent="0.3">
      <c r="E308" s="215"/>
      <c r="F308" s="215"/>
      <c r="G308" s="216"/>
      <c r="H308" s="217"/>
      <c r="I308" s="217"/>
      <c r="J308" s="218"/>
      <c r="K308" s="216"/>
    </row>
    <row r="309" spans="5:11" s="205" customFormat="1" x14ac:dyDescent="0.3">
      <c r="E309" s="215"/>
      <c r="F309" s="215"/>
      <c r="G309" s="216"/>
      <c r="H309" s="217"/>
      <c r="I309" s="217"/>
      <c r="J309" s="218"/>
      <c r="K309" s="216"/>
    </row>
    <row r="310" spans="5:11" s="205" customFormat="1" x14ac:dyDescent="0.3">
      <c r="E310" s="215"/>
      <c r="F310" s="215"/>
      <c r="G310" s="216"/>
      <c r="H310" s="217"/>
      <c r="I310" s="217"/>
      <c r="J310" s="218"/>
      <c r="K310" s="216"/>
    </row>
    <row r="311" spans="5:11" s="205" customFormat="1" x14ac:dyDescent="0.3">
      <c r="E311" s="215"/>
      <c r="F311" s="215"/>
      <c r="G311" s="216"/>
      <c r="H311" s="217"/>
      <c r="I311" s="217"/>
      <c r="J311" s="218"/>
      <c r="K311" s="216"/>
    </row>
    <row r="312" spans="5:11" s="205" customFormat="1" x14ac:dyDescent="0.3">
      <c r="E312" s="215"/>
      <c r="F312" s="215"/>
      <c r="G312" s="216"/>
      <c r="H312" s="217"/>
      <c r="I312" s="217"/>
      <c r="J312" s="218"/>
      <c r="K312" s="216"/>
    </row>
    <row r="313" spans="5:11" s="205" customFormat="1" x14ac:dyDescent="0.3">
      <c r="E313" s="215"/>
      <c r="F313" s="215"/>
      <c r="G313" s="216"/>
      <c r="H313" s="217"/>
      <c r="I313" s="217"/>
      <c r="J313" s="218"/>
      <c r="K313" s="216"/>
    </row>
    <row r="314" spans="5:11" s="205" customFormat="1" x14ac:dyDescent="0.3">
      <c r="E314" s="215"/>
      <c r="F314" s="215"/>
      <c r="G314" s="216"/>
      <c r="H314" s="217"/>
      <c r="I314" s="217"/>
      <c r="J314" s="218"/>
      <c r="K314" s="216"/>
    </row>
    <row r="315" spans="5:11" s="205" customFormat="1" x14ac:dyDescent="0.3">
      <c r="E315" s="215"/>
      <c r="F315" s="215"/>
      <c r="G315" s="216"/>
      <c r="H315" s="217"/>
      <c r="I315" s="217"/>
      <c r="J315" s="218"/>
      <c r="K315" s="216"/>
    </row>
    <row r="316" spans="5:11" s="205" customFormat="1" x14ac:dyDescent="0.3">
      <c r="E316" s="215"/>
      <c r="F316" s="215"/>
      <c r="G316" s="216"/>
      <c r="H316" s="217"/>
      <c r="I316" s="217"/>
      <c r="J316" s="218"/>
      <c r="K316" s="216"/>
    </row>
    <row r="317" spans="5:11" s="205" customFormat="1" x14ac:dyDescent="0.3">
      <c r="E317" s="215"/>
      <c r="F317" s="215"/>
      <c r="G317" s="216"/>
      <c r="H317" s="217"/>
      <c r="I317" s="217"/>
      <c r="J317" s="218"/>
      <c r="K317" s="216"/>
    </row>
    <row r="318" spans="5:11" s="205" customFormat="1" x14ac:dyDescent="0.3">
      <c r="E318" s="215"/>
      <c r="F318" s="215"/>
      <c r="G318" s="216"/>
      <c r="H318" s="217"/>
      <c r="I318" s="217"/>
      <c r="J318" s="218"/>
      <c r="K318" s="216"/>
    </row>
    <row r="319" spans="5:11" s="205" customFormat="1" x14ac:dyDescent="0.3">
      <c r="E319" s="215"/>
      <c r="F319" s="215"/>
      <c r="G319" s="216"/>
      <c r="H319" s="217"/>
      <c r="I319" s="217"/>
      <c r="J319" s="218"/>
      <c r="K319" s="216"/>
    </row>
    <row r="320" spans="5:11" s="205" customFormat="1" x14ac:dyDescent="0.3">
      <c r="E320" s="215"/>
      <c r="F320" s="215"/>
      <c r="G320" s="216"/>
      <c r="H320" s="217"/>
      <c r="I320" s="217"/>
      <c r="J320" s="218"/>
      <c r="K320" s="216"/>
    </row>
    <row r="321" spans="5:11" s="205" customFormat="1" x14ac:dyDescent="0.3">
      <c r="E321" s="215"/>
      <c r="F321" s="215"/>
      <c r="G321" s="216"/>
      <c r="H321" s="217"/>
      <c r="I321" s="217"/>
      <c r="J321" s="218"/>
      <c r="K321" s="216"/>
    </row>
    <row r="322" spans="5:11" s="205" customFormat="1" x14ac:dyDescent="0.3">
      <c r="E322" s="215"/>
      <c r="F322" s="215"/>
      <c r="G322" s="216"/>
      <c r="H322" s="217"/>
      <c r="I322" s="217"/>
      <c r="J322" s="218"/>
      <c r="K322" s="216"/>
    </row>
    <row r="323" spans="5:11" s="205" customFormat="1" x14ac:dyDescent="0.3">
      <c r="E323" s="215"/>
      <c r="F323" s="215"/>
      <c r="G323" s="216"/>
      <c r="H323" s="217"/>
      <c r="I323" s="217"/>
      <c r="J323" s="218"/>
      <c r="K323" s="216"/>
    </row>
    <row r="324" spans="5:11" s="205" customFormat="1" x14ac:dyDescent="0.3">
      <c r="E324" s="215"/>
      <c r="F324" s="215"/>
      <c r="G324" s="216"/>
      <c r="H324" s="217"/>
      <c r="I324" s="217"/>
      <c r="J324" s="218"/>
      <c r="K324" s="216"/>
    </row>
    <row r="325" spans="5:11" s="205" customFormat="1" x14ac:dyDescent="0.3">
      <c r="E325" s="215"/>
      <c r="F325" s="215"/>
      <c r="G325" s="216"/>
      <c r="H325" s="217"/>
      <c r="I325" s="217"/>
      <c r="J325" s="218"/>
      <c r="K325" s="216"/>
    </row>
    <row r="326" spans="5:11" s="205" customFormat="1" x14ac:dyDescent="0.3">
      <c r="E326" s="215"/>
      <c r="F326" s="215"/>
      <c r="G326" s="216"/>
      <c r="H326" s="217"/>
      <c r="I326" s="217"/>
      <c r="J326" s="218"/>
      <c r="K326" s="216"/>
    </row>
    <row r="327" spans="5:11" s="205" customFormat="1" x14ac:dyDescent="0.3">
      <c r="E327" s="215"/>
      <c r="F327" s="215"/>
      <c r="G327" s="216"/>
      <c r="H327" s="217"/>
      <c r="I327" s="217"/>
      <c r="J327" s="218"/>
      <c r="K327" s="216"/>
    </row>
    <row r="328" spans="5:11" s="205" customFormat="1" x14ac:dyDescent="0.3">
      <c r="E328" s="215"/>
      <c r="F328" s="215"/>
      <c r="G328" s="216"/>
      <c r="H328" s="217"/>
      <c r="I328" s="217"/>
      <c r="J328" s="218"/>
      <c r="K328" s="216"/>
    </row>
    <row r="329" spans="5:11" s="205" customFormat="1" x14ac:dyDescent="0.3">
      <c r="E329" s="215"/>
      <c r="F329" s="215"/>
      <c r="G329" s="216"/>
      <c r="H329" s="217"/>
      <c r="I329" s="217"/>
      <c r="J329" s="218"/>
      <c r="K329" s="216"/>
    </row>
    <row r="330" spans="5:11" s="205" customFormat="1" x14ac:dyDescent="0.3">
      <c r="E330" s="215"/>
      <c r="F330" s="215"/>
      <c r="G330" s="216"/>
      <c r="H330" s="217"/>
      <c r="I330" s="217"/>
      <c r="J330" s="218"/>
      <c r="K330" s="216"/>
    </row>
    <row r="331" spans="5:11" s="205" customFormat="1" x14ac:dyDescent="0.3">
      <c r="E331" s="215"/>
      <c r="F331" s="215"/>
      <c r="G331" s="216"/>
      <c r="H331" s="217"/>
      <c r="I331" s="217"/>
      <c r="J331" s="218"/>
      <c r="K331" s="216"/>
    </row>
    <row r="332" spans="5:11" s="205" customFormat="1" x14ac:dyDescent="0.3">
      <c r="E332" s="215"/>
      <c r="F332" s="215"/>
      <c r="G332" s="216"/>
      <c r="H332" s="217"/>
      <c r="I332" s="217"/>
      <c r="J332" s="218"/>
      <c r="K332" s="216"/>
    </row>
    <row r="333" spans="5:11" s="205" customFormat="1" x14ac:dyDescent="0.3">
      <c r="E333" s="215"/>
      <c r="F333" s="215"/>
      <c r="G333" s="216"/>
      <c r="H333" s="217"/>
      <c r="I333" s="217"/>
      <c r="J333" s="218"/>
      <c r="K333" s="216"/>
    </row>
    <row r="334" spans="5:11" s="205" customFormat="1" x14ac:dyDescent="0.3">
      <c r="E334" s="215"/>
      <c r="F334" s="215"/>
      <c r="G334" s="216"/>
      <c r="H334" s="217"/>
      <c r="I334" s="217"/>
      <c r="J334" s="218"/>
      <c r="K334" s="216"/>
    </row>
    <row r="335" spans="5:11" s="205" customFormat="1" x14ac:dyDescent="0.3">
      <c r="E335" s="215"/>
      <c r="F335" s="215"/>
      <c r="G335" s="216"/>
      <c r="H335" s="217"/>
      <c r="I335" s="217"/>
      <c r="J335" s="218"/>
      <c r="K335" s="216"/>
    </row>
    <row r="336" spans="5:11" s="205" customFormat="1" x14ac:dyDescent="0.3">
      <c r="E336" s="215"/>
      <c r="F336" s="215"/>
      <c r="G336" s="216"/>
      <c r="H336" s="217"/>
      <c r="I336" s="217"/>
      <c r="J336" s="218"/>
      <c r="K336" s="216"/>
    </row>
    <row r="337" spans="5:11" s="205" customFormat="1" x14ac:dyDescent="0.3">
      <c r="E337" s="215"/>
      <c r="F337" s="215"/>
      <c r="G337" s="216"/>
      <c r="H337" s="217"/>
      <c r="I337" s="217"/>
      <c r="J337" s="218"/>
      <c r="K337" s="216"/>
    </row>
    <row r="338" spans="5:11" s="205" customFormat="1" x14ac:dyDescent="0.3">
      <c r="E338" s="215"/>
      <c r="F338" s="215"/>
      <c r="G338" s="216"/>
      <c r="H338" s="217"/>
      <c r="I338" s="217"/>
      <c r="J338" s="218"/>
      <c r="K338" s="216"/>
    </row>
    <row r="339" spans="5:11" s="205" customFormat="1" x14ac:dyDescent="0.3">
      <c r="E339" s="215"/>
      <c r="F339" s="215"/>
      <c r="G339" s="216"/>
      <c r="H339" s="217"/>
      <c r="I339" s="217"/>
      <c r="J339" s="218"/>
      <c r="K339" s="216"/>
    </row>
    <row r="340" spans="5:11" s="205" customFormat="1" x14ac:dyDescent="0.3">
      <c r="E340" s="215"/>
      <c r="F340" s="215"/>
      <c r="G340" s="216"/>
      <c r="H340" s="217"/>
      <c r="I340" s="217"/>
      <c r="J340" s="218"/>
      <c r="K340" s="216"/>
    </row>
    <row r="341" spans="5:11" s="205" customFormat="1" x14ac:dyDescent="0.3">
      <c r="E341" s="215"/>
      <c r="F341" s="215"/>
      <c r="G341" s="216"/>
      <c r="H341" s="217"/>
      <c r="I341" s="217"/>
      <c r="J341" s="218"/>
      <c r="K341" s="216"/>
    </row>
    <row r="342" spans="5:11" s="205" customFormat="1" x14ac:dyDescent="0.3">
      <c r="E342" s="215"/>
      <c r="F342" s="215"/>
      <c r="G342" s="216"/>
      <c r="H342" s="217"/>
      <c r="I342" s="217"/>
      <c r="J342" s="218"/>
      <c r="K342" s="216"/>
    </row>
    <row r="343" spans="5:11" s="205" customFormat="1" x14ac:dyDescent="0.3">
      <c r="E343" s="215"/>
      <c r="F343" s="215"/>
      <c r="G343" s="216"/>
      <c r="H343" s="217"/>
      <c r="I343" s="217"/>
      <c r="J343" s="218"/>
      <c r="K343" s="216"/>
    </row>
    <row r="344" spans="5:11" s="205" customFormat="1" x14ac:dyDescent="0.3">
      <c r="E344" s="215"/>
      <c r="F344" s="215"/>
      <c r="G344" s="216"/>
      <c r="H344" s="217"/>
      <c r="I344" s="217"/>
      <c r="J344" s="218"/>
      <c r="K344" s="216"/>
    </row>
    <row r="345" spans="5:11" s="205" customFormat="1" x14ac:dyDescent="0.3">
      <c r="E345" s="215"/>
      <c r="F345" s="215"/>
      <c r="G345" s="216"/>
      <c r="H345" s="217"/>
      <c r="I345" s="217"/>
      <c r="J345" s="218"/>
      <c r="K345" s="216"/>
    </row>
    <row r="346" spans="5:11" s="205" customFormat="1" x14ac:dyDescent="0.3">
      <c r="E346" s="215"/>
      <c r="F346" s="215"/>
      <c r="G346" s="216"/>
      <c r="H346" s="217"/>
      <c r="I346" s="217"/>
      <c r="J346" s="218"/>
      <c r="K346" s="216"/>
    </row>
    <row r="347" spans="5:11" s="205" customFormat="1" x14ac:dyDescent="0.3">
      <c r="E347" s="215"/>
      <c r="F347" s="215"/>
      <c r="G347" s="216"/>
      <c r="H347" s="217"/>
      <c r="I347" s="217"/>
      <c r="J347" s="218"/>
      <c r="K347" s="216"/>
    </row>
    <row r="348" spans="5:11" s="205" customFormat="1" x14ac:dyDescent="0.3">
      <c r="E348" s="215"/>
      <c r="F348" s="215"/>
      <c r="G348" s="216"/>
      <c r="H348" s="217"/>
      <c r="I348" s="217"/>
      <c r="J348" s="218"/>
      <c r="K348" s="216"/>
    </row>
    <row r="349" spans="5:11" s="205" customFormat="1" x14ac:dyDescent="0.3">
      <c r="E349" s="215"/>
      <c r="F349" s="215"/>
      <c r="G349" s="216"/>
      <c r="H349" s="217"/>
      <c r="I349" s="217"/>
      <c r="J349" s="218"/>
      <c r="K349" s="216"/>
    </row>
    <row r="350" spans="5:11" s="205" customFormat="1" x14ac:dyDescent="0.3">
      <c r="E350" s="215"/>
      <c r="F350" s="215"/>
      <c r="G350" s="216"/>
      <c r="H350" s="217"/>
      <c r="I350" s="217"/>
      <c r="J350" s="218"/>
      <c r="K350" s="216"/>
    </row>
    <row r="351" spans="5:11" s="205" customFormat="1" x14ac:dyDescent="0.3">
      <c r="E351" s="215"/>
      <c r="F351" s="215"/>
      <c r="G351" s="216"/>
      <c r="H351" s="217"/>
      <c r="I351" s="217"/>
      <c r="J351" s="218"/>
      <c r="K351" s="216"/>
    </row>
    <row r="352" spans="5:11" s="205" customFormat="1" x14ac:dyDescent="0.3">
      <c r="E352" s="215"/>
      <c r="F352" s="215"/>
      <c r="G352" s="216"/>
      <c r="H352" s="217"/>
      <c r="I352" s="217"/>
      <c r="J352" s="218"/>
      <c r="K352" s="216"/>
    </row>
    <row r="353" spans="5:11" s="205" customFormat="1" x14ac:dyDescent="0.3">
      <c r="E353" s="215"/>
      <c r="F353" s="215"/>
      <c r="G353" s="216"/>
      <c r="H353" s="217"/>
      <c r="I353" s="217"/>
      <c r="J353" s="218"/>
      <c r="K353" s="216"/>
    </row>
    <row r="354" spans="5:11" s="205" customFormat="1" x14ac:dyDescent="0.3">
      <c r="E354" s="215"/>
      <c r="F354" s="215"/>
      <c r="G354" s="216"/>
      <c r="H354" s="217"/>
      <c r="I354" s="217"/>
      <c r="J354" s="218"/>
      <c r="K354" s="216"/>
    </row>
    <row r="355" spans="5:11" s="205" customFormat="1" x14ac:dyDescent="0.3">
      <c r="E355" s="215"/>
      <c r="F355" s="215"/>
      <c r="G355" s="216"/>
      <c r="H355" s="217"/>
      <c r="I355" s="217"/>
      <c r="J355" s="218"/>
      <c r="K355" s="216"/>
    </row>
    <row r="356" spans="5:11" s="205" customFormat="1" x14ac:dyDescent="0.3">
      <c r="E356" s="215"/>
      <c r="F356" s="215"/>
      <c r="G356" s="216"/>
      <c r="H356" s="217"/>
      <c r="I356" s="217"/>
      <c r="J356" s="218"/>
      <c r="K356" s="216"/>
    </row>
    <row r="357" spans="5:11" s="205" customFormat="1" x14ac:dyDescent="0.3">
      <c r="E357" s="215"/>
      <c r="F357" s="215"/>
      <c r="G357" s="216"/>
      <c r="H357" s="217"/>
      <c r="I357" s="217"/>
      <c r="J357" s="218"/>
      <c r="K357" s="216"/>
    </row>
    <row r="358" spans="5:11" s="205" customFormat="1" x14ac:dyDescent="0.3">
      <c r="E358" s="215"/>
      <c r="F358" s="215"/>
      <c r="G358" s="216"/>
      <c r="H358" s="217"/>
      <c r="I358" s="217"/>
      <c r="J358" s="218"/>
      <c r="K358" s="216"/>
    </row>
    <row r="359" spans="5:11" s="205" customFormat="1" x14ac:dyDescent="0.3">
      <c r="E359" s="215"/>
      <c r="F359" s="215"/>
      <c r="G359" s="216"/>
      <c r="H359" s="217"/>
      <c r="I359" s="217"/>
      <c r="J359" s="218"/>
      <c r="K359" s="216"/>
    </row>
    <row r="360" spans="5:11" s="205" customFormat="1" x14ac:dyDescent="0.3">
      <c r="E360" s="215"/>
      <c r="F360" s="215"/>
      <c r="G360" s="216"/>
      <c r="H360" s="217"/>
      <c r="I360" s="217"/>
      <c r="J360" s="218"/>
      <c r="K360" s="216"/>
    </row>
    <row r="361" spans="5:11" s="205" customFormat="1" x14ac:dyDescent="0.3">
      <c r="E361" s="215"/>
      <c r="F361" s="215"/>
      <c r="G361" s="216"/>
      <c r="H361" s="217"/>
      <c r="I361" s="217"/>
      <c r="J361" s="218"/>
      <c r="K361" s="216"/>
    </row>
    <row r="362" spans="5:11" s="205" customFormat="1" x14ac:dyDescent="0.3">
      <c r="E362" s="215"/>
      <c r="F362" s="215"/>
      <c r="G362" s="216"/>
      <c r="H362" s="217"/>
      <c r="I362" s="217"/>
      <c r="J362" s="218"/>
      <c r="K362" s="216"/>
    </row>
    <row r="363" spans="5:11" s="205" customFormat="1" x14ac:dyDescent="0.3">
      <c r="E363" s="215"/>
      <c r="F363" s="215"/>
      <c r="G363" s="216"/>
      <c r="H363" s="217"/>
      <c r="I363" s="217"/>
      <c r="J363" s="218"/>
      <c r="K363" s="216"/>
    </row>
    <row r="364" spans="5:11" s="205" customFormat="1" x14ac:dyDescent="0.3">
      <c r="E364" s="215"/>
      <c r="F364" s="215"/>
      <c r="G364" s="216"/>
      <c r="H364" s="217"/>
      <c r="I364" s="217"/>
      <c r="J364" s="218"/>
      <c r="K364" s="216"/>
    </row>
    <row r="365" spans="5:11" s="205" customFormat="1" x14ac:dyDescent="0.3">
      <c r="E365" s="215"/>
      <c r="F365" s="215"/>
      <c r="G365" s="216"/>
      <c r="H365" s="217"/>
      <c r="I365" s="217"/>
      <c r="J365" s="218"/>
      <c r="K365" s="216"/>
    </row>
    <row r="366" spans="5:11" s="205" customFormat="1" x14ac:dyDescent="0.3">
      <c r="E366" s="215"/>
      <c r="F366" s="215"/>
      <c r="G366" s="216"/>
      <c r="H366" s="217"/>
      <c r="I366" s="217"/>
      <c r="J366" s="218"/>
      <c r="K366" s="216"/>
    </row>
    <row r="367" spans="5:11" s="205" customFormat="1" x14ac:dyDescent="0.3">
      <c r="E367" s="215"/>
      <c r="F367" s="215"/>
      <c r="G367" s="216"/>
      <c r="H367" s="217"/>
      <c r="I367" s="217"/>
      <c r="J367" s="218"/>
      <c r="K367" s="216"/>
    </row>
    <row r="368" spans="5:11" s="205" customFormat="1" x14ac:dyDescent="0.3">
      <c r="E368" s="215"/>
      <c r="F368" s="215"/>
      <c r="G368" s="216"/>
      <c r="H368" s="217"/>
      <c r="I368" s="217"/>
      <c r="J368" s="218"/>
      <c r="K368" s="216"/>
    </row>
    <row r="369" spans="5:11" s="205" customFormat="1" x14ac:dyDescent="0.3">
      <c r="E369" s="215"/>
      <c r="F369" s="215"/>
      <c r="G369" s="216"/>
      <c r="H369" s="217"/>
      <c r="I369" s="217"/>
      <c r="J369" s="218"/>
      <c r="K369" s="216"/>
    </row>
    <row r="370" spans="5:11" s="205" customFormat="1" x14ac:dyDescent="0.3">
      <c r="E370" s="215"/>
      <c r="F370" s="215"/>
      <c r="G370" s="216"/>
      <c r="H370" s="217"/>
      <c r="I370" s="217"/>
      <c r="J370" s="218"/>
      <c r="K370" s="216"/>
    </row>
    <row r="371" spans="5:11" s="205" customFormat="1" x14ac:dyDescent="0.3">
      <c r="E371" s="215"/>
      <c r="F371" s="215"/>
      <c r="G371" s="216"/>
      <c r="H371" s="217"/>
      <c r="I371" s="217"/>
      <c r="J371" s="218"/>
      <c r="K371" s="216"/>
    </row>
    <row r="372" spans="5:11" s="205" customFormat="1" x14ac:dyDescent="0.3">
      <c r="E372" s="215"/>
      <c r="F372" s="215"/>
      <c r="G372" s="216"/>
      <c r="H372" s="217"/>
      <c r="I372" s="217"/>
      <c r="J372" s="218"/>
      <c r="K372" s="216"/>
    </row>
    <row r="373" spans="5:11" s="205" customFormat="1" x14ac:dyDescent="0.3">
      <c r="E373" s="215"/>
      <c r="F373" s="215"/>
      <c r="G373" s="216"/>
      <c r="H373" s="217"/>
      <c r="I373" s="217"/>
      <c r="J373" s="218"/>
      <c r="K373" s="216"/>
    </row>
    <row r="374" spans="5:11" s="205" customFormat="1" x14ac:dyDescent="0.3">
      <c r="E374" s="215"/>
      <c r="F374" s="215"/>
      <c r="G374" s="216"/>
      <c r="H374" s="217"/>
      <c r="I374" s="217"/>
      <c r="J374" s="218"/>
      <c r="K374" s="216"/>
    </row>
    <row r="375" spans="5:11" s="205" customFormat="1" x14ac:dyDescent="0.3">
      <c r="E375" s="215"/>
      <c r="F375" s="215"/>
      <c r="G375" s="216"/>
      <c r="H375" s="217"/>
      <c r="I375" s="217"/>
      <c r="J375" s="218"/>
      <c r="K375" s="216"/>
    </row>
    <row r="376" spans="5:11" s="205" customFormat="1" x14ac:dyDescent="0.3">
      <c r="E376" s="215"/>
      <c r="F376" s="215"/>
      <c r="G376" s="216"/>
      <c r="H376" s="217"/>
      <c r="I376" s="217"/>
      <c r="J376" s="218"/>
      <c r="K376" s="216"/>
    </row>
    <row r="377" spans="5:11" s="205" customFormat="1" x14ac:dyDescent="0.3">
      <c r="E377" s="215"/>
      <c r="F377" s="215"/>
      <c r="G377" s="216"/>
      <c r="H377" s="217"/>
      <c r="I377" s="217"/>
      <c r="J377" s="218"/>
      <c r="K377" s="216"/>
    </row>
    <row r="378" spans="5:11" s="205" customFormat="1" x14ac:dyDescent="0.3">
      <c r="E378" s="215"/>
      <c r="F378" s="215"/>
      <c r="G378" s="216"/>
      <c r="H378" s="217"/>
      <c r="I378" s="217"/>
      <c r="J378" s="218"/>
      <c r="K378" s="216"/>
    </row>
    <row r="379" spans="5:11" s="205" customFormat="1" x14ac:dyDescent="0.3">
      <c r="E379" s="215"/>
      <c r="F379" s="215"/>
      <c r="G379" s="216"/>
      <c r="H379" s="217"/>
      <c r="I379" s="217"/>
      <c r="J379" s="218"/>
      <c r="K379" s="216"/>
    </row>
    <row r="380" spans="5:11" s="205" customFormat="1" x14ac:dyDescent="0.3">
      <c r="E380" s="215"/>
      <c r="F380" s="215"/>
      <c r="G380" s="216"/>
      <c r="H380" s="217"/>
      <c r="I380" s="217"/>
      <c r="J380" s="218"/>
      <c r="K380" s="216"/>
    </row>
    <row r="381" spans="5:11" s="205" customFormat="1" x14ac:dyDescent="0.3">
      <c r="E381" s="215"/>
      <c r="F381" s="215"/>
      <c r="G381" s="216"/>
      <c r="H381" s="217"/>
      <c r="I381" s="217"/>
      <c r="J381" s="218"/>
      <c r="K381" s="216"/>
    </row>
    <row r="382" spans="5:11" s="205" customFormat="1" x14ac:dyDescent="0.3">
      <c r="E382" s="215"/>
      <c r="F382" s="215"/>
      <c r="G382" s="216"/>
      <c r="H382" s="217"/>
      <c r="I382" s="217"/>
      <c r="J382" s="218"/>
      <c r="K382" s="216"/>
    </row>
    <row r="383" spans="5:11" s="205" customFormat="1" x14ac:dyDescent="0.3">
      <c r="E383" s="215"/>
      <c r="F383" s="215"/>
      <c r="G383" s="216"/>
      <c r="H383" s="217"/>
      <c r="I383" s="217"/>
      <c r="J383" s="218"/>
      <c r="K383" s="216"/>
    </row>
    <row r="384" spans="5:11" s="205" customFormat="1" x14ac:dyDescent="0.3">
      <c r="E384" s="215"/>
      <c r="F384" s="215"/>
      <c r="G384" s="216"/>
      <c r="H384" s="217"/>
      <c r="I384" s="217"/>
      <c r="J384" s="218"/>
      <c r="K384" s="216"/>
    </row>
    <row r="385" spans="5:11" s="205" customFormat="1" x14ac:dyDescent="0.3">
      <c r="E385" s="215"/>
      <c r="F385" s="215"/>
      <c r="G385" s="216"/>
      <c r="H385" s="217"/>
      <c r="I385" s="217"/>
      <c r="J385" s="218"/>
      <c r="K385" s="216"/>
    </row>
    <row r="386" spans="5:11" s="205" customFormat="1" x14ac:dyDescent="0.3">
      <c r="E386" s="215"/>
      <c r="F386" s="215"/>
      <c r="G386" s="216"/>
      <c r="H386" s="217"/>
      <c r="I386" s="217"/>
      <c r="J386" s="218"/>
      <c r="K386" s="216"/>
    </row>
    <row r="387" spans="5:11" s="205" customFormat="1" x14ac:dyDescent="0.3">
      <c r="E387" s="215"/>
      <c r="F387" s="215"/>
      <c r="G387" s="216"/>
      <c r="H387" s="217"/>
      <c r="I387" s="217"/>
      <c r="J387" s="218"/>
      <c r="K387" s="216"/>
    </row>
    <row r="388" spans="5:11" s="205" customFormat="1" x14ac:dyDescent="0.3">
      <c r="E388" s="215"/>
      <c r="F388" s="215"/>
      <c r="G388" s="216"/>
      <c r="H388" s="217"/>
      <c r="I388" s="217"/>
      <c r="J388" s="218"/>
      <c r="K388" s="216"/>
    </row>
    <row r="389" spans="5:11" s="205" customFormat="1" x14ac:dyDescent="0.3">
      <c r="E389" s="215"/>
      <c r="F389" s="215"/>
      <c r="G389" s="216"/>
      <c r="H389" s="217"/>
      <c r="I389" s="217"/>
      <c r="J389" s="218"/>
      <c r="K389" s="216"/>
    </row>
    <row r="390" spans="5:11" s="205" customFormat="1" x14ac:dyDescent="0.3">
      <c r="E390" s="215"/>
      <c r="F390" s="215"/>
      <c r="G390" s="216"/>
      <c r="H390" s="217"/>
      <c r="I390" s="217"/>
      <c r="J390" s="218"/>
      <c r="K390" s="216"/>
    </row>
    <row r="391" spans="5:11" s="205" customFormat="1" x14ac:dyDescent="0.3">
      <c r="E391" s="215"/>
      <c r="F391" s="215"/>
      <c r="G391" s="216"/>
      <c r="H391" s="217"/>
      <c r="I391" s="217"/>
      <c r="J391" s="218"/>
      <c r="K391" s="216"/>
    </row>
    <row r="392" spans="5:11" s="205" customFormat="1" x14ac:dyDescent="0.3">
      <c r="E392" s="215"/>
      <c r="F392" s="215"/>
      <c r="G392" s="216"/>
      <c r="H392" s="217"/>
      <c r="I392" s="217"/>
      <c r="J392" s="218"/>
      <c r="K392" s="216"/>
    </row>
    <row r="393" spans="5:11" s="205" customFormat="1" x14ac:dyDescent="0.3">
      <c r="E393" s="215"/>
      <c r="F393" s="215"/>
      <c r="G393" s="216"/>
      <c r="H393" s="217"/>
      <c r="I393" s="217"/>
      <c r="J393" s="218"/>
      <c r="K393" s="216"/>
    </row>
    <row r="394" spans="5:11" s="205" customFormat="1" x14ac:dyDescent="0.3">
      <c r="E394" s="215"/>
      <c r="F394" s="215"/>
      <c r="G394" s="216"/>
      <c r="H394" s="217"/>
      <c r="I394" s="217"/>
      <c r="J394" s="218"/>
      <c r="K394" s="216"/>
    </row>
    <row r="395" spans="5:11" s="205" customFormat="1" x14ac:dyDescent="0.3">
      <c r="E395" s="215"/>
      <c r="F395" s="215"/>
      <c r="G395" s="216"/>
      <c r="H395" s="217"/>
      <c r="I395" s="217"/>
      <c r="J395" s="218"/>
      <c r="K395" s="216"/>
    </row>
    <row r="396" spans="5:11" s="205" customFormat="1" x14ac:dyDescent="0.3">
      <c r="E396" s="215"/>
      <c r="F396" s="215"/>
      <c r="G396" s="216"/>
      <c r="H396" s="217"/>
      <c r="I396" s="217"/>
      <c r="J396" s="218"/>
      <c r="K396" s="216"/>
    </row>
    <row r="397" spans="5:11" s="205" customFormat="1" x14ac:dyDescent="0.3">
      <c r="E397" s="215"/>
      <c r="F397" s="215"/>
      <c r="G397" s="216"/>
      <c r="H397" s="217"/>
      <c r="I397" s="217"/>
      <c r="J397" s="218"/>
      <c r="K397" s="216"/>
    </row>
    <row r="398" spans="5:11" s="205" customFormat="1" x14ac:dyDescent="0.3">
      <c r="E398" s="215"/>
      <c r="F398" s="215"/>
      <c r="G398" s="216"/>
      <c r="H398" s="217"/>
      <c r="I398" s="217"/>
      <c r="J398" s="218"/>
      <c r="K398" s="216"/>
    </row>
    <row r="399" spans="5:11" s="205" customFormat="1" x14ac:dyDescent="0.3">
      <c r="E399" s="215"/>
      <c r="F399" s="215"/>
      <c r="G399" s="216"/>
      <c r="H399" s="217"/>
      <c r="I399" s="217"/>
      <c r="J399" s="218"/>
      <c r="K399" s="216"/>
    </row>
    <row r="400" spans="5:11" s="205" customFormat="1" x14ac:dyDescent="0.3">
      <c r="E400" s="215"/>
      <c r="F400" s="215"/>
      <c r="G400" s="216"/>
      <c r="H400" s="217"/>
      <c r="I400" s="217"/>
      <c r="J400" s="218"/>
      <c r="K400" s="216"/>
    </row>
    <row r="401" spans="5:11" s="205" customFormat="1" x14ac:dyDescent="0.3">
      <c r="E401" s="215"/>
      <c r="F401" s="215"/>
      <c r="G401" s="216"/>
      <c r="H401" s="217"/>
      <c r="I401" s="217"/>
      <c r="J401" s="218"/>
      <c r="K401" s="216"/>
    </row>
    <row r="402" spans="5:11" s="205" customFormat="1" x14ac:dyDescent="0.3">
      <c r="E402" s="215"/>
      <c r="F402" s="215"/>
      <c r="G402" s="216"/>
      <c r="H402" s="217"/>
      <c r="I402" s="217"/>
      <c r="J402" s="218"/>
      <c r="K402" s="216"/>
    </row>
    <row r="403" spans="5:11" s="205" customFormat="1" x14ac:dyDescent="0.3">
      <c r="E403" s="215"/>
      <c r="F403" s="215"/>
      <c r="G403" s="216"/>
      <c r="H403" s="217"/>
      <c r="I403" s="217"/>
      <c r="J403" s="218"/>
      <c r="K403" s="216"/>
    </row>
    <row r="404" spans="5:11" s="205" customFormat="1" x14ac:dyDescent="0.3">
      <c r="E404" s="215"/>
      <c r="F404" s="215"/>
      <c r="G404" s="216"/>
      <c r="H404" s="217"/>
      <c r="I404" s="217"/>
      <c r="J404" s="218"/>
      <c r="K404" s="216"/>
    </row>
    <row r="405" spans="5:11" s="205" customFormat="1" x14ac:dyDescent="0.3">
      <c r="E405" s="215"/>
      <c r="F405" s="215"/>
      <c r="G405" s="216"/>
      <c r="H405" s="217"/>
      <c r="I405" s="217"/>
      <c r="J405" s="218"/>
      <c r="K405" s="216"/>
    </row>
    <row r="406" spans="5:11" s="205" customFormat="1" x14ac:dyDescent="0.3">
      <c r="E406" s="215"/>
      <c r="F406" s="215"/>
      <c r="G406" s="216"/>
      <c r="H406" s="217"/>
      <c r="I406" s="217"/>
      <c r="J406" s="218"/>
      <c r="K406" s="216"/>
    </row>
    <row r="407" spans="5:11" s="205" customFormat="1" x14ac:dyDescent="0.3">
      <c r="E407" s="215"/>
      <c r="F407" s="215"/>
      <c r="G407" s="216"/>
      <c r="H407" s="217"/>
      <c r="I407" s="217"/>
      <c r="J407" s="218"/>
      <c r="K407" s="216"/>
    </row>
    <row r="408" spans="5:11" s="205" customFormat="1" x14ac:dyDescent="0.3">
      <c r="E408" s="215"/>
      <c r="F408" s="215"/>
      <c r="G408" s="216"/>
      <c r="H408" s="217"/>
      <c r="I408" s="217"/>
      <c r="J408" s="218"/>
      <c r="K408" s="216"/>
    </row>
    <row r="409" spans="5:11" s="205" customFormat="1" x14ac:dyDescent="0.3">
      <c r="E409" s="215"/>
      <c r="F409" s="215"/>
      <c r="G409" s="216"/>
      <c r="H409" s="217"/>
      <c r="I409" s="217"/>
      <c r="J409" s="218"/>
      <c r="K409" s="216"/>
    </row>
    <row r="410" spans="5:11" s="205" customFormat="1" x14ac:dyDescent="0.3">
      <c r="E410" s="215"/>
      <c r="F410" s="215"/>
      <c r="G410" s="216"/>
      <c r="H410" s="217"/>
      <c r="I410" s="217"/>
      <c r="J410" s="218"/>
      <c r="K410" s="216"/>
    </row>
    <row r="411" spans="5:11" s="205" customFormat="1" x14ac:dyDescent="0.3">
      <c r="E411" s="215"/>
      <c r="F411" s="215"/>
      <c r="G411" s="216"/>
      <c r="H411" s="217"/>
      <c r="I411" s="217"/>
      <c r="J411" s="218"/>
      <c r="K411" s="216"/>
    </row>
    <row r="412" spans="5:11" s="205" customFormat="1" x14ac:dyDescent="0.3">
      <c r="E412" s="215"/>
      <c r="F412" s="215"/>
      <c r="G412" s="216"/>
      <c r="H412" s="217"/>
      <c r="I412" s="217"/>
      <c r="J412" s="218"/>
      <c r="K412" s="216"/>
    </row>
    <row r="413" spans="5:11" s="205" customFormat="1" x14ac:dyDescent="0.3">
      <c r="E413" s="215"/>
      <c r="F413" s="215"/>
      <c r="G413" s="216"/>
      <c r="H413" s="217"/>
      <c r="I413" s="217"/>
      <c r="J413" s="218"/>
      <c r="K413" s="216"/>
    </row>
    <row r="414" spans="5:11" s="205" customFormat="1" x14ac:dyDescent="0.3">
      <c r="E414" s="215"/>
      <c r="F414" s="215"/>
      <c r="G414" s="216"/>
      <c r="H414" s="217"/>
      <c r="I414" s="217"/>
      <c r="J414" s="218"/>
      <c r="K414" s="216"/>
    </row>
    <row r="415" spans="5:11" s="205" customFormat="1" x14ac:dyDescent="0.3">
      <c r="E415" s="215"/>
      <c r="F415" s="215"/>
      <c r="G415" s="216"/>
      <c r="H415" s="217"/>
      <c r="I415" s="217"/>
      <c r="J415" s="218"/>
      <c r="K415" s="216"/>
    </row>
    <row r="416" spans="5:11" s="205" customFormat="1" x14ac:dyDescent="0.3">
      <c r="E416" s="215"/>
      <c r="F416" s="215"/>
      <c r="G416" s="216"/>
      <c r="H416" s="217"/>
      <c r="I416" s="217"/>
      <c r="J416" s="218"/>
      <c r="K416" s="216"/>
    </row>
    <row r="417" spans="5:11" s="205" customFormat="1" x14ac:dyDescent="0.3">
      <c r="E417" s="215"/>
      <c r="F417" s="215"/>
      <c r="G417" s="216"/>
      <c r="H417" s="217"/>
      <c r="I417" s="217"/>
      <c r="J417" s="218"/>
      <c r="K417" s="216"/>
    </row>
    <row r="418" spans="5:11" s="205" customFormat="1" x14ac:dyDescent="0.3">
      <c r="E418" s="215"/>
      <c r="F418" s="215"/>
      <c r="G418" s="216"/>
      <c r="H418" s="217"/>
      <c r="I418" s="217"/>
      <c r="J418" s="218"/>
      <c r="K418" s="216"/>
    </row>
    <row r="419" spans="5:11" s="205" customFormat="1" x14ac:dyDescent="0.3">
      <c r="E419" s="215"/>
      <c r="F419" s="215"/>
      <c r="G419" s="216"/>
      <c r="H419" s="217"/>
      <c r="I419" s="217"/>
      <c r="J419" s="218"/>
      <c r="K419" s="216"/>
    </row>
    <row r="420" spans="5:11" s="205" customFormat="1" x14ac:dyDescent="0.3">
      <c r="E420" s="215"/>
      <c r="F420" s="215"/>
      <c r="G420" s="216"/>
      <c r="H420" s="217"/>
      <c r="I420" s="217"/>
      <c r="J420" s="218"/>
      <c r="K420" s="216"/>
    </row>
    <row r="421" spans="5:11" s="205" customFormat="1" x14ac:dyDescent="0.3">
      <c r="E421" s="215"/>
      <c r="F421" s="215"/>
      <c r="G421" s="216"/>
      <c r="H421" s="217"/>
      <c r="I421" s="217"/>
      <c r="J421" s="218"/>
      <c r="K421" s="216"/>
    </row>
    <row r="422" spans="5:11" s="205" customFormat="1" x14ac:dyDescent="0.3">
      <c r="E422" s="215"/>
      <c r="F422" s="215"/>
      <c r="G422" s="216"/>
      <c r="H422" s="217"/>
      <c r="I422" s="217"/>
      <c r="J422" s="218"/>
      <c r="K422" s="216"/>
    </row>
    <row r="423" spans="5:11" s="205" customFormat="1" x14ac:dyDescent="0.3">
      <c r="E423" s="215"/>
      <c r="F423" s="215"/>
      <c r="G423" s="216"/>
      <c r="H423" s="217"/>
      <c r="I423" s="217"/>
      <c r="J423" s="218"/>
      <c r="K423" s="216"/>
    </row>
    <row r="424" spans="5:11" s="205" customFormat="1" x14ac:dyDescent="0.3">
      <c r="E424" s="215"/>
      <c r="F424" s="215"/>
      <c r="G424" s="216"/>
      <c r="H424" s="217"/>
      <c r="I424" s="217"/>
      <c r="J424" s="218"/>
      <c r="K424" s="216"/>
    </row>
    <row r="425" spans="5:11" s="205" customFormat="1" x14ac:dyDescent="0.3">
      <c r="E425" s="215"/>
      <c r="F425" s="215"/>
      <c r="G425" s="216"/>
      <c r="H425" s="217"/>
      <c r="I425" s="217"/>
      <c r="J425" s="218"/>
      <c r="K425" s="216"/>
    </row>
    <row r="426" spans="5:11" s="205" customFormat="1" x14ac:dyDescent="0.3">
      <c r="E426" s="215"/>
      <c r="F426" s="215"/>
      <c r="G426" s="216"/>
      <c r="H426" s="217"/>
      <c r="I426" s="217"/>
      <c r="J426" s="218"/>
      <c r="K426" s="216"/>
    </row>
    <row r="427" spans="5:11" s="205" customFormat="1" x14ac:dyDescent="0.3">
      <c r="E427" s="215"/>
      <c r="F427" s="215"/>
      <c r="G427" s="216"/>
      <c r="H427" s="217"/>
      <c r="I427" s="217"/>
      <c r="J427" s="218"/>
      <c r="K427" s="216"/>
    </row>
    <row r="428" spans="5:11" s="205" customFormat="1" x14ac:dyDescent="0.3">
      <c r="E428" s="215"/>
      <c r="F428" s="215"/>
      <c r="G428" s="216"/>
      <c r="H428" s="217"/>
      <c r="I428" s="217"/>
      <c r="J428" s="218"/>
      <c r="K428" s="216"/>
    </row>
    <row r="429" spans="5:11" s="205" customFormat="1" x14ac:dyDescent="0.3">
      <c r="E429" s="215"/>
      <c r="F429" s="215"/>
      <c r="G429" s="216"/>
      <c r="H429" s="217"/>
      <c r="I429" s="217"/>
      <c r="J429" s="218"/>
      <c r="K429" s="216"/>
    </row>
    <row r="430" spans="5:11" s="205" customFormat="1" x14ac:dyDescent="0.3">
      <c r="E430" s="215"/>
      <c r="F430" s="215"/>
      <c r="G430" s="216"/>
      <c r="H430" s="217"/>
      <c r="I430" s="217"/>
      <c r="J430" s="218"/>
      <c r="K430" s="216"/>
    </row>
    <row r="431" spans="5:11" s="205" customFormat="1" x14ac:dyDescent="0.3">
      <c r="E431" s="215"/>
      <c r="F431" s="215"/>
      <c r="G431" s="216"/>
      <c r="H431" s="217"/>
      <c r="I431" s="217"/>
      <c r="J431" s="218"/>
      <c r="K431" s="216"/>
    </row>
    <row r="432" spans="5:11" s="205" customFormat="1" x14ac:dyDescent="0.3">
      <c r="E432" s="215"/>
      <c r="F432" s="215"/>
      <c r="G432" s="216"/>
      <c r="H432" s="217"/>
      <c r="I432" s="217"/>
      <c r="J432" s="218"/>
      <c r="K432" s="216"/>
    </row>
    <row r="433" spans="5:11" s="205" customFormat="1" x14ac:dyDescent="0.3">
      <c r="E433" s="215"/>
      <c r="F433" s="215"/>
      <c r="G433" s="216"/>
      <c r="H433" s="217"/>
      <c r="I433" s="217"/>
      <c r="J433" s="218"/>
      <c r="K433" s="216"/>
    </row>
    <row r="434" spans="5:11" s="205" customFormat="1" x14ac:dyDescent="0.3">
      <c r="E434" s="215"/>
      <c r="F434" s="215"/>
      <c r="G434" s="216"/>
      <c r="H434" s="217"/>
      <c r="I434" s="217"/>
      <c r="J434" s="218"/>
      <c r="K434" s="216"/>
    </row>
    <row r="435" spans="5:11" s="205" customFormat="1" x14ac:dyDescent="0.3">
      <c r="E435" s="215"/>
      <c r="F435" s="215"/>
      <c r="G435" s="216"/>
      <c r="H435" s="217"/>
      <c r="I435" s="217"/>
      <c r="J435" s="218"/>
      <c r="K435" s="216"/>
    </row>
    <row r="436" spans="5:11" s="205" customFormat="1" x14ac:dyDescent="0.3">
      <c r="E436" s="215"/>
      <c r="F436" s="215"/>
      <c r="G436" s="216"/>
      <c r="H436" s="217"/>
      <c r="I436" s="217"/>
      <c r="J436" s="218"/>
      <c r="K436" s="216"/>
    </row>
    <row r="437" spans="5:11" s="205" customFormat="1" x14ac:dyDescent="0.3">
      <c r="E437" s="215"/>
      <c r="F437" s="215"/>
      <c r="G437" s="216"/>
      <c r="H437" s="217"/>
      <c r="I437" s="217"/>
      <c r="J437" s="218"/>
      <c r="K437" s="216"/>
    </row>
    <row r="438" spans="5:11" s="205" customFormat="1" x14ac:dyDescent="0.3">
      <c r="E438" s="215"/>
      <c r="F438" s="215"/>
      <c r="G438" s="216"/>
      <c r="H438" s="217"/>
      <c r="I438" s="217"/>
      <c r="J438" s="218"/>
      <c r="K438" s="216"/>
    </row>
    <row r="439" spans="5:11" s="205" customFormat="1" x14ac:dyDescent="0.3">
      <c r="E439" s="215"/>
      <c r="F439" s="215"/>
      <c r="G439" s="216"/>
      <c r="H439" s="217"/>
      <c r="I439" s="217"/>
      <c r="J439" s="218"/>
      <c r="K439" s="216"/>
    </row>
    <row r="440" spans="5:11" s="205" customFormat="1" x14ac:dyDescent="0.3">
      <c r="E440" s="215"/>
      <c r="F440" s="215"/>
      <c r="G440" s="216"/>
      <c r="H440" s="217"/>
      <c r="I440" s="217"/>
      <c r="J440" s="218"/>
      <c r="K440" s="216"/>
    </row>
    <row r="441" spans="5:11" s="205" customFormat="1" x14ac:dyDescent="0.3">
      <c r="E441" s="215"/>
      <c r="F441" s="215"/>
      <c r="G441" s="216"/>
      <c r="H441" s="217"/>
      <c r="I441" s="217"/>
      <c r="J441" s="218"/>
      <c r="K441" s="216"/>
    </row>
    <row r="442" spans="5:11" s="205" customFormat="1" x14ac:dyDescent="0.3">
      <c r="E442" s="215"/>
      <c r="F442" s="215"/>
      <c r="G442" s="216"/>
      <c r="H442" s="217"/>
      <c r="I442" s="217"/>
      <c r="J442" s="218"/>
      <c r="K442" s="216"/>
    </row>
    <row r="443" spans="5:11" s="205" customFormat="1" x14ac:dyDescent="0.3">
      <c r="E443" s="215"/>
      <c r="F443" s="215"/>
      <c r="G443" s="216"/>
      <c r="H443" s="217"/>
      <c r="I443" s="217"/>
      <c r="J443" s="218"/>
      <c r="K443" s="216"/>
    </row>
    <row r="444" spans="5:11" s="205" customFormat="1" x14ac:dyDescent="0.3">
      <c r="E444" s="215"/>
      <c r="F444" s="215"/>
      <c r="G444" s="216"/>
      <c r="H444" s="217"/>
      <c r="I444" s="217"/>
      <c r="J444" s="218"/>
      <c r="K444" s="216"/>
    </row>
    <row r="445" spans="5:11" s="205" customFormat="1" x14ac:dyDescent="0.3">
      <c r="E445" s="215"/>
      <c r="F445" s="215"/>
      <c r="G445" s="216"/>
      <c r="H445" s="217"/>
      <c r="I445" s="217"/>
      <c r="J445" s="218"/>
      <c r="K445" s="216"/>
    </row>
    <row r="446" spans="5:11" s="205" customFormat="1" x14ac:dyDescent="0.3">
      <c r="E446" s="215"/>
      <c r="F446" s="215"/>
      <c r="G446" s="216"/>
      <c r="H446" s="217"/>
      <c r="I446" s="217"/>
      <c r="J446" s="218"/>
      <c r="K446" s="216"/>
    </row>
    <row r="447" spans="5:11" s="205" customFormat="1" x14ac:dyDescent="0.3">
      <c r="E447" s="215"/>
      <c r="F447" s="215"/>
      <c r="G447" s="216"/>
      <c r="H447" s="217"/>
      <c r="I447" s="217"/>
      <c r="J447" s="218"/>
      <c r="K447" s="216"/>
    </row>
    <row r="448" spans="5:11" s="205" customFormat="1" x14ac:dyDescent="0.3">
      <c r="E448" s="215"/>
      <c r="F448" s="215"/>
      <c r="G448" s="216"/>
      <c r="H448" s="217"/>
      <c r="I448" s="217"/>
      <c r="J448" s="218"/>
      <c r="K448" s="216"/>
    </row>
    <row r="449" spans="5:11" s="205" customFormat="1" x14ac:dyDescent="0.3">
      <c r="E449" s="215"/>
      <c r="F449" s="215"/>
      <c r="G449" s="216"/>
      <c r="H449" s="217"/>
      <c r="I449" s="217"/>
      <c r="J449" s="218"/>
      <c r="K449" s="216"/>
    </row>
    <row r="450" spans="5:11" s="205" customFormat="1" x14ac:dyDescent="0.3">
      <c r="E450" s="215"/>
      <c r="F450" s="215"/>
      <c r="G450" s="216"/>
      <c r="H450" s="217"/>
      <c r="I450" s="217"/>
      <c r="J450" s="218"/>
      <c r="K450" s="216"/>
    </row>
    <row r="451" spans="5:11" s="205" customFormat="1" x14ac:dyDescent="0.3">
      <c r="E451" s="215"/>
      <c r="F451" s="215"/>
      <c r="G451" s="216"/>
      <c r="H451" s="217"/>
      <c r="I451" s="217"/>
      <c r="J451" s="218"/>
      <c r="K451" s="216"/>
    </row>
    <row r="452" spans="5:11" s="205" customFormat="1" x14ac:dyDescent="0.3">
      <c r="E452" s="215"/>
      <c r="F452" s="215"/>
      <c r="G452" s="216"/>
      <c r="H452" s="217"/>
      <c r="I452" s="217"/>
      <c r="J452" s="218"/>
      <c r="K452" s="216"/>
    </row>
    <row r="453" spans="5:11" s="205" customFormat="1" x14ac:dyDescent="0.3">
      <c r="E453" s="215"/>
      <c r="F453" s="215"/>
      <c r="G453" s="216"/>
      <c r="H453" s="217"/>
      <c r="I453" s="217"/>
      <c r="J453" s="218"/>
      <c r="K453" s="216"/>
    </row>
    <row r="454" spans="5:11" s="205" customFormat="1" x14ac:dyDescent="0.3">
      <c r="E454" s="215"/>
      <c r="F454" s="215"/>
      <c r="G454" s="216"/>
      <c r="H454" s="217"/>
      <c r="I454" s="217"/>
      <c r="J454" s="218"/>
      <c r="K454" s="216"/>
    </row>
    <row r="455" spans="5:11" s="205" customFormat="1" x14ac:dyDescent="0.3">
      <c r="E455" s="215"/>
      <c r="F455" s="215"/>
      <c r="G455" s="216"/>
      <c r="H455" s="217"/>
      <c r="I455" s="217"/>
      <c r="J455" s="218"/>
      <c r="K455" s="216"/>
    </row>
    <row r="456" spans="5:11" s="205" customFormat="1" x14ac:dyDescent="0.3">
      <c r="E456" s="215"/>
      <c r="F456" s="215"/>
      <c r="G456" s="216"/>
      <c r="H456" s="217"/>
      <c r="I456" s="217"/>
      <c r="J456" s="218"/>
      <c r="K456" s="216"/>
    </row>
    <row r="457" spans="5:11" s="205" customFormat="1" x14ac:dyDescent="0.3">
      <c r="E457" s="215"/>
      <c r="F457" s="215"/>
      <c r="G457" s="216"/>
      <c r="H457" s="217"/>
      <c r="I457" s="217"/>
      <c r="J457" s="218"/>
      <c r="K457" s="216"/>
    </row>
    <row r="458" spans="5:11" s="205" customFormat="1" x14ac:dyDescent="0.3">
      <c r="E458" s="215"/>
      <c r="F458" s="215"/>
      <c r="G458" s="216"/>
      <c r="H458" s="217"/>
      <c r="I458" s="217"/>
      <c r="J458" s="218"/>
      <c r="K458" s="216"/>
    </row>
    <row r="459" spans="5:11" s="205" customFormat="1" x14ac:dyDescent="0.3">
      <c r="E459" s="215"/>
      <c r="F459" s="215"/>
      <c r="G459" s="216"/>
      <c r="H459" s="217"/>
      <c r="I459" s="217"/>
      <c r="J459" s="218"/>
      <c r="K459" s="216"/>
    </row>
    <row r="460" spans="5:11" s="205" customFormat="1" x14ac:dyDescent="0.3">
      <c r="E460" s="215"/>
      <c r="F460" s="215"/>
      <c r="G460" s="216"/>
      <c r="H460" s="217"/>
      <c r="I460" s="217"/>
      <c r="J460" s="218"/>
      <c r="K460" s="216"/>
    </row>
    <row r="461" spans="5:11" s="205" customFormat="1" x14ac:dyDescent="0.3">
      <c r="E461" s="215"/>
      <c r="F461" s="215"/>
      <c r="G461" s="216"/>
      <c r="H461" s="217"/>
      <c r="I461" s="217"/>
      <c r="J461" s="218"/>
      <c r="K461" s="216"/>
    </row>
    <row r="462" spans="5:11" s="205" customFormat="1" x14ac:dyDescent="0.3">
      <c r="E462" s="215"/>
      <c r="F462" s="215"/>
      <c r="G462" s="216"/>
      <c r="H462" s="217"/>
      <c r="I462" s="217"/>
      <c r="J462" s="218"/>
      <c r="K462" s="216"/>
    </row>
    <row r="463" spans="5:11" s="205" customFormat="1" x14ac:dyDescent="0.3">
      <c r="E463" s="215"/>
      <c r="F463" s="215"/>
      <c r="G463" s="216"/>
      <c r="H463" s="217"/>
      <c r="I463" s="217"/>
      <c r="J463" s="218"/>
      <c r="K463" s="216"/>
    </row>
    <row r="464" spans="5:11" s="205" customFormat="1" x14ac:dyDescent="0.3">
      <c r="E464" s="215"/>
      <c r="F464" s="215"/>
      <c r="G464" s="216"/>
      <c r="H464" s="217"/>
      <c r="I464" s="217"/>
      <c r="J464" s="218"/>
      <c r="K464" s="216"/>
    </row>
    <row r="465" spans="5:11" s="205" customFormat="1" x14ac:dyDescent="0.3">
      <c r="E465" s="215"/>
      <c r="F465" s="215"/>
      <c r="G465" s="216"/>
      <c r="H465" s="217"/>
      <c r="I465" s="217"/>
      <c r="J465" s="218"/>
      <c r="K465" s="216"/>
    </row>
    <row r="466" spans="5:11" s="205" customFormat="1" x14ac:dyDescent="0.3">
      <c r="E466" s="215"/>
      <c r="F466" s="215"/>
      <c r="G466" s="216"/>
      <c r="H466" s="217"/>
      <c r="I466" s="217"/>
      <c r="J466" s="218"/>
      <c r="K466" s="216"/>
    </row>
    <row r="467" spans="5:11" s="205" customFormat="1" x14ac:dyDescent="0.3">
      <c r="E467" s="215"/>
      <c r="F467" s="215"/>
      <c r="G467" s="216"/>
      <c r="H467" s="217"/>
      <c r="I467" s="217"/>
      <c r="J467" s="218"/>
      <c r="K467" s="216"/>
    </row>
    <row r="468" spans="5:11" s="205" customFormat="1" x14ac:dyDescent="0.3">
      <c r="E468" s="215"/>
      <c r="F468" s="215"/>
      <c r="G468" s="216"/>
      <c r="H468" s="217"/>
      <c r="I468" s="217"/>
      <c r="J468" s="218"/>
      <c r="K468" s="216"/>
    </row>
    <row r="469" spans="5:11" s="205" customFormat="1" x14ac:dyDescent="0.3">
      <c r="E469" s="215"/>
      <c r="F469" s="215"/>
      <c r="G469" s="216"/>
      <c r="H469" s="217"/>
      <c r="I469" s="217"/>
      <c r="J469" s="218"/>
      <c r="K469" s="216"/>
    </row>
    <row r="470" spans="5:11" s="205" customFormat="1" x14ac:dyDescent="0.3">
      <c r="E470" s="215"/>
      <c r="F470" s="215"/>
      <c r="G470" s="216"/>
      <c r="H470" s="217"/>
      <c r="I470" s="217"/>
      <c r="J470" s="218"/>
      <c r="K470" s="216"/>
    </row>
    <row r="471" spans="5:11" s="205" customFormat="1" x14ac:dyDescent="0.3">
      <c r="E471" s="215"/>
      <c r="F471" s="215"/>
      <c r="G471" s="216"/>
      <c r="H471" s="217"/>
      <c r="I471" s="217"/>
      <c r="J471" s="218"/>
      <c r="K471" s="216"/>
    </row>
    <row r="472" spans="5:11" s="205" customFormat="1" x14ac:dyDescent="0.3">
      <c r="E472" s="215"/>
      <c r="F472" s="215"/>
      <c r="G472" s="216"/>
      <c r="H472" s="217"/>
      <c r="I472" s="217"/>
      <c r="J472" s="218"/>
      <c r="K472" s="216"/>
    </row>
    <row r="473" spans="5:11" s="205" customFormat="1" x14ac:dyDescent="0.3">
      <c r="E473" s="215"/>
      <c r="F473" s="215"/>
      <c r="G473" s="216"/>
      <c r="H473" s="217"/>
      <c r="I473" s="217"/>
      <c r="J473" s="218"/>
      <c r="K473" s="216"/>
    </row>
    <row r="474" spans="5:11" s="205" customFormat="1" x14ac:dyDescent="0.3">
      <c r="E474" s="215"/>
      <c r="F474" s="215"/>
      <c r="G474" s="216"/>
      <c r="H474" s="217"/>
      <c r="I474" s="217"/>
      <c r="J474" s="218"/>
      <c r="K474" s="216"/>
    </row>
    <row r="475" spans="5:11" s="205" customFormat="1" x14ac:dyDescent="0.3">
      <c r="E475" s="215"/>
      <c r="F475" s="215"/>
      <c r="G475" s="216"/>
      <c r="H475" s="217"/>
      <c r="I475" s="217"/>
      <c r="J475" s="218"/>
      <c r="K475" s="216"/>
    </row>
    <row r="476" spans="5:11" s="205" customFormat="1" x14ac:dyDescent="0.3">
      <c r="E476" s="215"/>
      <c r="F476" s="215"/>
      <c r="G476" s="216"/>
      <c r="H476" s="217"/>
      <c r="I476" s="217"/>
      <c r="J476" s="218"/>
      <c r="K476" s="216"/>
    </row>
    <row r="477" spans="5:11" s="205" customFormat="1" x14ac:dyDescent="0.3">
      <c r="E477" s="215"/>
      <c r="F477" s="215"/>
      <c r="G477" s="216"/>
      <c r="H477" s="217"/>
      <c r="I477" s="217"/>
      <c r="J477" s="218"/>
      <c r="K477" s="216"/>
    </row>
    <row r="478" spans="5:11" s="205" customFormat="1" x14ac:dyDescent="0.3">
      <c r="E478" s="215"/>
      <c r="F478" s="215"/>
      <c r="G478" s="216"/>
      <c r="H478" s="217"/>
      <c r="I478" s="217"/>
      <c r="J478" s="218"/>
      <c r="K478" s="216"/>
    </row>
    <row r="479" spans="5:11" s="205" customFormat="1" x14ac:dyDescent="0.3">
      <c r="E479" s="215"/>
      <c r="F479" s="215"/>
      <c r="G479" s="216"/>
      <c r="H479" s="217"/>
      <c r="I479" s="217"/>
      <c r="J479" s="218"/>
      <c r="K479" s="216"/>
    </row>
    <row r="480" spans="5:11" s="205" customFormat="1" x14ac:dyDescent="0.3">
      <c r="E480" s="215"/>
      <c r="F480" s="215"/>
      <c r="G480" s="216"/>
      <c r="H480" s="217"/>
      <c r="I480" s="217"/>
      <c r="J480" s="218"/>
      <c r="K480" s="216"/>
    </row>
    <row r="481" spans="5:11" s="205" customFormat="1" x14ac:dyDescent="0.3">
      <c r="E481" s="215"/>
      <c r="F481" s="215"/>
      <c r="G481" s="216"/>
      <c r="H481" s="217"/>
      <c r="I481" s="217"/>
      <c r="J481" s="218"/>
      <c r="K481" s="216"/>
    </row>
    <row r="482" spans="5:11" s="205" customFormat="1" x14ac:dyDescent="0.3">
      <c r="E482" s="215"/>
      <c r="F482" s="215"/>
      <c r="G482" s="216"/>
      <c r="H482" s="217"/>
      <c r="I482" s="217"/>
      <c r="J482" s="218"/>
      <c r="K482" s="216"/>
    </row>
    <row r="483" spans="5:11" s="205" customFormat="1" x14ac:dyDescent="0.3">
      <c r="E483" s="215"/>
      <c r="F483" s="215"/>
      <c r="G483" s="216"/>
      <c r="H483" s="217"/>
      <c r="I483" s="217"/>
      <c r="J483" s="218"/>
      <c r="K483" s="216"/>
    </row>
    <row r="484" spans="5:11" s="205" customFormat="1" x14ac:dyDescent="0.3">
      <c r="E484" s="215"/>
      <c r="F484" s="215"/>
      <c r="G484" s="216"/>
      <c r="H484" s="217"/>
      <c r="I484" s="217"/>
      <c r="J484" s="218"/>
      <c r="K484" s="216"/>
    </row>
    <row r="485" spans="5:11" s="205" customFormat="1" x14ac:dyDescent="0.3">
      <c r="E485" s="215"/>
      <c r="F485" s="215"/>
      <c r="G485" s="216"/>
      <c r="H485" s="217"/>
      <c r="I485" s="217"/>
      <c r="J485" s="218"/>
      <c r="K485" s="216"/>
    </row>
    <row r="486" spans="5:11" s="205" customFormat="1" x14ac:dyDescent="0.3">
      <c r="E486" s="215"/>
      <c r="F486" s="215"/>
      <c r="G486" s="216"/>
      <c r="H486" s="217"/>
      <c r="I486" s="217"/>
      <c r="J486" s="218"/>
      <c r="K486" s="216"/>
    </row>
    <row r="487" spans="5:11" s="205" customFormat="1" x14ac:dyDescent="0.3">
      <c r="E487" s="215"/>
      <c r="F487" s="215"/>
      <c r="G487" s="216"/>
      <c r="H487" s="217"/>
      <c r="I487" s="217"/>
      <c r="J487" s="218"/>
      <c r="K487" s="216"/>
    </row>
    <row r="488" spans="5:11" s="205" customFormat="1" x14ac:dyDescent="0.3">
      <c r="E488" s="215"/>
      <c r="F488" s="215"/>
      <c r="G488" s="216"/>
      <c r="H488" s="217"/>
      <c r="I488" s="217"/>
      <c r="J488" s="218"/>
      <c r="K488" s="216"/>
    </row>
    <row r="489" spans="5:11" s="205" customFormat="1" x14ac:dyDescent="0.3">
      <c r="E489" s="215"/>
      <c r="F489" s="215"/>
      <c r="G489" s="216"/>
      <c r="H489" s="217"/>
      <c r="I489" s="217"/>
      <c r="J489" s="218"/>
      <c r="K489" s="216"/>
    </row>
    <row r="490" spans="5:11" s="205" customFormat="1" x14ac:dyDescent="0.3">
      <c r="E490" s="215"/>
      <c r="F490" s="215"/>
      <c r="G490" s="216"/>
      <c r="H490" s="217"/>
      <c r="I490" s="217"/>
      <c r="J490" s="218"/>
      <c r="K490" s="216"/>
    </row>
    <row r="491" spans="5:11" s="205" customFormat="1" x14ac:dyDescent="0.3">
      <c r="E491" s="215"/>
      <c r="F491" s="215"/>
      <c r="G491" s="216"/>
      <c r="H491" s="217"/>
      <c r="I491" s="217"/>
      <c r="J491" s="218"/>
      <c r="K491" s="216"/>
    </row>
    <row r="492" spans="5:11" s="205" customFormat="1" x14ac:dyDescent="0.3">
      <c r="E492" s="215"/>
      <c r="F492" s="215"/>
      <c r="G492" s="216"/>
      <c r="H492" s="217"/>
      <c r="I492" s="217"/>
      <c r="J492" s="218"/>
      <c r="K492" s="216"/>
    </row>
    <row r="493" spans="5:11" s="205" customFormat="1" x14ac:dyDescent="0.3">
      <c r="E493" s="215"/>
      <c r="F493" s="215"/>
      <c r="G493" s="216"/>
      <c r="H493" s="217"/>
      <c r="I493" s="217"/>
      <c r="J493" s="218"/>
      <c r="K493" s="216"/>
    </row>
    <row r="494" spans="5:11" s="205" customFormat="1" x14ac:dyDescent="0.3">
      <c r="E494" s="215"/>
      <c r="F494" s="215"/>
      <c r="G494" s="216"/>
      <c r="H494" s="217"/>
      <c r="I494" s="217"/>
      <c r="J494" s="218"/>
      <c r="K494" s="216"/>
    </row>
    <row r="495" spans="5:11" s="205" customFormat="1" x14ac:dyDescent="0.3">
      <c r="E495" s="215"/>
      <c r="F495" s="215"/>
      <c r="G495" s="216"/>
      <c r="H495" s="217"/>
      <c r="I495" s="217"/>
      <c r="J495" s="218"/>
      <c r="K495" s="216"/>
    </row>
    <row r="496" spans="5:11" s="205" customFormat="1" x14ac:dyDescent="0.3">
      <c r="E496" s="215"/>
      <c r="F496" s="215"/>
      <c r="G496" s="216"/>
      <c r="H496" s="217"/>
      <c r="I496" s="217"/>
      <c r="J496" s="218"/>
      <c r="K496" s="216"/>
    </row>
    <row r="497" spans="5:11" s="205" customFormat="1" x14ac:dyDescent="0.3">
      <c r="E497" s="215"/>
      <c r="F497" s="215"/>
      <c r="G497" s="216"/>
      <c r="H497" s="217"/>
      <c r="I497" s="217"/>
      <c r="J497" s="218"/>
      <c r="K497" s="216"/>
    </row>
    <row r="498" spans="5:11" s="205" customFormat="1" x14ac:dyDescent="0.3">
      <c r="E498" s="215"/>
      <c r="F498" s="215"/>
      <c r="G498" s="216"/>
      <c r="H498" s="217"/>
      <c r="I498" s="217"/>
      <c r="J498" s="218"/>
      <c r="K498" s="216"/>
    </row>
    <row r="499" spans="5:11" s="205" customFormat="1" x14ac:dyDescent="0.3">
      <c r="E499" s="215"/>
      <c r="F499" s="215"/>
      <c r="G499" s="216"/>
      <c r="H499" s="217"/>
      <c r="I499" s="217"/>
      <c r="J499" s="218"/>
      <c r="K499" s="216"/>
    </row>
    <row r="500" spans="5:11" s="205" customFormat="1" x14ac:dyDescent="0.3">
      <c r="E500" s="215"/>
      <c r="F500" s="215"/>
      <c r="G500" s="216"/>
      <c r="H500" s="217"/>
      <c r="I500" s="217"/>
      <c r="J500" s="218"/>
      <c r="K500" s="216"/>
    </row>
    <row r="501" spans="5:11" s="205" customFormat="1" x14ac:dyDescent="0.3">
      <c r="E501" s="215"/>
      <c r="F501" s="215"/>
      <c r="G501" s="216"/>
      <c r="H501" s="217"/>
      <c r="I501" s="217"/>
      <c r="J501" s="218"/>
      <c r="K501" s="216"/>
    </row>
    <row r="502" spans="5:11" s="205" customFormat="1" x14ac:dyDescent="0.3">
      <c r="E502" s="215"/>
      <c r="F502" s="215"/>
      <c r="G502" s="216"/>
      <c r="H502" s="217"/>
      <c r="I502" s="217"/>
      <c r="J502" s="218"/>
      <c r="K502" s="216"/>
    </row>
    <row r="503" spans="5:11" s="205" customFormat="1" x14ac:dyDescent="0.3">
      <c r="E503" s="215"/>
      <c r="F503" s="215"/>
      <c r="G503" s="216"/>
      <c r="H503" s="217"/>
      <c r="I503" s="217"/>
      <c r="J503" s="218"/>
      <c r="K503" s="216"/>
    </row>
    <row r="504" spans="5:11" s="205" customFormat="1" x14ac:dyDescent="0.3">
      <c r="E504" s="215"/>
      <c r="F504" s="215"/>
      <c r="G504" s="216"/>
      <c r="H504" s="217"/>
      <c r="I504" s="217"/>
      <c r="J504" s="218"/>
      <c r="K504" s="216"/>
    </row>
    <row r="505" spans="5:11" s="205" customFormat="1" x14ac:dyDescent="0.3">
      <c r="E505" s="215"/>
      <c r="F505" s="215"/>
      <c r="G505" s="216"/>
      <c r="H505" s="217"/>
      <c r="I505" s="217"/>
      <c r="J505" s="218"/>
      <c r="K505" s="216"/>
    </row>
    <row r="506" spans="5:11" s="205" customFormat="1" x14ac:dyDescent="0.3">
      <c r="E506" s="215"/>
      <c r="F506" s="215"/>
      <c r="G506" s="216"/>
      <c r="H506" s="217"/>
      <c r="I506" s="217"/>
      <c r="J506" s="218"/>
      <c r="K506" s="216"/>
    </row>
    <row r="507" spans="5:11" s="205" customFormat="1" x14ac:dyDescent="0.3">
      <c r="E507" s="215"/>
      <c r="F507" s="215"/>
      <c r="G507" s="216"/>
      <c r="H507" s="217"/>
      <c r="I507" s="217"/>
      <c r="J507" s="218"/>
      <c r="K507" s="216"/>
    </row>
    <row r="508" spans="5:11" s="205" customFormat="1" x14ac:dyDescent="0.3">
      <c r="E508" s="215"/>
      <c r="F508" s="215"/>
      <c r="G508" s="216"/>
      <c r="H508" s="217"/>
      <c r="I508" s="217"/>
      <c r="J508" s="218"/>
      <c r="K508" s="216"/>
    </row>
    <row r="509" spans="5:11" s="205" customFormat="1" x14ac:dyDescent="0.3">
      <c r="E509" s="215"/>
      <c r="F509" s="215"/>
      <c r="G509" s="216"/>
      <c r="H509" s="217"/>
      <c r="I509" s="217"/>
      <c r="J509" s="218"/>
      <c r="K509" s="216"/>
    </row>
    <row r="510" spans="5:11" s="205" customFormat="1" x14ac:dyDescent="0.3">
      <c r="E510" s="215"/>
      <c r="F510" s="215"/>
      <c r="G510" s="216"/>
      <c r="H510" s="217"/>
      <c r="I510" s="217"/>
      <c r="J510" s="218"/>
      <c r="K510" s="216"/>
    </row>
    <row r="511" spans="5:11" s="205" customFormat="1" x14ac:dyDescent="0.3">
      <c r="E511" s="215"/>
      <c r="F511" s="215"/>
      <c r="G511" s="216"/>
      <c r="H511" s="217"/>
      <c r="I511" s="217"/>
      <c r="J511" s="218"/>
      <c r="K511" s="216"/>
    </row>
    <row r="512" spans="5:11" s="205" customFormat="1" x14ac:dyDescent="0.3">
      <c r="E512" s="215"/>
      <c r="F512" s="215"/>
      <c r="G512" s="216"/>
      <c r="H512" s="217"/>
      <c r="I512" s="217"/>
      <c r="J512" s="218"/>
      <c r="K512" s="216"/>
    </row>
    <row r="513" spans="5:11" s="205" customFormat="1" x14ac:dyDescent="0.3">
      <c r="E513" s="215"/>
      <c r="F513" s="215"/>
      <c r="G513" s="216"/>
      <c r="H513" s="217"/>
      <c r="I513" s="217"/>
      <c r="J513" s="218"/>
      <c r="K513" s="216"/>
    </row>
    <row r="514" spans="5:11" s="205" customFormat="1" x14ac:dyDescent="0.3">
      <c r="E514" s="215"/>
      <c r="F514" s="215"/>
      <c r="G514" s="216"/>
      <c r="H514" s="217"/>
      <c r="I514" s="217"/>
      <c r="J514" s="218"/>
      <c r="K514" s="216"/>
    </row>
    <row r="515" spans="5:11" s="205" customFormat="1" x14ac:dyDescent="0.3">
      <c r="E515" s="215"/>
      <c r="F515" s="215"/>
      <c r="G515" s="216"/>
      <c r="H515" s="217"/>
      <c r="I515" s="217"/>
      <c r="J515" s="218"/>
      <c r="K515" s="216"/>
    </row>
    <row r="516" spans="5:11" s="205" customFormat="1" x14ac:dyDescent="0.3">
      <c r="E516" s="215"/>
      <c r="F516" s="215"/>
      <c r="G516" s="216"/>
      <c r="H516" s="217"/>
      <c r="I516" s="217"/>
      <c r="J516" s="218"/>
      <c r="K516" s="216"/>
    </row>
    <row r="517" spans="5:11" s="205" customFormat="1" x14ac:dyDescent="0.3">
      <c r="E517" s="215"/>
      <c r="F517" s="215"/>
      <c r="G517" s="216"/>
      <c r="H517" s="217"/>
      <c r="I517" s="217"/>
      <c r="J517" s="218"/>
      <c r="K517" s="216"/>
    </row>
    <row r="518" spans="5:11" s="205" customFormat="1" x14ac:dyDescent="0.3">
      <c r="E518" s="215"/>
      <c r="F518" s="215"/>
      <c r="G518" s="216"/>
      <c r="H518" s="217"/>
      <c r="I518" s="217"/>
      <c r="J518" s="218"/>
      <c r="K518" s="216"/>
    </row>
    <row r="519" spans="5:11" s="205" customFormat="1" x14ac:dyDescent="0.3">
      <c r="E519" s="215"/>
      <c r="F519" s="215"/>
      <c r="G519" s="216"/>
      <c r="H519" s="217"/>
      <c r="I519" s="217"/>
      <c r="J519" s="218"/>
      <c r="K519" s="216"/>
    </row>
    <row r="520" spans="5:11" s="205" customFormat="1" x14ac:dyDescent="0.3">
      <c r="E520" s="215"/>
      <c r="F520" s="215"/>
      <c r="G520" s="216"/>
      <c r="H520" s="217"/>
      <c r="I520" s="217"/>
      <c r="J520" s="218"/>
      <c r="K520" s="216"/>
    </row>
    <row r="521" spans="5:11" s="205" customFormat="1" x14ac:dyDescent="0.3">
      <c r="E521" s="215"/>
      <c r="F521" s="215"/>
      <c r="G521" s="216"/>
      <c r="H521" s="217"/>
      <c r="I521" s="217"/>
      <c r="J521" s="218"/>
      <c r="K521" s="216"/>
    </row>
    <row r="522" spans="5:11" s="205" customFormat="1" x14ac:dyDescent="0.3">
      <c r="E522" s="215"/>
      <c r="F522" s="215"/>
      <c r="G522" s="216"/>
      <c r="H522" s="217"/>
      <c r="I522" s="217"/>
      <c r="J522" s="218"/>
      <c r="K522" s="216"/>
    </row>
    <row r="523" spans="5:11" s="205" customFormat="1" x14ac:dyDescent="0.3">
      <c r="E523" s="215"/>
      <c r="F523" s="215"/>
      <c r="G523" s="216"/>
      <c r="H523" s="217"/>
      <c r="I523" s="217"/>
      <c r="J523" s="218"/>
      <c r="K523" s="216"/>
    </row>
    <row r="524" spans="5:11" s="205" customFormat="1" x14ac:dyDescent="0.3">
      <c r="E524" s="215"/>
      <c r="F524" s="215"/>
      <c r="G524" s="216"/>
      <c r="H524" s="217"/>
      <c r="I524" s="217"/>
      <c r="J524" s="218"/>
      <c r="K524" s="216"/>
    </row>
    <row r="525" spans="5:11" s="205" customFormat="1" x14ac:dyDescent="0.3">
      <c r="E525" s="215"/>
      <c r="F525" s="215"/>
      <c r="G525" s="216"/>
      <c r="H525" s="217"/>
      <c r="I525" s="217"/>
      <c r="J525" s="218"/>
      <c r="K525" s="216"/>
    </row>
    <row r="526" spans="5:11" s="205" customFormat="1" x14ac:dyDescent="0.3">
      <c r="E526" s="215"/>
      <c r="F526" s="215"/>
      <c r="G526" s="216"/>
      <c r="H526" s="217"/>
      <c r="I526" s="217"/>
      <c r="J526" s="218"/>
      <c r="K526" s="216"/>
    </row>
    <row r="527" spans="5:11" s="205" customFormat="1" x14ac:dyDescent="0.3">
      <c r="E527" s="215"/>
      <c r="F527" s="215"/>
      <c r="G527" s="216"/>
      <c r="H527" s="217"/>
      <c r="I527" s="217"/>
      <c r="J527" s="218"/>
      <c r="K527" s="216"/>
    </row>
    <row r="528" spans="5:11" s="205" customFormat="1" x14ac:dyDescent="0.3">
      <c r="E528" s="215"/>
      <c r="F528" s="215"/>
      <c r="G528" s="216"/>
      <c r="H528" s="217"/>
      <c r="I528" s="217"/>
      <c r="J528" s="218"/>
      <c r="K528" s="216"/>
    </row>
    <row r="529" spans="5:11" s="205" customFormat="1" x14ac:dyDescent="0.3">
      <c r="E529" s="215"/>
      <c r="F529" s="215"/>
      <c r="G529" s="216"/>
      <c r="H529" s="217"/>
      <c r="I529" s="217"/>
      <c r="J529" s="218"/>
      <c r="K529" s="216"/>
    </row>
    <row r="530" spans="5:11" s="205" customFormat="1" x14ac:dyDescent="0.3">
      <c r="E530" s="215"/>
      <c r="F530" s="215"/>
      <c r="G530" s="216"/>
      <c r="H530" s="217"/>
      <c r="I530" s="217"/>
      <c r="J530" s="218"/>
      <c r="K530" s="216"/>
    </row>
    <row r="531" spans="5:11" s="205" customFormat="1" x14ac:dyDescent="0.3">
      <c r="E531" s="215"/>
      <c r="F531" s="215"/>
      <c r="G531" s="216"/>
      <c r="H531" s="217"/>
      <c r="I531" s="217"/>
      <c r="J531" s="218"/>
      <c r="K531" s="216"/>
    </row>
    <row r="532" spans="5:11" s="205" customFormat="1" x14ac:dyDescent="0.3">
      <c r="E532" s="215"/>
      <c r="F532" s="215"/>
      <c r="G532" s="216"/>
      <c r="H532" s="217"/>
      <c r="I532" s="217"/>
      <c r="J532" s="218"/>
      <c r="K532" s="216"/>
    </row>
    <row r="533" spans="5:11" s="205" customFormat="1" x14ac:dyDescent="0.3">
      <c r="E533" s="215"/>
      <c r="F533" s="215"/>
      <c r="G533" s="216"/>
      <c r="H533" s="217"/>
      <c r="I533" s="217"/>
      <c r="J533" s="218"/>
      <c r="K533" s="216"/>
    </row>
    <row r="534" spans="5:11" s="205" customFormat="1" x14ac:dyDescent="0.3">
      <c r="E534" s="215"/>
      <c r="F534" s="215"/>
      <c r="G534" s="216"/>
      <c r="H534" s="217"/>
      <c r="I534" s="217"/>
      <c r="J534" s="218"/>
      <c r="K534" s="216"/>
    </row>
    <row r="535" spans="5:11" s="205" customFormat="1" x14ac:dyDescent="0.3">
      <c r="E535" s="215"/>
      <c r="F535" s="215"/>
      <c r="G535" s="216"/>
      <c r="H535" s="217"/>
      <c r="I535" s="217"/>
      <c r="J535" s="218"/>
      <c r="K535" s="216"/>
    </row>
    <row r="536" spans="5:11" s="205" customFormat="1" x14ac:dyDescent="0.3">
      <c r="E536" s="215"/>
      <c r="F536" s="215"/>
      <c r="G536" s="216"/>
      <c r="H536" s="217"/>
      <c r="I536" s="217"/>
      <c r="J536" s="218"/>
      <c r="K536" s="216"/>
    </row>
    <row r="537" spans="5:11" s="205" customFormat="1" x14ac:dyDescent="0.3">
      <c r="E537" s="215"/>
      <c r="F537" s="215"/>
      <c r="G537" s="216"/>
      <c r="H537" s="217"/>
      <c r="I537" s="217"/>
      <c r="J537" s="218"/>
      <c r="K537" s="216"/>
    </row>
    <row r="538" spans="5:11" s="205" customFormat="1" x14ac:dyDescent="0.3">
      <c r="E538" s="215"/>
      <c r="F538" s="215"/>
      <c r="G538" s="216"/>
      <c r="H538" s="217"/>
      <c r="I538" s="217"/>
      <c r="J538" s="218"/>
      <c r="K538" s="216"/>
    </row>
    <row r="539" spans="5:11" s="205" customFormat="1" x14ac:dyDescent="0.3">
      <c r="E539" s="215"/>
      <c r="F539" s="215"/>
      <c r="G539" s="216"/>
      <c r="H539" s="217"/>
      <c r="I539" s="217"/>
      <c r="J539" s="218"/>
      <c r="K539" s="216"/>
    </row>
    <row r="540" spans="5:11" s="205" customFormat="1" x14ac:dyDescent="0.3">
      <c r="E540" s="215"/>
      <c r="F540" s="215"/>
      <c r="G540" s="216"/>
      <c r="H540" s="217"/>
      <c r="I540" s="217"/>
      <c r="J540" s="218"/>
      <c r="K540" s="216"/>
    </row>
    <row r="541" spans="5:11" s="205" customFormat="1" x14ac:dyDescent="0.3">
      <c r="E541" s="215"/>
      <c r="F541" s="215"/>
      <c r="G541" s="216"/>
      <c r="H541" s="217"/>
      <c r="I541" s="217"/>
      <c r="J541" s="218"/>
      <c r="K541" s="216"/>
    </row>
    <row r="542" spans="5:11" s="205" customFormat="1" x14ac:dyDescent="0.3">
      <c r="E542" s="215"/>
      <c r="F542" s="215"/>
      <c r="G542" s="216"/>
      <c r="H542" s="217"/>
      <c r="I542" s="217"/>
      <c r="J542" s="218"/>
      <c r="K542" s="216"/>
    </row>
    <row r="543" spans="5:11" s="205" customFormat="1" x14ac:dyDescent="0.3">
      <c r="E543" s="215"/>
      <c r="F543" s="215"/>
      <c r="G543" s="216"/>
      <c r="H543" s="217"/>
      <c r="I543" s="217"/>
      <c r="J543" s="218"/>
      <c r="K543" s="216"/>
    </row>
    <row r="544" spans="5:11" s="205" customFormat="1" x14ac:dyDescent="0.3">
      <c r="E544" s="215"/>
      <c r="F544" s="215"/>
      <c r="G544" s="216"/>
      <c r="H544" s="217"/>
      <c r="I544" s="217"/>
      <c r="J544" s="218"/>
      <c r="K544" s="216"/>
    </row>
    <row r="545" spans="5:11" s="205" customFormat="1" x14ac:dyDescent="0.3">
      <c r="E545" s="215"/>
      <c r="F545" s="215"/>
      <c r="G545" s="216"/>
      <c r="H545" s="217"/>
      <c r="I545" s="217"/>
      <c r="J545" s="218"/>
      <c r="K545" s="216"/>
    </row>
    <row r="546" spans="5:11" s="205" customFormat="1" x14ac:dyDescent="0.3">
      <c r="E546" s="215"/>
      <c r="F546" s="215"/>
      <c r="G546" s="216"/>
      <c r="H546" s="217"/>
      <c r="I546" s="217"/>
      <c r="J546" s="218"/>
      <c r="K546" s="216"/>
    </row>
    <row r="547" spans="5:11" s="205" customFormat="1" x14ac:dyDescent="0.3">
      <c r="E547" s="215"/>
      <c r="F547" s="215"/>
      <c r="G547" s="216"/>
      <c r="H547" s="217"/>
      <c r="I547" s="217"/>
      <c r="J547" s="218"/>
      <c r="K547" s="216"/>
    </row>
    <row r="548" spans="5:11" s="205" customFormat="1" x14ac:dyDescent="0.3">
      <c r="E548" s="215"/>
      <c r="F548" s="215"/>
      <c r="G548" s="216"/>
      <c r="H548" s="217"/>
      <c r="I548" s="217"/>
      <c r="J548" s="218"/>
      <c r="K548" s="216"/>
    </row>
    <row r="549" spans="5:11" s="205" customFormat="1" x14ac:dyDescent="0.3">
      <c r="E549" s="215"/>
      <c r="F549" s="215"/>
      <c r="G549" s="216"/>
      <c r="H549" s="217"/>
      <c r="I549" s="217"/>
      <c r="J549" s="218"/>
      <c r="K549" s="216"/>
    </row>
    <row r="550" spans="5:11" s="205" customFormat="1" x14ac:dyDescent="0.3">
      <c r="E550" s="215"/>
      <c r="F550" s="215"/>
      <c r="G550" s="216"/>
      <c r="H550" s="217"/>
      <c r="I550" s="217"/>
      <c r="J550" s="218"/>
      <c r="K550" s="216"/>
    </row>
    <row r="551" spans="5:11" s="205" customFormat="1" x14ac:dyDescent="0.3">
      <c r="E551" s="215"/>
      <c r="F551" s="215"/>
      <c r="G551" s="216"/>
      <c r="H551" s="217"/>
      <c r="I551" s="217"/>
      <c r="J551" s="218"/>
      <c r="K551" s="216"/>
    </row>
    <row r="552" spans="5:11" s="205" customFormat="1" x14ac:dyDescent="0.3">
      <c r="E552" s="215"/>
      <c r="F552" s="215"/>
      <c r="G552" s="216"/>
      <c r="H552" s="217"/>
      <c r="I552" s="217"/>
      <c r="J552" s="218"/>
      <c r="K552" s="216"/>
    </row>
    <row r="553" spans="5:11" s="205" customFormat="1" x14ac:dyDescent="0.3">
      <c r="E553" s="215"/>
      <c r="F553" s="215"/>
      <c r="G553" s="216"/>
      <c r="H553" s="217"/>
      <c r="I553" s="217"/>
      <c r="J553" s="218"/>
      <c r="K553" s="216"/>
    </row>
    <row r="554" spans="5:11" s="205" customFormat="1" x14ac:dyDescent="0.3">
      <c r="E554" s="215"/>
      <c r="F554" s="215"/>
      <c r="G554" s="216"/>
      <c r="H554" s="217"/>
      <c r="I554" s="217"/>
      <c r="J554" s="218"/>
      <c r="K554" s="216"/>
    </row>
    <row r="555" spans="5:11" s="205" customFormat="1" x14ac:dyDescent="0.3">
      <c r="E555" s="215"/>
      <c r="F555" s="215"/>
      <c r="G555" s="216"/>
      <c r="H555" s="217"/>
      <c r="I555" s="217"/>
      <c r="J555" s="218"/>
      <c r="K555" s="216"/>
    </row>
    <row r="556" spans="5:11" s="205" customFormat="1" x14ac:dyDescent="0.3">
      <c r="E556" s="215"/>
      <c r="F556" s="215"/>
      <c r="G556" s="216"/>
      <c r="H556" s="217"/>
      <c r="I556" s="217"/>
      <c r="J556" s="218"/>
      <c r="K556" s="216"/>
    </row>
    <row r="557" spans="5:11" s="205" customFormat="1" x14ac:dyDescent="0.3">
      <c r="E557" s="215"/>
      <c r="F557" s="215"/>
      <c r="G557" s="216"/>
      <c r="H557" s="217"/>
      <c r="I557" s="217"/>
      <c r="J557" s="218"/>
      <c r="K557" s="216"/>
    </row>
    <row r="558" spans="5:11" s="205" customFormat="1" x14ac:dyDescent="0.3">
      <c r="E558" s="215"/>
      <c r="F558" s="215"/>
      <c r="G558" s="216"/>
      <c r="H558" s="217"/>
      <c r="I558" s="217"/>
      <c r="J558" s="218"/>
      <c r="K558" s="216"/>
    </row>
    <row r="559" spans="5:11" s="205" customFormat="1" x14ac:dyDescent="0.3">
      <c r="E559" s="215"/>
      <c r="F559" s="215"/>
      <c r="G559" s="216"/>
      <c r="H559" s="217"/>
      <c r="I559" s="217"/>
      <c r="J559" s="218"/>
      <c r="K559" s="216"/>
    </row>
    <row r="560" spans="5:11" s="205" customFormat="1" x14ac:dyDescent="0.3">
      <c r="E560" s="215"/>
      <c r="F560" s="215"/>
      <c r="G560" s="216"/>
      <c r="H560" s="217"/>
      <c r="I560" s="217"/>
      <c r="J560" s="218"/>
      <c r="K560" s="216"/>
    </row>
    <row r="561" spans="5:11" s="205" customFormat="1" x14ac:dyDescent="0.3">
      <c r="E561" s="215"/>
      <c r="F561" s="215"/>
      <c r="G561" s="216"/>
      <c r="H561" s="217"/>
      <c r="I561" s="217"/>
      <c r="J561" s="218"/>
      <c r="K561" s="216"/>
    </row>
    <row r="562" spans="5:11" s="205" customFormat="1" x14ac:dyDescent="0.3">
      <c r="E562" s="215"/>
      <c r="F562" s="215"/>
      <c r="G562" s="216"/>
      <c r="H562" s="217"/>
      <c r="I562" s="217"/>
      <c r="J562" s="218"/>
      <c r="K562" s="216"/>
    </row>
    <row r="563" spans="5:11" s="205" customFormat="1" x14ac:dyDescent="0.3">
      <c r="E563" s="215"/>
      <c r="F563" s="215"/>
      <c r="G563" s="216"/>
      <c r="H563" s="217"/>
      <c r="I563" s="217"/>
      <c r="J563" s="218"/>
      <c r="K563" s="216"/>
    </row>
    <row r="564" spans="5:11" s="205" customFormat="1" x14ac:dyDescent="0.3">
      <c r="E564" s="215"/>
      <c r="F564" s="215"/>
      <c r="G564" s="216"/>
      <c r="H564" s="217"/>
      <c r="I564" s="217"/>
      <c r="J564" s="218"/>
      <c r="K564" s="216"/>
    </row>
    <row r="565" spans="5:11" s="205" customFormat="1" x14ac:dyDescent="0.3">
      <c r="E565" s="215"/>
      <c r="F565" s="215"/>
      <c r="G565" s="216"/>
      <c r="H565" s="217"/>
      <c r="I565" s="217"/>
      <c r="J565" s="218"/>
      <c r="K565" s="216"/>
    </row>
    <row r="566" spans="5:11" s="205" customFormat="1" x14ac:dyDescent="0.3">
      <c r="E566" s="215"/>
      <c r="F566" s="215"/>
      <c r="G566" s="216"/>
      <c r="H566" s="217"/>
      <c r="I566" s="217"/>
      <c r="J566" s="218"/>
      <c r="K566" s="216"/>
    </row>
    <row r="567" spans="5:11" s="205" customFormat="1" x14ac:dyDescent="0.3">
      <c r="E567" s="215"/>
      <c r="F567" s="215"/>
      <c r="G567" s="216"/>
      <c r="H567" s="217"/>
      <c r="I567" s="217"/>
      <c r="J567" s="218"/>
      <c r="K567" s="216"/>
    </row>
    <row r="568" spans="5:11" s="205" customFormat="1" x14ac:dyDescent="0.3">
      <c r="E568" s="215"/>
      <c r="F568" s="215"/>
      <c r="G568" s="216"/>
      <c r="H568" s="217"/>
      <c r="I568" s="217"/>
      <c r="J568" s="218"/>
      <c r="K568" s="216"/>
    </row>
    <row r="569" spans="5:11" s="205" customFormat="1" x14ac:dyDescent="0.3">
      <c r="E569" s="215"/>
      <c r="F569" s="215"/>
      <c r="G569" s="216"/>
      <c r="H569" s="217"/>
      <c r="I569" s="217"/>
      <c r="J569" s="218"/>
      <c r="K569" s="216"/>
    </row>
    <row r="570" spans="5:11" s="205" customFormat="1" x14ac:dyDescent="0.3">
      <c r="E570" s="215"/>
      <c r="F570" s="215"/>
      <c r="G570" s="216"/>
      <c r="H570" s="217"/>
      <c r="I570" s="217"/>
      <c r="J570" s="218"/>
      <c r="K570" s="216"/>
    </row>
    <row r="571" spans="5:11" s="205" customFormat="1" x14ac:dyDescent="0.3">
      <c r="E571" s="215"/>
      <c r="F571" s="215"/>
      <c r="G571" s="216"/>
      <c r="H571" s="217"/>
      <c r="I571" s="217"/>
      <c r="J571" s="218"/>
      <c r="K571" s="216"/>
    </row>
    <row r="572" spans="5:11" s="205" customFormat="1" x14ac:dyDescent="0.3">
      <c r="E572" s="215"/>
      <c r="F572" s="215"/>
      <c r="G572" s="216"/>
      <c r="H572" s="217"/>
      <c r="I572" s="217"/>
      <c r="J572" s="218"/>
      <c r="K572" s="216"/>
    </row>
    <row r="573" spans="5:11" s="205" customFormat="1" x14ac:dyDescent="0.3">
      <c r="E573" s="215"/>
      <c r="F573" s="215"/>
      <c r="G573" s="216"/>
      <c r="H573" s="217"/>
      <c r="I573" s="217"/>
      <c r="J573" s="218"/>
      <c r="K573" s="216"/>
    </row>
    <row r="574" spans="5:11" s="205" customFormat="1" x14ac:dyDescent="0.3">
      <c r="E574" s="215"/>
      <c r="F574" s="215"/>
      <c r="G574" s="216"/>
      <c r="H574" s="217"/>
      <c r="I574" s="217"/>
      <c r="J574" s="218"/>
      <c r="K574" s="216"/>
    </row>
    <row r="575" spans="5:11" s="205" customFormat="1" x14ac:dyDescent="0.3">
      <c r="E575" s="215"/>
      <c r="F575" s="215"/>
      <c r="G575" s="216"/>
      <c r="H575" s="217"/>
      <c r="I575" s="217"/>
      <c r="J575" s="218"/>
      <c r="K575" s="216"/>
    </row>
    <row r="576" spans="5:11" s="205" customFormat="1" x14ac:dyDescent="0.3">
      <c r="E576" s="215"/>
      <c r="F576" s="215"/>
      <c r="G576" s="216"/>
      <c r="H576" s="217"/>
      <c r="I576" s="217"/>
      <c r="J576" s="218"/>
      <c r="K576" s="216"/>
    </row>
    <row r="577" spans="5:11" s="205" customFormat="1" x14ac:dyDescent="0.3">
      <c r="E577" s="215"/>
      <c r="F577" s="215"/>
      <c r="G577" s="216"/>
      <c r="H577" s="217"/>
      <c r="I577" s="217"/>
      <c r="J577" s="218"/>
      <c r="K577" s="216"/>
    </row>
    <row r="578" spans="5:11" s="205" customFormat="1" x14ac:dyDescent="0.3">
      <c r="E578" s="215"/>
      <c r="F578" s="215"/>
      <c r="G578" s="216"/>
      <c r="H578" s="217"/>
      <c r="I578" s="217"/>
      <c r="J578" s="218"/>
      <c r="K578" s="216"/>
    </row>
    <row r="579" spans="5:11" s="205" customFormat="1" x14ac:dyDescent="0.3">
      <c r="E579" s="215"/>
      <c r="F579" s="215"/>
      <c r="G579" s="216"/>
      <c r="H579" s="217"/>
      <c r="I579" s="217"/>
      <c r="J579" s="218"/>
      <c r="K579" s="216"/>
    </row>
    <row r="580" spans="5:11" s="205" customFormat="1" x14ac:dyDescent="0.3">
      <c r="E580" s="215"/>
      <c r="F580" s="215"/>
      <c r="G580" s="216"/>
      <c r="H580" s="217"/>
      <c r="I580" s="217"/>
      <c r="J580" s="218"/>
      <c r="K580" s="216"/>
    </row>
    <row r="581" spans="5:11" s="205" customFormat="1" x14ac:dyDescent="0.3">
      <c r="E581" s="215"/>
      <c r="F581" s="215"/>
      <c r="G581" s="216"/>
      <c r="H581" s="217"/>
      <c r="I581" s="217"/>
      <c r="J581" s="218"/>
      <c r="K581" s="216"/>
    </row>
    <row r="582" spans="5:11" s="205" customFormat="1" x14ac:dyDescent="0.3">
      <c r="E582" s="215"/>
      <c r="F582" s="215"/>
      <c r="G582" s="216"/>
      <c r="H582" s="217"/>
      <c r="I582" s="217"/>
      <c r="J582" s="218"/>
      <c r="K582" s="216"/>
    </row>
    <row r="583" spans="5:11" s="205" customFormat="1" x14ac:dyDescent="0.3">
      <c r="E583" s="215"/>
      <c r="F583" s="215"/>
      <c r="G583" s="216"/>
      <c r="H583" s="217"/>
      <c r="I583" s="217"/>
      <c r="J583" s="218"/>
      <c r="K583" s="216"/>
    </row>
    <row r="584" spans="5:11" s="205" customFormat="1" x14ac:dyDescent="0.3">
      <c r="E584" s="215"/>
      <c r="F584" s="215"/>
      <c r="G584" s="216"/>
      <c r="H584" s="217"/>
      <c r="I584" s="217"/>
      <c r="J584" s="218"/>
      <c r="K584" s="216"/>
    </row>
    <row r="585" spans="5:11" s="205" customFormat="1" x14ac:dyDescent="0.3">
      <c r="E585" s="215"/>
      <c r="F585" s="215"/>
      <c r="G585" s="216"/>
      <c r="H585" s="217"/>
      <c r="I585" s="217"/>
      <c r="J585" s="218"/>
      <c r="K585" s="216"/>
    </row>
    <row r="586" spans="5:11" s="205" customFormat="1" x14ac:dyDescent="0.3">
      <c r="E586" s="215"/>
      <c r="F586" s="215"/>
      <c r="G586" s="216"/>
      <c r="H586" s="217"/>
      <c r="I586" s="217"/>
      <c r="J586" s="218"/>
      <c r="K586" s="216"/>
    </row>
    <row r="587" spans="5:11" s="205" customFormat="1" x14ac:dyDescent="0.3">
      <c r="E587" s="215"/>
      <c r="F587" s="215"/>
      <c r="G587" s="216"/>
      <c r="H587" s="217"/>
      <c r="I587" s="217"/>
      <c r="J587" s="218"/>
      <c r="K587" s="216"/>
    </row>
    <row r="588" spans="5:11" s="205" customFormat="1" x14ac:dyDescent="0.3">
      <c r="E588" s="215"/>
      <c r="F588" s="215"/>
      <c r="G588" s="216"/>
      <c r="H588" s="217"/>
      <c r="I588" s="217"/>
      <c r="J588" s="218"/>
      <c r="K588" s="216"/>
    </row>
    <row r="589" spans="5:11" s="205" customFormat="1" x14ac:dyDescent="0.3">
      <c r="E589" s="215"/>
      <c r="F589" s="215"/>
      <c r="G589" s="216"/>
      <c r="H589" s="217"/>
      <c r="I589" s="217"/>
      <c r="J589" s="218"/>
      <c r="K589" s="216"/>
    </row>
    <row r="590" spans="5:11" s="205" customFormat="1" x14ac:dyDescent="0.3">
      <c r="E590" s="215"/>
      <c r="F590" s="215"/>
      <c r="G590" s="216"/>
      <c r="H590" s="217"/>
      <c r="I590" s="217"/>
      <c r="J590" s="218"/>
      <c r="K590" s="216"/>
    </row>
    <row r="591" spans="5:11" s="205" customFormat="1" x14ac:dyDescent="0.3">
      <c r="E591" s="215"/>
      <c r="F591" s="215"/>
      <c r="G591" s="216"/>
      <c r="H591" s="217"/>
      <c r="I591" s="217"/>
      <c r="J591" s="218"/>
      <c r="K591" s="216"/>
    </row>
    <row r="592" spans="5:11" s="205" customFormat="1" x14ac:dyDescent="0.3">
      <c r="E592" s="215"/>
      <c r="F592" s="215"/>
      <c r="G592" s="216"/>
      <c r="H592" s="217"/>
      <c r="I592" s="217"/>
      <c r="J592" s="218"/>
      <c r="K592" s="216"/>
    </row>
    <row r="593" spans="5:11" s="205" customFormat="1" x14ac:dyDescent="0.3">
      <c r="E593" s="215"/>
      <c r="F593" s="215"/>
      <c r="G593" s="216"/>
      <c r="H593" s="217"/>
      <c r="I593" s="217"/>
      <c r="J593" s="218"/>
      <c r="K593" s="216"/>
    </row>
    <row r="594" spans="5:11" s="205" customFormat="1" x14ac:dyDescent="0.3">
      <c r="E594" s="215"/>
      <c r="F594" s="215"/>
      <c r="G594" s="216"/>
      <c r="H594" s="217"/>
      <c r="I594" s="217"/>
      <c r="J594" s="218"/>
      <c r="K594" s="216"/>
    </row>
    <row r="595" spans="5:11" s="205" customFormat="1" x14ac:dyDescent="0.3">
      <c r="E595" s="215"/>
      <c r="F595" s="215"/>
      <c r="G595" s="216"/>
      <c r="H595" s="217"/>
      <c r="I595" s="217"/>
      <c r="J595" s="218"/>
      <c r="K595" s="216"/>
    </row>
    <row r="596" spans="5:11" s="205" customFormat="1" x14ac:dyDescent="0.3">
      <c r="E596" s="215"/>
      <c r="F596" s="215"/>
      <c r="G596" s="216"/>
      <c r="H596" s="217"/>
      <c r="I596" s="217"/>
      <c r="J596" s="218"/>
      <c r="K596" s="216"/>
    </row>
    <row r="597" spans="5:11" s="205" customFormat="1" x14ac:dyDescent="0.3">
      <c r="E597" s="215"/>
      <c r="F597" s="215"/>
      <c r="G597" s="216"/>
      <c r="H597" s="217"/>
      <c r="I597" s="217"/>
      <c r="J597" s="218"/>
      <c r="K597" s="216"/>
    </row>
    <row r="598" spans="5:11" s="205" customFormat="1" x14ac:dyDescent="0.3">
      <c r="E598" s="215"/>
      <c r="F598" s="215"/>
      <c r="G598" s="216"/>
      <c r="H598" s="217"/>
      <c r="I598" s="217"/>
      <c r="J598" s="218"/>
      <c r="K598" s="216"/>
    </row>
    <row r="599" spans="5:11" s="205" customFormat="1" x14ac:dyDescent="0.3">
      <c r="E599" s="215"/>
      <c r="F599" s="215"/>
      <c r="G599" s="216"/>
      <c r="H599" s="217"/>
      <c r="I599" s="217"/>
      <c r="J599" s="218"/>
      <c r="K599" s="216"/>
    </row>
    <row r="600" spans="5:11" s="205" customFormat="1" x14ac:dyDescent="0.3">
      <c r="E600" s="215"/>
      <c r="F600" s="215"/>
      <c r="G600" s="216"/>
      <c r="H600" s="217"/>
      <c r="I600" s="217"/>
      <c r="J600" s="218"/>
      <c r="K600" s="216"/>
    </row>
    <row r="601" spans="5:11" s="205" customFormat="1" x14ac:dyDescent="0.3">
      <c r="E601" s="215"/>
      <c r="F601" s="215"/>
      <c r="G601" s="216"/>
      <c r="H601" s="217"/>
      <c r="I601" s="217"/>
      <c r="J601" s="218"/>
      <c r="K601" s="216"/>
    </row>
    <row r="602" spans="5:11" s="205" customFormat="1" x14ac:dyDescent="0.3">
      <c r="E602" s="215"/>
      <c r="F602" s="215"/>
      <c r="G602" s="216"/>
      <c r="H602" s="217"/>
      <c r="I602" s="217"/>
      <c r="J602" s="218"/>
      <c r="K602" s="216"/>
    </row>
    <row r="603" spans="5:11" s="205" customFormat="1" x14ac:dyDescent="0.3">
      <c r="E603" s="215"/>
      <c r="F603" s="215"/>
      <c r="G603" s="216"/>
      <c r="H603" s="217"/>
      <c r="I603" s="217"/>
      <c r="J603" s="218"/>
      <c r="K603" s="216"/>
    </row>
    <row r="604" spans="5:11" s="205" customFormat="1" x14ac:dyDescent="0.3">
      <c r="E604" s="215"/>
      <c r="F604" s="215"/>
      <c r="G604" s="216"/>
      <c r="H604" s="217"/>
      <c r="I604" s="217"/>
      <c r="J604" s="218"/>
      <c r="K604" s="216"/>
    </row>
    <row r="605" spans="5:11" s="205" customFormat="1" x14ac:dyDescent="0.3">
      <c r="E605" s="215"/>
      <c r="F605" s="215"/>
      <c r="G605" s="216"/>
      <c r="H605" s="217"/>
      <c r="I605" s="217"/>
      <c r="J605" s="218"/>
      <c r="K605" s="216"/>
    </row>
    <row r="606" spans="5:11" s="205" customFormat="1" x14ac:dyDescent="0.3">
      <c r="E606" s="215"/>
      <c r="F606" s="215"/>
      <c r="G606" s="216"/>
      <c r="H606" s="217"/>
      <c r="I606" s="217"/>
      <c r="J606" s="218"/>
      <c r="K606" s="216"/>
    </row>
    <row r="607" spans="5:11" s="205" customFormat="1" x14ac:dyDescent="0.3">
      <c r="E607" s="215"/>
      <c r="F607" s="215"/>
      <c r="G607" s="216"/>
      <c r="H607" s="217"/>
      <c r="I607" s="217"/>
      <c r="J607" s="218"/>
      <c r="K607" s="216"/>
    </row>
    <row r="608" spans="5:11" s="205" customFormat="1" x14ac:dyDescent="0.3">
      <c r="E608" s="215"/>
      <c r="F608" s="215"/>
      <c r="G608" s="216"/>
      <c r="H608" s="217"/>
      <c r="I608" s="217"/>
      <c r="J608" s="218"/>
      <c r="K608" s="216"/>
    </row>
    <row r="609" spans="5:11" s="205" customFormat="1" x14ac:dyDescent="0.3">
      <c r="E609" s="215"/>
      <c r="F609" s="215"/>
      <c r="G609" s="216"/>
      <c r="H609" s="217"/>
      <c r="I609" s="217"/>
      <c r="J609" s="218"/>
      <c r="K609" s="216"/>
    </row>
    <row r="610" spans="5:11" s="205" customFormat="1" x14ac:dyDescent="0.3">
      <c r="E610" s="215"/>
      <c r="F610" s="215"/>
      <c r="G610" s="216"/>
      <c r="H610" s="217"/>
      <c r="I610" s="217"/>
      <c r="J610" s="218"/>
      <c r="K610" s="216"/>
    </row>
    <row r="611" spans="5:11" s="205" customFormat="1" x14ac:dyDescent="0.3">
      <c r="E611" s="215"/>
      <c r="F611" s="215"/>
      <c r="G611" s="216"/>
      <c r="H611" s="217"/>
      <c r="I611" s="217"/>
      <c r="J611" s="218"/>
      <c r="K611" s="216"/>
    </row>
    <row r="612" spans="5:11" s="205" customFormat="1" x14ac:dyDescent="0.3">
      <c r="E612" s="215"/>
      <c r="F612" s="215"/>
      <c r="G612" s="216"/>
      <c r="H612" s="217"/>
      <c r="I612" s="217"/>
      <c r="J612" s="218"/>
      <c r="K612" s="216"/>
    </row>
    <row r="613" spans="5:11" s="205" customFormat="1" x14ac:dyDescent="0.3">
      <c r="E613" s="215"/>
      <c r="F613" s="215"/>
      <c r="G613" s="216"/>
      <c r="H613" s="217"/>
      <c r="I613" s="217"/>
      <c r="J613" s="218"/>
      <c r="K613" s="216"/>
    </row>
    <row r="614" spans="5:11" s="205" customFormat="1" x14ac:dyDescent="0.3">
      <c r="E614" s="215"/>
      <c r="F614" s="215"/>
      <c r="G614" s="216"/>
      <c r="H614" s="217"/>
      <c r="I614" s="217"/>
      <c r="J614" s="218"/>
      <c r="K614" s="216"/>
    </row>
    <row r="615" spans="5:11" s="205" customFormat="1" x14ac:dyDescent="0.3">
      <c r="E615" s="215"/>
      <c r="F615" s="215"/>
      <c r="G615" s="216"/>
      <c r="H615" s="217"/>
      <c r="I615" s="217"/>
      <c r="J615" s="218"/>
      <c r="K615" s="216"/>
    </row>
    <row r="616" spans="5:11" s="205" customFormat="1" x14ac:dyDescent="0.3">
      <c r="E616" s="215"/>
      <c r="F616" s="215"/>
      <c r="G616" s="216"/>
      <c r="H616" s="217"/>
      <c r="I616" s="217"/>
      <c r="J616" s="218"/>
      <c r="K616" s="216"/>
    </row>
    <row r="617" spans="5:11" s="205" customFormat="1" x14ac:dyDescent="0.3">
      <c r="E617" s="215"/>
      <c r="F617" s="215"/>
      <c r="G617" s="216"/>
      <c r="H617" s="217"/>
      <c r="I617" s="217"/>
      <c r="J617" s="218"/>
      <c r="K617" s="216"/>
    </row>
    <row r="618" spans="5:11" s="205" customFormat="1" x14ac:dyDescent="0.3">
      <c r="E618" s="215"/>
      <c r="F618" s="215"/>
      <c r="G618" s="216"/>
      <c r="H618" s="217"/>
      <c r="I618" s="217"/>
      <c r="J618" s="218"/>
      <c r="K618" s="216"/>
    </row>
    <row r="619" spans="5:11" s="205" customFormat="1" x14ac:dyDescent="0.3">
      <c r="E619" s="215"/>
      <c r="F619" s="215"/>
      <c r="G619" s="216"/>
      <c r="H619" s="217"/>
      <c r="I619" s="217"/>
      <c r="J619" s="218"/>
      <c r="K619" s="216"/>
    </row>
    <row r="620" spans="5:11" s="205" customFormat="1" x14ac:dyDescent="0.3">
      <c r="E620" s="215"/>
      <c r="F620" s="215"/>
      <c r="G620" s="216"/>
      <c r="H620" s="217"/>
      <c r="I620" s="217"/>
      <c r="J620" s="218"/>
      <c r="K620" s="216"/>
    </row>
    <row r="621" spans="5:11" s="205" customFormat="1" x14ac:dyDescent="0.3">
      <c r="E621" s="215"/>
      <c r="F621" s="215"/>
      <c r="G621" s="216"/>
      <c r="H621" s="217"/>
      <c r="I621" s="217"/>
      <c r="J621" s="218"/>
      <c r="K621" s="216"/>
    </row>
    <row r="622" spans="5:11" s="205" customFormat="1" x14ac:dyDescent="0.3">
      <c r="E622" s="215"/>
      <c r="F622" s="215"/>
      <c r="G622" s="216"/>
      <c r="H622" s="217"/>
      <c r="I622" s="217"/>
      <c r="J622" s="218"/>
      <c r="K622" s="216"/>
    </row>
    <row r="623" spans="5:11" s="205" customFormat="1" x14ac:dyDescent="0.3">
      <c r="E623" s="215"/>
      <c r="F623" s="215"/>
      <c r="G623" s="216"/>
      <c r="H623" s="217"/>
      <c r="I623" s="217"/>
      <c r="J623" s="218"/>
      <c r="K623" s="216"/>
    </row>
    <row r="624" spans="5:11" s="205" customFormat="1" x14ac:dyDescent="0.3">
      <c r="E624" s="215"/>
      <c r="F624" s="215"/>
      <c r="G624" s="216"/>
      <c r="H624" s="217"/>
      <c r="I624" s="217"/>
      <c r="J624" s="218"/>
      <c r="K624" s="216"/>
    </row>
    <row r="625" spans="5:11" s="205" customFormat="1" x14ac:dyDescent="0.3">
      <c r="E625" s="215"/>
      <c r="F625" s="215"/>
      <c r="G625" s="216"/>
      <c r="H625" s="217"/>
      <c r="I625" s="217"/>
      <c r="J625" s="218"/>
      <c r="K625" s="216"/>
    </row>
    <row r="626" spans="5:11" s="205" customFormat="1" x14ac:dyDescent="0.3">
      <c r="E626" s="215"/>
      <c r="F626" s="215"/>
      <c r="G626" s="216"/>
      <c r="H626" s="217"/>
      <c r="I626" s="217"/>
      <c r="J626" s="218"/>
      <c r="K626" s="216"/>
    </row>
    <row r="627" spans="5:11" s="205" customFormat="1" x14ac:dyDescent="0.3">
      <c r="E627" s="215"/>
      <c r="F627" s="215"/>
      <c r="G627" s="216"/>
      <c r="H627" s="217"/>
      <c r="I627" s="217"/>
      <c r="J627" s="218"/>
      <c r="K627" s="216"/>
    </row>
    <row r="628" spans="5:11" s="205" customFormat="1" x14ac:dyDescent="0.3">
      <c r="E628" s="215"/>
      <c r="F628" s="215"/>
      <c r="G628" s="216"/>
      <c r="H628" s="217"/>
      <c r="I628" s="217"/>
      <c r="J628" s="218"/>
      <c r="K628" s="216"/>
    </row>
    <row r="629" spans="5:11" s="205" customFormat="1" x14ac:dyDescent="0.3">
      <c r="E629" s="215"/>
      <c r="F629" s="215"/>
      <c r="G629" s="216"/>
      <c r="H629" s="217"/>
      <c r="I629" s="217"/>
      <c r="J629" s="218"/>
      <c r="K629" s="216"/>
    </row>
    <row r="630" spans="5:11" s="205" customFormat="1" x14ac:dyDescent="0.3">
      <c r="E630" s="215"/>
      <c r="F630" s="215"/>
      <c r="G630" s="216"/>
      <c r="H630" s="217"/>
      <c r="I630" s="217"/>
      <c r="J630" s="218"/>
      <c r="K630" s="216"/>
    </row>
    <row r="631" spans="5:11" s="205" customFormat="1" x14ac:dyDescent="0.3">
      <c r="E631" s="215"/>
      <c r="F631" s="215"/>
      <c r="G631" s="216"/>
      <c r="H631" s="217"/>
      <c r="I631" s="217"/>
      <c r="J631" s="218"/>
      <c r="K631" s="216"/>
    </row>
    <row r="632" spans="5:11" s="205" customFormat="1" x14ac:dyDescent="0.3">
      <c r="E632" s="215"/>
      <c r="F632" s="215"/>
      <c r="G632" s="216"/>
      <c r="H632" s="217"/>
      <c r="I632" s="217"/>
      <c r="J632" s="218"/>
      <c r="K632" s="216"/>
    </row>
    <row r="633" spans="5:11" s="205" customFormat="1" x14ac:dyDescent="0.3">
      <c r="E633" s="215"/>
      <c r="F633" s="215"/>
      <c r="G633" s="216"/>
      <c r="H633" s="217"/>
      <c r="I633" s="217"/>
      <c r="J633" s="218"/>
      <c r="K633" s="216"/>
    </row>
    <row r="634" spans="5:11" s="205" customFormat="1" x14ac:dyDescent="0.3">
      <c r="E634" s="215"/>
      <c r="F634" s="215"/>
      <c r="G634" s="216"/>
      <c r="H634" s="217"/>
      <c r="I634" s="217"/>
      <c r="J634" s="218"/>
      <c r="K634" s="216"/>
    </row>
    <row r="635" spans="5:11" s="205" customFormat="1" x14ac:dyDescent="0.3">
      <c r="E635" s="215"/>
      <c r="F635" s="215"/>
      <c r="G635" s="216"/>
      <c r="H635" s="217"/>
      <c r="I635" s="217"/>
      <c r="J635" s="218"/>
      <c r="K635" s="216"/>
    </row>
    <row r="636" spans="5:11" s="205" customFormat="1" x14ac:dyDescent="0.3">
      <c r="E636" s="215"/>
      <c r="F636" s="215"/>
      <c r="G636" s="216"/>
      <c r="H636" s="217"/>
      <c r="I636" s="217"/>
      <c r="J636" s="218"/>
      <c r="K636" s="216"/>
    </row>
    <row r="637" spans="5:11" s="205" customFormat="1" x14ac:dyDescent="0.3">
      <c r="E637" s="215"/>
      <c r="F637" s="215"/>
      <c r="G637" s="216"/>
      <c r="H637" s="217"/>
      <c r="I637" s="217"/>
      <c r="J637" s="218"/>
      <c r="K637" s="216"/>
    </row>
    <row r="638" spans="5:11" s="205" customFormat="1" x14ac:dyDescent="0.3">
      <c r="E638" s="215"/>
      <c r="F638" s="215"/>
      <c r="G638" s="216"/>
      <c r="H638" s="217"/>
      <c r="I638" s="217"/>
      <c r="J638" s="218"/>
      <c r="K638" s="216"/>
    </row>
    <row r="639" spans="5:11" s="205" customFormat="1" x14ac:dyDescent="0.3">
      <c r="E639" s="215"/>
      <c r="F639" s="215"/>
      <c r="G639" s="216"/>
      <c r="H639" s="217"/>
      <c r="I639" s="217"/>
      <c r="J639" s="218"/>
      <c r="K639" s="216"/>
    </row>
    <row r="640" spans="5:11" s="205" customFormat="1" x14ac:dyDescent="0.3">
      <c r="E640" s="215"/>
      <c r="F640" s="215"/>
      <c r="G640" s="216"/>
      <c r="H640" s="217"/>
      <c r="I640" s="217"/>
      <c r="J640" s="218"/>
      <c r="K640" s="216"/>
    </row>
    <row r="641" spans="5:11" s="205" customFormat="1" x14ac:dyDescent="0.3">
      <c r="E641" s="215"/>
      <c r="F641" s="215"/>
      <c r="G641" s="216"/>
      <c r="H641" s="217"/>
      <c r="I641" s="217"/>
      <c r="J641" s="218"/>
      <c r="K641" s="216"/>
    </row>
    <row r="642" spans="5:11" s="205" customFormat="1" x14ac:dyDescent="0.3">
      <c r="E642" s="215"/>
      <c r="F642" s="215"/>
      <c r="G642" s="216"/>
      <c r="H642" s="217"/>
      <c r="I642" s="217"/>
      <c r="J642" s="218"/>
      <c r="K642" s="216"/>
    </row>
    <row r="643" spans="5:11" s="205" customFormat="1" x14ac:dyDescent="0.3">
      <c r="E643" s="215"/>
      <c r="F643" s="215"/>
      <c r="G643" s="216"/>
      <c r="H643" s="217"/>
      <c r="I643" s="217"/>
      <c r="J643" s="218"/>
      <c r="K643" s="216"/>
    </row>
    <row r="644" spans="5:11" s="205" customFormat="1" x14ac:dyDescent="0.3">
      <c r="E644" s="215"/>
      <c r="F644" s="215"/>
      <c r="G644" s="216"/>
      <c r="H644" s="217"/>
      <c r="I644" s="217"/>
      <c r="J644" s="218"/>
      <c r="K644" s="216"/>
    </row>
    <row r="645" spans="5:11" s="205" customFormat="1" x14ac:dyDescent="0.3">
      <c r="E645" s="215"/>
      <c r="F645" s="215"/>
      <c r="G645" s="216"/>
      <c r="H645" s="217"/>
      <c r="I645" s="217"/>
      <c r="J645" s="218"/>
      <c r="K645" s="216"/>
    </row>
    <row r="646" spans="5:11" s="205" customFormat="1" x14ac:dyDescent="0.3">
      <c r="E646" s="215"/>
      <c r="F646" s="215"/>
      <c r="G646" s="216"/>
      <c r="H646" s="217"/>
      <c r="I646" s="217"/>
      <c r="J646" s="218"/>
      <c r="K646" s="216"/>
    </row>
    <row r="647" spans="5:11" s="205" customFormat="1" x14ac:dyDescent="0.3">
      <c r="E647" s="215"/>
      <c r="F647" s="215"/>
      <c r="G647" s="216"/>
      <c r="H647" s="217"/>
      <c r="I647" s="217"/>
      <c r="J647" s="218"/>
      <c r="K647" s="216"/>
    </row>
    <row r="648" spans="5:11" s="205" customFormat="1" x14ac:dyDescent="0.3">
      <c r="E648" s="215"/>
      <c r="F648" s="215"/>
      <c r="G648" s="216"/>
      <c r="H648" s="217"/>
      <c r="I648" s="217"/>
      <c r="J648" s="218"/>
      <c r="K648" s="216"/>
    </row>
    <row r="649" spans="5:11" s="205" customFormat="1" x14ac:dyDescent="0.3">
      <c r="E649" s="215"/>
      <c r="F649" s="215"/>
      <c r="G649" s="216"/>
      <c r="H649" s="217"/>
      <c r="I649" s="217"/>
      <c r="J649" s="218"/>
      <c r="K649" s="216"/>
    </row>
    <row r="650" spans="5:11" s="205" customFormat="1" x14ac:dyDescent="0.3">
      <c r="E650" s="215"/>
      <c r="F650" s="215"/>
      <c r="G650" s="216"/>
      <c r="H650" s="217"/>
      <c r="I650" s="217"/>
      <c r="J650" s="218"/>
      <c r="K650" s="216"/>
    </row>
    <row r="651" spans="5:11" s="205" customFormat="1" x14ac:dyDescent="0.3">
      <c r="E651" s="215"/>
      <c r="F651" s="215"/>
      <c r="G651" s="216"/>
      <c r="H651" s="217"/>
      <c r="I651" s="217"/>
      <c r="J651" s="218"/>
      <c r="K651" s="216"/>
    </row>
    <row r="652" spans="5:11" s="205" customFormat="1" x14ac:dyDescent="0.3">
      <c r="E652" s="215"/>
      <c r="F652" s="215"/>
      <c r="G652" s="216"/>
      <c r="H652" s="217"/>
      <c r="I652" s="217"/>
      <c r="J652" s="218"/>
      <c r="K652" s="216"/>
    </row>
    <row r="653" spans="5:11" s="205" customFormat="1" x14ac:dyDescent="0.3">
      <c r="E653" s="215"/>
      <c r="F653" s="215"/>
      <c r="G653" s="216"/>
      <c r="H653" s="217"/>
      <c r="I653" s="217"/>
      <c r="J653" s="218"/>
      <c r="K653" s="216"/>
    </row>
    <row r="654" spans="5:11" s="205" customFormat="1" x14ac:dyDescent="0.3">
      <c r="E654" s="215"/>
      <c r="F654" s="215"/>
      <c r="G654" s="216"/>
      <c r="H654" s="217"/>
      <c r="I654" s="217"/>
      <c r="J654" s="218"/>
      <c r="K654" s="216"/>
    </row>
    <row r="655" spans="5:11" s="205" customFormat="1" x14ac:dyDescent="0.3">
      <c r="E655" s="215"/>
      <c r="F655" s="215"/>
      <c r="G655" s="216"/>
      <c r="H655" s="217"/>
      <c r="I655" s="217"/>
      <c r="J655" s="218"/>
      <c r="K655" s="216"/>
    </row>
    <row r="656" spans="5:11" s="205" customFormat="1" x14ac:dyDescent="0.3">
      <c r="E656" s="215"/>
      <c r="F656" s="215"/>
      <c r="G656" s="216"/>
      <c r="H656" s="217"/>
      <c r="I656" s="217"/>
      <c r="J656" s="218"/>
      <c r="K656" s="216"/>
    </row>
    <row r="657" spans="5:11" s="205" customFormat="1" x14ac:dyDescent="0.3">
      <c r="E657" s="215"/>
      <c r="F657" s="215"/>
      <c r="G657" s="216"/>
      <c r="H657" s="217"/>
      <c r="I657" s="217"/>
      <c r="J657" s="218"/>
      <c r="K657" s="216"/>
    </row>
    <row r="658" spans="5:11" s="205" customFormat="1" x14ac:dyDescent="0.3">
      <c r="E658" s="215"/>
      <c r="F658" s="215"/>
      <c r="G658" s="216"/>
      <c r="H658" s="217"/>
      <c r="I658" s="217"/>
      <c r="J658" s="218"/>
      <c r="K658" s="216"/>
    </row>
    <row r="659" spans="5:11" s="205" customFormat="1" x14ac:dyDescent="0.3">
      <c r="E659" s="215"/>
      <c r="F659" s="215"/>
      <c r="G659" s="216"/>
      <c r="H659" s="217"/>
      <c r="I659" s="217"/>
      <c r="J659" s="218"/>
      <c r="K659" s="216"/>
    </row>
    <row r="660" spans="5:11" s="205" customFormat="1" x14ac:dyDescent="0.3">
      <c r="E660" s="215"/>
      <c r="F660" s="215"/>
      <c r="G660" s="216"/>
      <c r="H660" s="217"/>
      <c r="I660" s="217"/>
      <c r="J660" s="218"/>
      <c r="K660" s="216"/>
    </row>
    <row r="661" spans="5:11" s="205" customFormat="1" x14ac:dyDescent="0.3">
      <c r="E661" s="215"/>
      <c r="F661" s="215"/>
      <c r="G661" s="216"/>
      <c r="H661" s="217"/>
      <c r="I661" s="217"/>
      <c r="J661" s="218"/>
      <c r="K661" s="216"/>
    </row>
    <row r="662" spans="5:11" s="205" customFormat="1" x14ac:dyDescent="0.3">
      <c r="E662" s="215"/>
      <c r="F662" s="215"/>
      <c r="G662" s="216"/>
      <c r="H662" s="217"/>
      <c r="I662" s="217"/>
      <c r="J662" s="218"/>
      <c r="K662" s="216"/>
    </row>
    <row r="663" spans="5:11" s="205" customFormat="1" x14ac:dyDescent="0.3">
      <c r="E663" s="215"/>
      <c r="F663" s="215"/>
      <c r="G663" s="216"/>
      <c r="H663" s="217"/>
      <c r="I663" s="217"/>
      <c r="J663" s="218"/>
      <c r="K663" s="216"/>
    </row>
    <row r="664" spans="5:11" s="205" customFormat="1" x14ac:dyDescent="0.3">
      <c r="E664" s="215"/>
      <c r="F664" s="215"/>
      <c r="G664" s="216"/>
      <c r="H664" s="217"/>
      <c r="I664" s="217"/>
      <c r="J664" s="218"/>
      <c r="K664" s="216"/>
    </row>
    <row r="665" spans="5:11" s="205" customFormat="1" x14ac:dyDescent="0.3">
      <c r="E665" s="215"/>
      <c r="F665" s="215"/>
      <c r="G665" s="216"/>
      <c r="H665" s="217"/>
      <c r="I665" s="217"/>
      <c r="J665" s="218"/>
      <c r="K665" s="216"/>
    </row>
    <row r="666" spans="5:11" s="205" customFormat="1" x14ac:dyDescent="0.3">
      <c r="E666" s="215"/>
      <c r="F666" s="215"/>
      <c r="G666" s="216"/>
      <c r="H666" s="217"/>
      <c r="I666" s="217"/>
      <c r="J666" s="218"/>
      <c r="K666" s="216"/>
    </row>
    <row r="667" spans="5:11" s="205" customFormat="1" x14ac:dyDescent="0.3">
      <c r="E667" s="215"/>
      <c r="F667" s="215"/>
      <c r="G667" s="216"/>
      <c r="H667" s="217"/>
      <c r="I667" s="217"/>
      <c r="J667" s="218"/>
      <c r="K667" s="216"/>
    </row>
    <row r="668" spans="5:11" s="205" customFormat="1" x14ac:dyDescent="0.3">
      <c r="E668" s="215"/>
      <c r="F668" s="215"/>
      <c r="G668" s="216"/>
      <c r="H668" s="217"/>
      <c r="I668" s="217"/>
      <c r="J668" s="218"/>
      <c r="K668" s="216"/>
    </row>
    <row r="669" spans="5:11" s="205" customFormat="1" x14ac:dyDescent="0.3">
      <c r="E669" s="215"/>
      <c r="F669" s="215"/>
      <c r="G669" s="216"/>
      <c r="H669" s="217"/>
      <c r="I669" s="217"/>
      <c r="J669" s="218"/>
      <c r="K669" s="216"/>
    </row>
    <row r="670" spans="5:11" s="205" customFormat="1" x14ac:dyDescent="0.3">
      <c r="E670" s="215"/>
      <c r="F670" s="215"/>
      <c r="G670" s="216"/>
      <c r="H670" s="217"/>
      <c r="I670" s="217"/>
      <c r="J670" s="218"/>
      <c r="K670" s="216"/>
    </row>
    <row r="671" spans="5:11" s="205" customFormat="1" x14ac:dyDescent="0.3">
      <c r="E671" s="215"/>
      <c r="F671" s="215"/>
      <c r="G671" s="216"/>
      <c r="H671" s="217"/>
      <c r="I671" s="217"/>
      <c r="J671" s="218"/>
      <c r="K671" s="216"/>
    </row>
    <row r="672" spans="5:11" s="205" customFormat="1" x14ac:dyDescent="0.3">
      <c r="E672" s="215"/>
      <c r="F672" s="215"/>
      <c r="G672" s="216"/>
      <c r="H672" s="217"/>
      <c r="I672" s="217"/>
      <c r="J672" s="218"/>
      <c r="K672" s="216"/>
    </row>
    <row r="673" spans="5:11" s="205" customFormat="1" x14ac:dyDescent="0.3">
      <c r="E673" s="215"/>
      <c r="F673" s="215"/>
      <c r="G673" s="216"/>
      <c r="H673" s="217"/>
      <c r="I673" s="217"/>
      <c r="J673" s="218"/>
      <c r="K673" s="216"/>
    </row>
    <row r="674" spans="5:11" s="205" customFormat="1" x14ac:dyDescent="0.3">
      <c r="E674" s="215"/>
      <c r="F674" s="215"/>
      <c r="G674" s="216"/>
      <c r="H674" s="217"/>
      <c r="I674" s="217"/>
      <c r="J674" s="218"/>
      <c r="K674" s="216"/>
    </row>
    <row r="675" spans="5:11" s="205" customFormat="1" x14ac:dyDescent="0.3">
      <c r="E675" s="215"/>
      <c r="F675" s="215"/>
      <c r="G675" s="216"/>
      <c r="H675" s="217"/>
      <c r="I675" s="217"/>
      <c r="J675" s="218"/>
      <c r="K675" s="216"/>
    </row>
    <row r="676" spans="5:11" s="205" customFormat="1" x14ac:dyDescent="0.3">
      <c r="E676" s="215"/>
      <c r="F676" s="215"/>
      <c r="G676" s="216"/>
      <c r="H676" s="217"/>
      <c r="I676" s="217"/>
      <c r="J676" s="218"/>
      <c r="K676" s="216"/>
    </row>
    <row r="677" spans="5:11" s="205" customFormat="1" x14ac:dyDescent="0.3">
      <c r="E677" s="215"/>
      <c r="F677" s="215"/>
      <c r="G677" s="216"/>
      <c r="H677" s="217"/>
      <c r="I677" s="217"/>
      <c r="J677" s="218"/>
      <c r="K677" s="216"/>
    </row>
    <row r="678" spans="5:11" s="205" customFormat="1" x14ac:dyDescent="0.3">
      <c r="E678" s="215"/>
      <c r="F678" s="215"/>
      <c r="G678" s="216"/>
      <c r="H678" s="217"/>
      <c r="I678" s="217"/>
      <c r="J678" s="218"/>
      <c r="K678" s="216"/>
    </row>
    <row r="679" spans="5:11" s="205" customFormat="1" x14ac:dyDescent="0.3">
      <c r="E679" s="215"/>
      <c r="F679" s="215"/>
      <c r="G679" s="216"/>
      <c r="H679" s="217"/>
      <c r="I679" s="217"/>
      <c r="J679" s="218"/>
      <c r="K679" s="216"/>
    </row>
    <row r="680" spans="5:11" s="205" customFormat="1" x14ac:dyDescent="0.3">
      <c r="E680" s="215"/>
      <c r="F680" s="215"/>
      <c r="G680" s="216"/>
      <c r="H680" s="217"/>
      <c r="I680" s="217"/>
      <c r="J680" s="218"/>
      <c r="K680" s="216"/>
    </row>
    <row r="681" spans="5:11" s="205" customFormat="1" x14ac:dyDescent="0.3">
      <c r="E681" s="215"/>
      <c r="F681" s="215"/>
      <c r="G681" s="216"/>
      <c r="H681" s="217"/>
      <c r="I681" s="217"/>
      <c r="J681" s="218"/>
      <c r="K681" s="216"/>
    </row>
    <row r="682" spans="5:11" s="205" customFormat="1" x14ac:dyDescent="0.3">
      <c r="E682" s="215"/>
      <c r="F682" s="215"/>
      <c r="G682" s="216"/>
      <c r="H682" s="217"/>
      <c r="I682" s="217"/>
      <c r="J682" s="218"/>
      <c r="K682" s="216"/>
    </row>
    <row r="683" spans="5:11" s="205" customFormat="1" x14ac:dyDescent="0.3">
      <c r="E683" s="215"/>
      <c r="F683" s="215"/>
      <c r="G683" s="216"/>
      <c r="H683" s="217"/>
      <c r="I683" s="217"/>
      <c r="J683" s="218"/>
      <c r="K683" s="216"/>
    </row>
    <row r="684" spans="5:11" s="205" customFormat="1" x14ac:dyDescent="0.3">
      <c r="E684" s="215"/>
      <c r="F684" s="215"/>
      <c r="G684" s="216"/>
      <c r="H684" s="217"/>
      <c r="I684" s="217"/>
      <c r="J684" s="218"/>
      <c r="K684" s="216"/>
    </row>
    <row r="685" spans="5:11" s="205" customFormat="1" x14ac:dyDescent="0.3">
      <c r="E685" s="215"/>
      <c r="F685" s="215"/>
      <c r="G685" s="216"/>
      <c r="H685" s="217"/>
      <c r="I685" s="217"/>
      <c r="J685" s="218"/>
      <c r="K685" s="216"/>
    </row>
    <row r="686" spans="5:11" s="205" customFormat="1" x14ac:dyDescent="0.3">
      <c r="E686" s="215"/>
      <c r="F686" s="215"/>
      <c r="G686" s="216"/>
      <c r="H686" s="217"/>
      <c r="I686" s="217"/>
      <c r="J686" s="218"/>
      <c r="K686" s="216"/>
    </row>
    <row r="687" spans="5:11" s="205" customFormat="1" x14ac:dyDescent="0.3">
      <c r="E687" s="215"/>
      <c r="F687" s="215"/>
      <c r="G687" s="216"/>
      <c r="H687" s="217"/>
      <c r="I687" s="217"/>
      <c r="J687" s="218"/>
      <c r="K687" s="216"/>
    </row>
    <row r="688" spans="5:11" s="205" customFormat="1" x14ac:dyDescent="0.3">
      <c r="E688" s="215"/>
      <c r="F688" s="215"/>
      <c r="G688" s="216"/>
      <c r="H688" s="217"/>
      <c r="I688" s="217"/>
      <c r="J688" s="218"/>
      <c r="K688" s="216"/>
    </row>
    <row r="689" spans="5:11" s="205" customFormat="1" x14ac:dyDescent="0.3">
      <c r="E689" s="215"/>
      <c r="F689" s="215"/>
      <c r="G689" s="216"/>
      <c r="H689" s="217"/>
      <c r="I689" s="217"/>
      <c r="J689" s="218"/>
      <c r="K689" s="216"/>
    </row>
    <row r="690" spans="5:11" s="205" customFormat="1" x14ac:dyDescent="0.3">
      <c r="E690" s="215"/>
      <c r="F690" s="215"/>
      <c r="G690" s="216"/>
      <c r="H690" s="217"/>
      <c r="I690" s="217"/>
      <c r="J690" s="218"/>
      <c r="K690" s="216"/>
    </row>
    <row r="691" spans="5:11" s="205" customFormat="1" x14ac:dyDescent="0.3">
      <c r="E691" s="215"/>
      <c r="F691" s="215"/>
      <c r="G691" s="216"/>
      <c r="H691" s="217"/>
      <c r="I691" s="217"/>
      <c r="J691" s="218"/>
      <c r="K691" s="216"/>
    </row>
    <row r="692" spans="5:11" s="205" customFormat="1" x14ac:dyDescent="0.3">
      <c r="E692" s="215"/>
      <c r="F692" s="215"/>
      <c r="G692" s="216"/>
      <c r="H692" s="217"/>
      <c r="I692" s="217"/>
      <c r="J692" s="218"/>
      <c r="K692" s="216"/>
    </row>
    <row r="693" spans="5:11" s="205" customFormat="1" x14ac:dyDescent="0.3">
      <c r="E693" s="215"/>
      <c r="F693" s="215"/>
      <c r="G693" s="216"/>
      <c r="H693" s="217"/>
      <c r="I693" s="217"/>
      <c r="J693" s="218"/>
      <c r="K693" s="216"/>
    </row>
    <row r="694" spans="5:11" s="205" customFormat="1" x14ac:dyDescent="0.3">
      <c r="E694" s="215"/>
      <c r="F694" s="215"/>
      <c r="G694" s="216"/>
      <c r="H694" s="217"/>
      <c r="I694" s="217"/>
      <c r="J694" s="218"/>
      <c r="K694" s="216"/>
    </row>
    <row r="695" spans="5:11" s="205" customFormat="1" x14ac:dyDescent="0.3">
      <c r="E695" s="215"/>
      <c r="F695" s="215"/>
      <c r="G695" s="216"/>
      <c r="H695" s="217"/>
      <c r="I695" s="217"/>
      <c r="J695" s="218"/>
      <c r="K695" s="216"/>
    </row>
    <row r="696" spans="5:11" s="205" customFormat="1" x14ac:dyDescent="0.3">
      <c r="E696" s="215"/>
      <c r="F696" s="215"/>
      <c r="G696" s="216"/>
      <c r="H696" s="217"/>
      <c r="I696" s="217"/>
      <c r="J696" s="218"/>
      <c r="K696" s="216"/>
    </row>
    <row r="697" spans="5:11" s="205" customFormat="1" x14ac:dyDescent="0.3">
      <c r="E697" s="215"/>
      <c r="F697" s="215"/>
      <c r="G697" s="216"/>
      <c r="H697" s="217"/>
      <c r="I697" s="217"/>
      <c r="J697" s="218"/>
      <c r="K697" s="216"/>
    </row>
    <row r="698" spans="5:11" s="205" customFormat="1" x14ac:dyDescent="0.3">
      <c r="E698" s="215"/>
      <c r="F698" s="215"/>
      <c r="G698" s="216"/>
      <c r="H698" s="217"/>
      <c r="I698" s="217"/>
      <c r="J698" s="218"/>
      <c r="K698" s="216"/>
    </row>
    <row r="699" spans="5:11" s="205" customFormat="1" x14ac:dyDescent="0.3">
      <c r="E699" s="215"/>
      <c r="F699" s="215"/>
      <c r="G699" s="216"/>
      <c r="H699" s="217"/>
      <c r="I699" s="217"/>
      <c r="J699" s="218"/>
      <c r="K699" s="216"/>
    </row>
    <row r="700" spans="5:11" s="205" customFormat="1" x14ac:dyDescent="0.3">
      <c r="E700" s="215"/>
      <c r="F700" s="215"/>
      <c r="G700" s="216"/>
      <c r="H700" s="217"/>
      <c r="I700" s="217"/>
      <c r="J700" s="218"/>
      <c r="K700" s="216"/>
    </row>
    <row r="701" spans="5:11" s="205" customFormat="1" x14ac:dyDescent="0.3">
      <c r="E701" s="215"/>
      <c r="F701" s="215"/>
      <c r="G701" s="216"/>
      <c r="H701" s="217"/>
      <c r="I701" s="217"/>
      <c r="J701" s="218"/>
      <c r="K701" s="216"/>
    </row>
    <row r="702" spans="5:11" s="205" customFormat="1" x14ac:dyDescent="0.3">
      <c r="E702" s="215"/>
      <c r="F702" s="215"/>
      <c r="G702" s="216"/>
      <c r="H702" s="217"/>
      <c r="I702" s="217"/>
      <c r="J702" s="218"/>
      <c r="K702" s="216"/>
    </row>
    <row r="703" spans="5:11" s="205" customFormat="1" x14ac:dyDescent="0.3">
      <c r="E703" s="215"/>
      <c r="F703" s="215"/>
      <c r="G703" s="216"/>
      <c r="H703" s="217"/>
      <c r="I703" s="217"/>
      <c r="J703" s="218"/>
      <c r="K703" s="216"/>
    </row>
    <row r="704" spans="5:11" s="205" customFormat="1" x14ac:dyDescent="0.3">
      <c r="E704" s="215"/>
      <c r="F704" s="215"/>
      <c r="G704" s="216"/>
      <c r="H704" s="217"/>
      <c r="I704" s="217"/>
      <c r="J704" s="218"/>
      <c r="K704" s="216"/>
    </row>
    <row r="705" spans="5:11" s="205" customFormat="1" x14ac:dyDescent="0.3">
      <c r="E705" s="215"/>
      <c r="F705" s="215"/>
      <c r="G705" s="216"/>
      <c r="H705" s="217"/>
      <c r="I705" s="217"/>
      <c r="J705" s="218"/>
      <c r="K705" s="216"/>
    </row>
    <row r="706" spans="5:11" s="205" customFormat="1" x14ac:dyDescent="0.3">
      <c r="E706" s="215"/>
      <c r="F706" s="215"/>
      <c r="G706" s="216"/>
      <c r="H706" s="217"/>
      <c r="I706" s="217"/>
      <c r="J706" s="218"/>
      <c r="K706" s="216"/>
    </row>
    <row r="707" spans="5:11" s="205" customFormat="1" x14ac:dyDescent="0.3">
      <c r="E707" s="215"/>
      <c r="F707" s="215"/>
      <c r="G707" s="216"/>
      <c r="H707" s="217"/>
      <c r="I707" s="217"/>
      <c r="J707" s="218"/>
      <c r="K707" s="216"/>
    </row>
    <row r="708" spans="5:11" s="205" customFormat="1" x14ac:dyDescent="0.3">
      <c r="E708" s="215"/>
      <c r="F708" s="215"/>
      <c r="G708" s="216"/>
      <c r="H708" s="217"/>
      <c r="I708" s="217"/>
      <c r="J708" s="218"/>
      <c r="K708" s="216"/>
    </row>
    <row r="709" spans="5:11" s="205" customFormat="1" x14ac:dyDescent="0.3">
      <c r="E709" s="215"/>
      <c r="F709" s="215"/>
      <c r="G709" s="216"/>
      <c r="H709" s="217"/>
      <c r="I709" s="217"/>
      <c r="J709" s="218"/>
      <c r="K709" s="216"/>
    </row>
    <row r="710" spans="5:11" s="205" customFormat="1" x14ac:dyDescent="0.3">
      <c r="E710" s="215"/>
      <c r="F710" s="215"/>
      <c r="G710" s="216"/>
      <c r="H710" s="217"/>
      <c r="I710" s="217"/>
      <c r="J710" s="218"/>
      <c r="K710" s="216"/>
    </row>
    <row r="711" spans="5:11" s="205" customFormat="1" x14ac:dyDescent="0.3">
      <c r="E711" s="215"/>
      <c r="F711" s="215"/>
      <c r="G711" s="216"/>
      <c r="H711" s="217"/>
      <c r="I711" s="217"/>
      <c r="J711" s="218"/>
      <c r="K711" s="216"/>
    </row>
    <row r="712" spans="5:11" s="205" customFormat="1" x14ac:dyDescent="0.3">
      <c r="E712" s="215"/>
      <c r="F712" s="215"/>
      <c r="G712" s="216"/>
      <c r="H712" s="217"/>
      <c r="I712" s="217"/>
      <c r="J712" s="218"/>
      <c r="K712" s="216"/>
    </row>
    <row r="713" spans="5:11" s="205" customFormat="1" x14ac:dyDescent="0.3">
      <c r="E713" s="215"/>
      <c r="F713" s="215"/>
      <c r="G713" s="216"/>
      <c r="H713" s="217"/>
      <c r="I713" s="217"/>
      <c r="J713" s="218"/>
      <c r="K713" s="216"/>
    </row>
    <row r="714" spans="5:11" s="205" customFormat="1" x14ac:dyDescent="0.3">
      <c r="E714" s="215"/>
      <c r="F714" s="215"/>
      <c r="G714" s="216"/>
      <c r="H714" s="217"/>
      <c r="I714" s="217"/>
      <c r="J714" s="218"/>
      <c r="K714" s="216"/>
    </row>
    <row r="715" spans="5:11" s="205" customFormat="1" x14ac:dyDescent="0.3">
      <c r="E715" s="215"/>
      <c r="F715" s="215"/>
      <c r="G715" s="216"/>
      <c r="H715" s="217"/>
      <c r="I715" s="217"/>
      <c r="J715" s="218"/>
      <c r="K715" s="216"/>
    </row>
    <row r="716" spans="5:11" s="205" customFormat="1" x14ac:dyDescent="0.3">
      <c r="E716" s="215"/>
      <c r="F716" s="215"/>
      <c r="G716" s="216"/>
      <c r="H716" s="217"/>
      <c r="I716" s="217"/>
      <c r="J716" s="218"/>
      <c r="K716" s="216"/>
    </row>
    <row r="717" spans="5:11" s="205" customFormat="1" x14ac:dyDescent="0.3">
      <c r="E717" s="215"/>
      <c r="F717" s="215"/>
      <c r="G717" s="216"/>
      <c r="H717" s="217"/>
      <c r="I717" s="217"/>
      <c r="J717" s="218"/>
      <c r="K717" s="216"/>
    </row>
    <row r="718" spans="5:11" s="205" customFormat="1" x14ac:dyDescent="0.3">
      <c r="E718" s="215"/>
      <c r="F718" s="215"/>
      <c r="G718" s="216"/>
      <c r="H718" s="217"/>
      <c r="I718" s="217"/>
      <c r="J718" s="218"/>
      <c r="K718" s="216"/>
    </row>
    <row r="719" spans="5:11" s="205" customFormat="1" x14ac:dyDescent="0.3">
      <c r="E719" s="215"/>
      <c r="F719" s="215"/>
      <c r="G719" s="216"/>
      <c r="H719" s="217"/>
      <c r="I719" s="217"/>
      <c r="J719" s="218"/>
      <c r="K719" s="216"/>
    </row>
    <row r="720" spans="5:11" s="205" customFormat="1" x14ac:dyDescent="0.3">
      <c r="E720" s="215"/>
      <c r="F720" s="215"/>
      <c r="G720" s="216"/>
      <c r="H720" s="217"/>
      <c r="I720" s="217"/>
      <c r="J720" s="218"/>
      <c r="K720" s="216"/>
    </row>
    <row r="721" spans="5:11" s="205" customFormat="1" x14ac:dyDescent="0.3">
      <c r="E721" s="215"/>
      <c r="F721" s="215"/>
      <c r="G721" s="216"/>
      <c r="H721" s="217"/>
      <c r="I721" s="217"/>
      <c r="J721" s="218"/>
      <c r="K721" s="216"/>
    </row>
    <row r="722" spans="5:11" s="205" customFormat="1" x14ac:dyDescent="0.3">
      <c r="E722" s="215"/>
      <c r="F722" s="215"/>
      <c r="G722" s="216"/>
      <c r="H722" s="217"/>
      <c r="I722" s="217"/>
      <c r="J722" s="218"/>
      <c r="K722" s="216"/>
    </row>
    <row r="723" spans="5:11" s="205" customFormat="1" x14ac:dyDescent="0.3">
      <c r="E723" s="215"/>
      <c r="F723" s="215"/>
      <c r="G723" s="216"/>
      <c r="H723" s="217"/>
      <c r="I723" s="217"/>
      <c r="J723" s="218"/>
      <c r="K723" s="216"/>
    </row>
    <row r="724" spans="5:11" s="205" customFormat="1" x14ac:dyDescent="0.3">
      <c r="E724" s="215"/>
      <c r="F724" s="215"/>
      <c r="G724" s="216"/>
      <c r="H724" s="217"/>
      <c r="I724" s="217"/>
      <c r="J724" s="218"/>
      <c r="K724" s="216"/>
    </row>
    <row r="725" spans="5:11" s="205" customFormat="1" x14ac:dyDescent="0.3">
      <c r="E725" s="215"/>
      <c r="F725" s="215"/>
      <c r="G725" s="216"/>
      <c r="H725" s="217"/>
      <c r="I725" s="217"/>
      <c r="J725" s="218"/>
      <c r="K725" s="216"/>
    </row>
    <row r="726" spans="5:11" s="205" customFormat="1" x14ac:dyDescent="0.3">
      <c r="E726" s="215"/>
      <c r="F726" s="215"/>
      <c r="G726" s="216"/>
      <c r="H726" s="217"/>
      <c r="I726" s="217"/>
      <c r="J726" s="218"/>
      <c r="K726" s="216"/>
    </row>
    <row r="727" spans="5:11" s="205" customFormat="1" x14ac:dyDescent="0.3">
      <c r="E727" s="215"/>
      <c r="F727" s="215"/>
      <c r="G727" s="216"/>
      <c r="H727" s="217"/>
      <c r="I727" s="217"/>
      <c r="J727" s="218"/>
      <c r="K727" s="216"/>
    </row>
    <row r="728" spans="5:11" s="205" customFormat="1" x14ac:dyDescent="0.3">
      <c r="E728" s="215"/>
      <c r="F728" s="215"/>
      <c r="G728" s="216"/>
      <c r="H728" s="217"/>
      <c r="I728" s="217"/>
      <c r="J728" s="218"/>
      <c r="K728" s="216"/>
    </row>
    <row r="729" spans="5:11" s="205" customFormat="1" x14ac:dyDescent="0.3">
      <c r="E729" s="215"/>
      <c r="F729" s="215"/>
      <c r="G729" s="216"/>
      <c r="H729" s="217"/>
      <c r="I729" s="217"/>
      <c r="J729" s="218"/>
      <c r="K729" s="216"/>
    </row>
    <row r="730" spans="5:11" s="205" customFormat="1" x14ac:dyDescent="0.3">
      <c r="E730" s="215"/>
      <c r="F730" s="215"/>
      <c r="G730" s="216"/>
      <c r="H730" s="217"/>
      <c r="I730" s="217"/>
      <c r="J730" s="218"/>
      <c r="K730" s="216"/>
    </row>
    <row r="731" spans="5:11" s="205" customFormat="1" x14ac:dyDescent="0.3">
      <c r="E731" s="215"/>
      <c r="F731" s="215"/>
      <c r="G731" s="216"/>
      <c r="H731" s="217"/>
      <c r="I731" s="217"/>
      <c r="J731" s="218"/>
      <c r="K731" s="216"/>
    </row>
    <row r="732" spans="5:11" s="205" customFormat="1" x14ac:dyDescent="0.3">
      <c r="E732" s="215"/>
      <c r="F732" s="215"/>
      <c r="G732" s="216"/>
      <c r="H732" s="217"/>
      <c r="I732" s="217"/>
      <c r="J732" s="218"/>
      <c r="K732" s="216"/>
    </row>
    <row r="733" spans="5:11" s="205" customFormat="1" x14ac:dyDescent="0.3">
      <c r="E733" s="215"/>
      <c r="F733" s="215"/>
      <c r="G733" s="216"/>
      <c r="H733" s="217"/>
      <c r="I733" s="217"/>
      <c r="J733" s="218"/>
      <c r="K733" s="216"/>
    </row>
    <row r="734" spans="5:11" s="205" customFormat="1" x14ac:dyDescent="0.3">
      <c r="E734" s="215"/>
      <c r="F734" s="215"/>
      <c r="G734" s="216"/>
      <c r="H734" s="217"/>
      <c r="I734" s="217"/>
      <c r="J734" s="218"/>
      <c r="K734" s="216"/>
    </row>
    <row r="735" spans="5:11" s="205" customFormat="1" x14ac:dyDescent="0.3">
      <c r="E735" s="215"/>
      <c r="F735" s="215"/>
      <c r="G735" s="216"/>
      <c r="H735" s="217"/>
      <c r="I735" s="217"/>
      <c r="J735" s="218"/>
      <c r="K735" s="216"/>
    </row>
    <row r="736" spans="5:11" s="205" customFormat="1" x14ac:dyDescent="0.3">
      <c r="E736" s="215"/>
      <c r="F736" s="215"/>
      <c r="G736" s="216"/>
      <c r="H736" s="217"/>
      <c r="I736" s="217"/>
      <c r="J736" s="218"/>
      <c r="K736" s="216"/>
    </row>
    <row r="737" spans="5:11" s="205" customFormat="1" x14ac:dyDescent="0.3">
      <c r="E737" s="215"/>
      <c r="F737" s="215"/>
      <c r="G737" s="216"/>
      <c r="H737" s="217"/>
      <c r="I737" s="217"/>
      <c r="J737" s="218"/>
      <c r="K737" s="216"/>
    </row>
    <row r="738" spans="5:11" s="205" customFormat="1" x14ac:dyDescent="0.3">
      <c r="E738" s="215"/>
      <c r="F738" s="215"/>
      <c r="G738" s="216"/>
      <c r="H738" s="217"/>
      <c r="I738" s="217"/>
      <c r="J738" s="218"/>
      <c r="K738" s="216"/>
    </row>
    <row r="739" spans="5:11" s="205" customFormat="1" x14ac:dyDescent="0.3">
      <c r="E739" s="215"/>
      <c r="F739" s="215"/>
      <c r="G739" s="216"/>
      <c r="H739" s="217"/>
      <c r="I739" s="217"/>
      <c r="J739" s="218"/>
      <c r="K739" s="216"/>
    </row>
    <row r="740" spans="5:11" s="205" customFormat="1" x14ac:dyDescent="0.3">
      <c r="E740" s="215"/>
      <c r="F740" s="215"/>
      <c r="G740" s="216"/>
      <c r="H740" s="217"/>
      <c r="I740" s="217"/>
      <c r="J740" s="218"/>
      <c r="K740" s="216"/>
    </row>
    <row r="741" spans="5:11" s="205" customFormat="1" x14ac:dyDescent="0.3">
      <c r="E741" s="215"/>
      <c r="F741" s="215"/>
      <c r="G741" s="216"/>
      <c r="H741" s="217"/>
      <c r="I741" s="217"/>
      <c r="J741" s="218"/>
      <c r="K741" s="216"/>
    </row>
    <row r="742" spans="5:11" s="205" customFormat="1" x14ac:dyDescent="0.3">
      <c r="E742" s="215"/>
      <c r="F742" s="215"/>
      <c r="G742" s="216"/>
      <c r="H742" s="217"/>
      <c r="I742" s="217"/>
      <c r="J742" s="218"/>
      <c r="K742" s="216"/>
    </row>
    <row r="743" spans="5:11" s="205" customFormat="1" x14ac:dyDescent="0.3">
      <c r="E743" s="215"/>
      <c r="F743" s="215"/>
      <c r="G743" s="216"/>
      <c r="H743" s="217"/>
      <c r="I743" s="217"/>
      <c r="J743" s="218"/>
      <c r="K743" s="216"/>
    </row>
    <row r="744" spans="5:11" s="205" customFormat="1" x14ac:dyDescent="0.3">
      <c r="E744" s="215"/>
      <c r="F744" s="215"/>
      <c r="G744" s="216"/>
      <c r="H744" s="217"/>
      <c r="I744" s="217"/>
      <c r="J744" s="218"/>
      <c r="K744" s="216"/>
    </row>
    <row r="745" spans="5:11" s="205" customFormat="1" x14ac:dyDescent="0.3">
      <c r="E745" s="215"/>
      <c r="F745" s="215"/>
      <c r="G745" s="216"/>
      <c r="H745" s="217"/>
      <c r="I745" s="217"/>
      <c r="J745" s="218"/>
      <c r="K745" s="216"/>
    </row>
    <row r="746" spans="5:11" s="205" customFormat="1" x14ac:dyDescent="0.3">
      <c r="E746" s="215"/>
      <c r="F746" s="215"/>
      <c r="G746" s="216"/>
      <c r="H746" s="217"/>
      <c r="I746" s="217"/>
      <c r="J746" s="218"/>
      <c r="K746" s="216"/>
    </row>
    <row r="747" spans="5:11" s="205" customFormat="1" x14ac:dyDescent="0.3">
      <c r="E747" s="215"/>
      <c r="F747" s="215"/>
      <c r="G747" s="216"/>
      <c r="H747" s="217"/>
      <c r="I747" s="217"/>
      <c r="J747" s="218"/>
      <c r="K747" s="216"/>
    </row>
    <row r="748" spans="5:11" s="205" customFormat="1" x14ac:dyDescent="0.3">
      <c r="E748" s="215"/>
      <c r="F748" s="215"/>
      <c r="G748" s="216"/>
      <c r="H748" s="217"/>
      <c r="I748" s="217"/>
      <c r="J748" s="218"/>
      <c r="K748" s="216"/>
    </row>
    <row r="749" spans="5:11" s="205" customFormat="1" x14ac:dyDescent="0.3">
      <c r="E749" s="215"/>
      <c r="F749" s="215"/>
      <c r="G749" s="216"/>
      <c r="H749" s="217"/>
      <c r="I749" s="217"/>
      <c r="J749" s="218"/>
      <c r="K749" s="216"/>
    </row>
    <row r="750" spans="5:11" s="205" customFormat="1" x14ac:dyDescent="0.3">
      <c r="E750" s="215"/>
      <c r="F750" s="215"/>
      <c r="G750" s="216"/>
      <c r="H750" s="217"/>
      <c r="I750" s="217"/>
      <c r="J750" s="218"/>
      <c r="K750" s="216"/>
    </row>
    <row r="751" spans="5:11" s="205" customFormat="1" x14ac:dyDescent="0.3">
      <c r="E751" s="215"/>
      <c r="F751" s="215"/>
      <c r="G751" s="216"/>
      <c r="H751" s="217"/>
      <c r="I751" s="217"/>
      <c r="J751" s="218"/>
      <c r="K751" s="216"/>
    </row>
    <row r="752" spans="5:11" s="205" customFormat="1" x14ac:dyDescent="0.3">
      <c r="E752" s="215"/>
      <c r="F752" s="215"/>
      <c r="G752" s="216"/>
      <c r="H752" s="217"/>
      <c r="I752" s="217"/>
      <c r="J752" s="218"/>
      <c r="K752" s="216"/>
    </row>
    <row r="753" spans="5:11" s="205" customFormat="1" x14ac:dyDescent="0.3">
      <c r="E753" s="215"/>
      <c r="F753" s="215"/>
      <c r="G753" s="216"/>
      <c r="H753" s="217"/>
      <c r="I753" s="217"/>
      <c r="J753" s="218"/>
      <c r="K753" s="216"/>
    </row>
    <row r="754" spans="5:11" s="205" customFormat="1" x14ac:dyDescent="0.3">
      <c r="E754" s="215"/>
      <c r="F754" s="215"/>
      <c r="G754" s="216"/>
      <c r="H754" s="217"/>
      <c r="I754" s="217"/>
      <c r="J754" s="218"/>
      <c r="K754" s="216"/>
    </row>
    <row r="755" spans="5:11" s="205" customFormat="1" x14ac:dyDescent="0.3">
      <c r="E755" s="215"/>
      <c r="F755" s="215"/>
      <c r="G755" s="216"/>
      <c r="H755" s="217"/>
      <c r="I755" s="217"/>
      <c r="J755" s="218"/>
      <c r="K755" s="216"/>
    </row>
    <row r="756" spans="5:11" s="205" customFormat="1" x14ac:dyDescent="0.3">
      <c r="E756" s="215"/>
      <c r="F756" s="215"/>
      <c r="G756" s="216"/>
      <c r="H756" s="217"/>
      <c r="I756" s="217"/>
      <c r="J756" s="218"/>
      <c r="K756" s="216"/>
    </row>
    <row r="757" spans="5:11" s="205" customFormat="1" x14ac:dyDescent="0.3">
      <c r="E757" s="215"/>
      <c r="F757" s="215"/>
      <c r="G757" s="216"/>
      <c r="H757" s="217"/>
      <c r="I757" s="217"/>
      <c r="J757" s="218"/>
      <c r="K757" s="216"/>
    </row>
    <row r="758" spans="5:11" s="205" customFormat="1" x14ac:dyDescent="0.3">
      <c r="E758" s="215"/>
      <c r="F758" s="215"/>
      <c r="G758" s="216"/>
      <c r="H758" s="217"/>
      <c r="I758" s="217"/>
      <c r="J758" s="218"/>
      <c r="K758" s="216"/>
    </row>
    <row r="759" spans="5:11" s="205" customFormat="1" x14ac:dyDescent="0.3">
      <c r="E759" s="215"/>
      <c r="F759" s="215"/>
      <c r="G759" s="216"/>
      <c r="H759" s="217"/>
      <c r="I759" s="217"/>
      <c r="J759" s="218"/>
      <c r="K759" s="216"/>
    </row>
    <row r="760" spans="5:11" s="205" customFormat="1" x14ac:dyDescent="0.3">
      <c r="E760" s="215"/>
      <c r="F760" s="215"/>
      <c r="G760" s="216"/>
      <c r="H760" s="217"/>
      <c r="I760" s="217"/>
      <c r="J760" s="218"/>
      <c r="K760" s="216"/>
    </row>
    <row r="761" spans="5:11" s="205" customFormat="1" x14ac:dyDescent="0.3">
      <c r="E761" s="215"/>
      <c r="F761" s="215"/>
      <c r="G761" s="216"/>
      <c r="H761" s="217"/>
      <c r="I761" s="217"/>
      <c r="J761" s="218"/>
      <c r="K761" s="216"/>
    </row>
    <row r="762" spans="5:11" s="205" customFormat="1" x14ac:dyDescent="0.3">
      <c r="E762" s="215"/>
      <c r="F762" s="215"/>
      <c r="G762" s="216"/>
      <c r="H762" s="217"/>
      <c r="I762" s="217"/>
      <c r="J762" s="218"/>
      <c r="K762" s="216"/>
    </row>
    <row r="763" spans="5:11" s="205" customFormat="1" x14ac:dyDescent="0.3">
      <c r="E763" s="215"/>
      <c r="F763" s="215"/>
      <c r="G763" s="216"/>
      <c r="H763" s="217"/>
      <c r="I763" s="217"/>
      <c r="J763" s="218"/>
      <c r="K763" s="216"/>
    </row>
    <row r="764" spans="5:11" s="205" customFormat="1" x14ac:dyDescent="0.3">
      <c r="E764" s="215"/>
      <c r="F764" s="215"/>
      <c r="G764" s="216"/>
      <c r="H764" s="217"/>
      <c r="I764" s="217"/>
      <c r="J764" s="218"/>
      <c r="K764" s="216"/>
    </row>
    <row r="765" spans="5:11" s="205" customFormat="1" x14ac:dyDescent="0.3">
      <c r="E765" s="215"/>
      <c r="F765" s="215"/>
      <c r="G765" s="216"/>
      <c r="H765" s="217"/>
      <c r="I765" s="217"/>
      <c r="J765" s="218"/>
      <c r="K765" s="216"/>
    </row>
    <row r="766" spans="5:11" s="205" customFormat="1" x14ac:dyDescent="0.3">
      <c r="E766" s="215"/>
      <c r="F766" s="215"/>
      <c r="G766" s="216"/>
      <c r="H766" s="217"/>
      <c r="I766" s="217"/>
      <c r="J766" s="218"/>
      <c r="K766" s="216"/>
    </row>
    <row r="767" spans="5:11" s="205" customFormat="1" x14ac:dyDescent="0.3">
      <c r="E767" s="215"/>
      <c r="F767" s="215"/>
      <c r="G767" s="216"/>
      <c r="H767" s="217"/>
      <c r="I767" s="217"/>
      <c r="J767" s="218"/>
      <c r="K767" s="216"/>
    </row>
    <row r="768" spans="5:11" s="205" customFormat="1" x14ac:dyDescent="0.3">
      <c r="E768" s="215"/>
      <c r="F768" s="215"/>
      <c r="G768" s="216"/>
      <c r="H768" s="217"/>
      <c r="I768" s="217"/>
      <c r="J768" s="218"/>
      <c r="K768" s="216"/>
    </row>
    <row r="769" spans="5:11" s="205" customFormat="1" x14ac:dyDescent="0.3">
      <c r="E769" s="215"/>
      <c r="F769" s="215"/>
      <c r="G769" s="216"/>
      <c r="H769" s="217"/>
      <c r="I769" s="217"/>
      <c r="J769" s="218"/>
      <c r="K769" s="216"/>
    </row>
    <row r="770" spans="5:11" s="205" customFormat="1" x14ac:dyDescent="0.3">
      <c r="E770" s="215"/>
      <c r="F770" s="215"/>
      <c r="G770" s="216"/>
      <c r="H770" s="217"/>
      <c r="I770" s="217"/>
      <c r="J770" s="218"/>
      <c r="K770" s="216"/>
    </row>
    <row r="771" spans="5:11" s="205" customFormat="1" x14ac:dyDescent="0.3">
      <c r="E771" s="215"/>
      <c r="F771" s="215"/>
      <c r="G771" s="216"/>
      <c r="H771" s="217"/>
      <c r="I771" s="217"/>
      <c r="J771" s="218"/>
      <c r="K771" s="216"/>
    </row>
    <row r="772" spans="5:11" s="205" customFormat="1" x14ac:dyDescent="0.3">
      <c r="E772" s="215"/>
      <c r="F772" s="215"/>
      <c r="G772" s="216"/>
      <c r="H772" s="217"/>
      <c r="I772" s="217"/>
      <c r="J772" s="218"/>
      <c r="K772" s="216"/>
    </row>
    <row r="773" spans="5:11" s="205" customFormat="1" x14ac:dyDescent="0.3">
      <c r="E773" s="215"/>
      <c r="F773" s="215"/>
      <c r="G773" s="216"/>
      <c r="H773" s="217"/>
      <c r="I773" s="217"/>
      <c r="J773" s="218"/>
      <c r="K773" s="216"/>
    </row>
    <row r="774" spans="5:11" s="205" customFormat="1" x14ac:dyDescent="0.3">
      <c r="E774" s="215"/>
      <c r="F774" s="215"/>
      <c r="G774" s="216"/>
      <c r="H774" s="217"/>
      <c r="I774" s="217"/>
      <c r="J774" s="218"/>
      <c r="K774" s="216"/>
    </row>
    <row r="775" spans="5:11" s="205" customFormat="1" x14ac:dyDescent="0.3">
      <c r="E775" s="215"/>
      <c r="F775" s="215"/>
      <c r="G775" s="216"/>
      <c r="H775" s="217"/>
      <c r="I775" s="217"/>
      <c r="J775" s="218"/>
      <c r="K775" s="216"/>
    </row>
    <row r="776" spans="5:11" s="205" customFormat="1" x14ac:dyDescent="0.3">
      <c r="E776" s="215"/>
      <c r="F776" s="215"/>
      <c r="G776" s="216"/>
      <c r="H776" s="217"/>
      <c r="I776" s="217"/>
      <c r="J776" s="218"/>
      <c r="K776" s="216"/>
    </row>
    <row r="777" spans="5:11" s="205" customFormat="1" x14ac:dyDescent="0.3">
      <c r="E777" s="215"/>
      <c r="F777" s="215"/>
      <c r="G777" s="216"/>
      <c r="H777" s="217"/>
      <c r="I777" s="217"/>
      <c r="J777" s="218"/>
      <c r="K777" s="216"/>
    </row>
    <row r="778" spans="5:11" s="205" customFormat="1" x14ac:dyDescent="0.3">
      <c r="E778" s="215"/>
      <c r="F778" s="215"/>
      <c r="G778" s="216"/>
      <c r="H778" s="217"/>
      <c r="I778" s="217"/>
      <c r="J778" s="218"/>
      <c r="K778" s="216"/>
    </row>
    <row r="779" spans="5:11" s="205" customFormat="1" x14ac:dyDescent="0.3">
      <c r="E779" s="215"/>
      <c r="F779" s="215"/>
      <c r="G779" s="216"/>
      <c r="H779" s="217"/>
      <c r="I779" s="217"/>
      <c r="J779" s="218"/>
      <c r="K779" s="216"/>
    </row>
    <row r="780" spans="5:11" s="205" customFormat="1" x14ac:dyDescent="0.3">
      <c r="E780" s="215"/>
      <c r="F780" s="215"/>
      <c r="G780" s="216"/>
      <c r="H780" s="217"/>
      <c r="I780" s="217"/>
      <c r="J780" s="218"/>
      <c r="K780" s="216"/>
    </row>
    <row r="781" spans="5:11" s="205" customFormat="1" x14ac:dyDescent="0.3">
      <c r="E781" s="215"/>
      <c r="F781" s="215"/>
      <c r="G781" s="216"/>
      <c r="H781" s="217"/>
      <c r="I781" s="217"/>
      <c r="J781" s="218"/>
      <c r="K781" s="216"/>
    </row>
    <row r="782" spans="5:11" s="205" customFormat="1" x14ac:dyDescent="0.3">
      <c r="E782" s="215"/>
      <c r="F782" s="215"/>
      <c r="G782" s="216"/>
      <c r="H782" s="217"/>
      <c r="I782" s="217"/>
      <c r="J782" s="218"/>
      <c r="K782" s="216"/>
    </row>
    <row r="783" spans="5:11" s="205" customFormat="1" x14ac:dyDescent="0.3">
      <c r="E783" s="215"/>
      <c r="F783" s="215"/>
      <c r="G783" s="216"/>
      <c r="H783" s="217"/>
      <c r="I783" s="217"/>
      <c r="J783" s="218"/>
      <c r="K783" s="216"/>
    </row>
    <row r="784" spans="5:11" s="205" customFormat="1" x14ac:dyDescent="0.3">
      <c r="E784" s="215"/>
      <c r="F784" s="215"/>
      <c r="G784" s="216"/>
      <c r="H784" s="217"/>
      <c r="I784" s="217"/>
      <c r="J784" s="218"/>
      <c r="K784" s="216"/>
    </row>
    <row r="785" spans="5:11" s="205" customFormat="1" x14ac:dyDescent="0.3">
      <c r="E785" s="215"/>
      <c r="F785" s="215"/>
      <c r="G785" s="216"/>
      <c r="H785" s="217"/>
      <c r="I785" s="217"/>
      <c r="J785" s="218"/>
      <c r="K785" s="216"/>
    </row>
    <row r="786" spans="5:11" s="205" customFormat="1" x14ac:dyDescent="0.3">
      <c r="E786" s="215"/>
      <c r="F786" s="215"/>
      <c r="G786" s="216"/>
      <c r="H786" s="217"/>
      <c r="I786" s="217"/>
      <c r="J786" s="218"/>
      <c r="K786" s="216"/>
    </row>
    <row r="787" spans="5:11" s="205" customFormat="1" x14ac:dyDescent="0.3">
      <c r="E787" s="215"/>
      <c r="F787" s="215"/>
      <c r="G787" s="216"/>
      <c r="H787" s="217"/>
      <c r="I787" s="217"/>
      <c r="J787" s="218"/>
      <c r="K787" s="216"/>
    </row>
    <row r="788" spans="5:11" s="205" customFormat="1" x14ac:dyDescent="0.3">
      <c r="E788" s="215"/>
      <c r="F788" s="215"/>
      <c r="G788" s="216"/>
      <c r="H788" s="217"/>
      <c r="I788" s="217"/>
      <c r="J788" s="218"/>
      <c r="K788" s="216"/>
    </row>
    <row r="789" spans="5:11" s="205" customFormat="1" x14ac:dyDescent="0.3">
      <c r="E789" s="215"/>
      <c r="F789" s="215"/>
      <c r="G789" s="216"/>
      <c r="H789" s="217"/>
      <c r="I789" s="217"/>
      <c r="J789" s="218"/>
      <c r="K789" s="216"/>
    </row>
    <row r="790" spans="5:11" s="205" customFormat="1" x14ac:dyDescent="0.3">
      <c r="E790" s="215"/>
      <c r="F790" s="215"/>
      <c r="G790" s="216"/>
      <c r="H790" s="217"/>
      <c r="I790" s="217"/>
      <c r="J790" s="218"/>
      <c r="K790" s="216"/>
    </row>
    <row r="791" spans="5:11" s="205" customFormat="1" x14ac:dyDescent="0.3">
      <c r="E791" s="215"/>
      <c r="F791" s="215"/>
      <c r="G791" s="216"/>
      <c r="H791" s="217"/>
      <c r="I791" s="217"/>
      <c r="J791" s="218"/>
      <c r="K791" s="216"/>
    </row>
    <row r="792" spans="5:11" s="205" customFormat="1" x14ac:dyDescent="0.3">
      <c r="E792" s="215"/>
      <c r="F792" s="215"/>
      <c r="G792" s="216"/>
      <c r="H792" s="217"/>
      <c r="I792" s="217"/>
      <c r="J792" s="218"/>
      <c r="K792" s="216"/>
    </row>
    <row r="793" spans="5:11" s="205" customFormat="1" x14ac:dyDescent="0.3">
      <c r="E793" s="215"/>
      <c r="F793" s="215"/>
      <c r="G793" s="216"/>
      <c r="H793" s="217"/>
      <c r="I793" s="217"/>
      <c r="J793" s="218"/>
      <c r="K793" s="216"/>
    </row>
    <row r="794" spans="5:11" s="205" customFormat="1" x14ac:dyDescent="0.3">
      <c r="E794" s="215"/>
      <c r="F794" s="215"/>
      <c r="G794" s="216"/>
      <c r="H794" s="217"/>
      <c r="I794" s="217"/>
      <c r="J794" s="218"/>
      <c r="K794" s="216"/>
    </row>
    <row r="795" spans="5:11" s="205" customFormat="1" x14ac:dyDescent="0.3">
      <c r="E795" s="215"/>
      <c r="F795" s="215"/>
      <c r="G795" s="216"/>
      <c r="H795" s="217"/>
      <c r="I795" s="217"/>
      <c r="J795" s="218"/>
      <c r="K795" s="216"/>
    </row>
    <row r="796" spans="5:11" s="205" customFormat="1" x14ac:dyDescent="0.3">
      <c r="E796" s="215"/>
      <c r="F796" s="215"/>
      <c r="G796" s="216"/>
      <c r="H796" s="217"/>
      <c r="I796" s="217"/>
      <c r="J796" s="218"/>
      <c r="K796" s="216"/>
    </row>
    <row r="797" spans="5:11" s="205" customFormat="1" x14ac:dyDescent="0.3">
      <c r="E797" s="215"/>
      <c r="F797" s="215"/>
      <c r="G797" s="216"/>
      <c r="H797" s="217"/>
      <c r="I797" s="217"/>
      <c r="J797" s="218"/>
      <c r="K797" s="216"/>
    </row>
    <row r="798" spans="5:11" s="205" customFormat="1" x14ac:dyDescent="0.3">
      <c r="E798" s="215"/>
      <c r="F798" s="215"/>
      <c r="G798" s="216"/>
      <c r="H798" s="217"/>
      <c r="I798" s="217"/>
      <c r="J798" s="218"/>
      <c r="K798" s="216"/>
    </row>
    <row r="799" spans="5:11" s="205" customFormat="1" x14ac:dyDescent="0.3">
      <c r="E799" s="215"/>
      <c r="F799" s="215"/>
      <c r="G799" s="216"/>
      <c r="H799" s="217"/>
      <c r="I799" s="217"/>
      <c r="J799" s="218"/>
      <c r="K799" s="216"/>
    </row>
    <row r="800" spans="5:11" s="205" customFormat="1" x14ac:dyDescent="0.3">
      <c r="E800" s="215"/>
      <c r="F800" s="215"/>
      <c r="G800" s="216"/>
      <c r="H800" s="217"/>
      <c r="I800" s="217"/>
      <c r="J800" s="218"/>
      <c r="K800" s="216"/>
    </row>
    <row r="801" spans="5:11" s="205" customFormat="1" x14ac:dyDescent="0.3">
      <c r="E801" s="215"/>
      <c r="F801" s="215"/>
      <c r="G801" s="216"/>
      <c r="H801" s="217"/>
      <c r="I801" s="217"/>
      <c r="J801" s="218"/>
      <c r="K801" s="216"/>
    </row>
    <row r="802" spans="5:11" s="205" customFormat="1" x14ac:dyDescent="0.3">
      <c r="E802" s="215"/>
      <c r="F802" s="215"/>
      <c r="G802" s="216"/>
      <c r="H802" s="217"/>
      <c r="I802" s="217"/>
      <c r="J802" s="218"/>
      <c r="K802" s="216"/>
    </row>
    <row r="803" spans="5:11" s="205" customFormat="1" x14ac:dyDescent="0.3">
      <c r="E803" s="215"/>
      <c r="F803" s="215"/>
      <c r="G803" s="216"/>
      <c r="H803" s="217"/>
      <c r="I803" s="217"/>
      <c r="J803" s="218"/>
      <c r="K803" s="216"/>
    </row>
    <row r="804" spans="5:11" s="205" customFormat="1" x14ac:dyDescent="0.3">
      <c r="E804" s="215"/>
      <c r="F804" s="215"/>
      <c r="G804" s="216"/>
      <c r="H804" s="217"/>
      <c r="I804" s="217"/>
      <c r="J804" s="218"/>
      <c r="K804" s="216"/>
    </row>
    <row r="805" spans="5:11" s="205" customFormat="1" x14ac:dyDescent="0.3">
      <c r="E805" s="215"/>
      <c r="F805" s="215"/>
      <c r="G805" s="216"/>
      <c r="H805" s="217"/>
      <c r="I805" s="217"/>
      <c r="J805" s="218"/>
      <c r="K805" s="216"/>
    </row>
    <row r="806" spans="5:11" s="205" customFormat="1" x14ac:dyDescent="0.3">
      <c r="E806" s="215"/>
      <c r="F806" s="215"/>
      <c r="G806" s="216"/>
      <c r="H806" s="217"/>
      <c r="I806" s="217"/>
      <c r="J806" s="218"/>
      <c r="K806" s="216"/>
    </row>
    <row r="807" spans="5:11" s="205" customFormat="1" x14ac:dyDescent="0.3">
      <c r="E807" s="215"/>
      <c r="F807" s="215"/>
      <c r="G807" s="216"/>
      <c r="H807" s="217"/>
      <c r="I807" s="217"/>
      <c r="J807" s="218"/>
      <c r="K807" s="216"/>
    </row>
    <row r="808" spans="5:11" s="205" customFormat="1" x14ac:dyDescent="0.3">
      <c r="E808" s="215"/>
      <c r="F808" s="215"/>
      <c r="G808" s="216"/>
      <c r="H808" s="217"/>
      <c r="I808" s="217"/>
      <c r="J808" s="218"/>
      <c r="K808" s="216"/>
    </row>
    <row r="809" spans="5:11" s="205" customFormat="1" x14ac:dyDescent="0.3">
      <c r="E809" s="215"/>
      <c r="F809" s="215"/>
      <c r="G809" s="216"/>
      <c r="H809" s="217"/>
      <c r="I809" s="217"/>
      <c r="J809" s="218"/>
      <c r="K809" s="216"/>
    </row>
    <row r="810" spans="5:11" s="205" customFormat="1" x14ac:dyDescent="0.3">
      <c r="E810" s="215"/>
      <c r="F810" s="215"/>
      <c r="G810" s="216"/>
      <c r="H810" s="217"/>
      <c r="I810" s="217"/>
      <c r="J810" s="218"/>
      <c r="K810" s="216"/>
    </row>
    <row r="811" spans="5:11" s="205" customFormat="1" x14ac:dyDescent="0.3">
      <c r="E811" s="215"/>
      <c r="F811" s="215"/>
      <c r="G811" s="216"/>
      <c r="H811" s="217"/>
      <c r="I811" s="217"/>
      <c r="J811" s="218"/>
      <c r="K811" s="216"/>
    </row>
    <row r="812" spans="5:11" s="205" customFormat="1" x14ac:dyDescent="0.3">
      <c r="E812" s="215"/>
      <c r="F812" s="215"/>
      <c r="G812" s="216"/>
      <c r="H812" s="217"/>
      <c r="I812" s="217"/>
      <c r="J812" s="218"/>
      <c r="K812" s="216"/>
    </row>
    <row r="813" spans="5:11" s="205" customFormat="1" x14ac:dyDescent="0.3">
      <c r="E813" s="215"/>
      <c r="F813" s="215"/>
      <c r="G813" s="216"/>
      <c r="H813" s="217"/>
      <c r="I813" s="217"/>
      <c r="J813" s="218"/>
      <c r="K813" s="216"/>
    </row>
    <row r="814" spans="5:11" s="205" customFormat="1" x14ac:dyDescent="0.3">
      <c r="E814" s="215"/>
      <c r="F814" s="215"/>
      <c r="G814" s="216"/>
      <c r="H814" s="217"/>
      <c r="I814" s="217"/>
      <c r="J814" s="218"/>
      <c r="K814" s="216"/>
    </row>
    <row r="815" spans="5:11" s="205" customFormat="1" x14ac:dyDescent="0.3">
      <c r="E815" s="215"/>
      <c r="F815" s="215"/>
      <c r="G815" s="216"/>
      <c r="H815" s="217"/>
      <c r="I815" s="217"/>
      <c r="J815" s="218"/>
      <c r="K815" s="216"/>
    </row>
    <row r="816" spans="5:11" s="205" customFormat="1" x14ac:dyDescent="0.3">
      <c r="E816" s="215"/>
      <c r="F816" s="215"/>
      <c r="G816" s="216"/>
      <c r="H816" s="217"/>
      <c r="I816" s="217"/>
      <c r="J816" s="218"/>
      <c r="K816" s="216"/>
    </row>
    <row r="817" spans="5:11" s="205" customFormat="1" x14ac:dyDescent="0.3">
      <c r="E817" s="215"/>
      <c r="F817" s="215"/>
      <c r="G817" s="216"/>
      <c r="H817" s="217"/>
      <c r="I817" s="217"/>
      <c r="J817" s="218"/>
      <c r="K817" s="216"/>
    </row>
    <row r="818" spans="5:11" s="205" customFormat="1" x14ac:dyDescent="0.3">
      <c r="E818" s="215"/>
      <c r="F818" s="215"/>
      <c r="G818" s="216"/>
      <c r="H818" s="217"/>
      <c r="I818" s="217"/>
      <c r="J818" s="218"/>
      <c r="K818" s="216"/>
    </row>
    <row r="819" spans="5:11" s="205" customFormat="1" x14ac:dyDescent="0.3">
      <c r="E819" s="215"/>
      <c r="F819" s="215"/>
      <c r="G819" s="216"/>
      <c r="H819" s="217"/>
      <c r="I819" s="217"/>
      <c r="J819" s="218"/>
      <c r="K819" s="216"/>
    </row>
    <row r="820" spans="5:11" s="205" customFormat="1" x14ac:dyDescent="0.3">
      <c r="E820" s="215"/>
      <c r="F820" s="215"/>
      <c r="G820" s="216"/>
      <c r="H820" s="217"/>
      <c r="I820" s="217"/>
      <c r="J820" s="218"/>
      <c r="K820" s="216"/>
    </row>
    <row r="821" spans="5:11" s="205" customFormat="1" x14ac:dyDescent="0.3">
      <c r="E821" s="215"/>
      <c r="F821" s="215"/>
      <c r="G821" s="216"/>
      <c r="H821" s="217"/>
      <c r="I821" s="217"/>
      <c r="J821" s="218"/>
      <c r="K821" s="216"/>
    </row>
    <row r="822" spans="5:11" s="205" customFormat="1" x14ac:dyDescent="0.3">
      <c r="E822" s="215"/>
      <c r="F822" s="215"/>
      <c r="G822" s="216"/>
      <c r="H822" s="217"/>
      <c r="I822" s="217"/>
      <c r="J822" s="218"/>
      <c r="K822" s="216"/>
    </row>
    <row r="823" spans="5:11" s="205" customFormat="1" x14ac:dyDescent="0.3">
      <c r="E823" s="215"/>
      <c r="F823" s="215"/>
      <c r="G823" s="216"/>
      <c r="H823" s="217"/>
      <c r="I823" s="217"/>
      <c r="J823" s="218"/>
      <c r="K823" s="216"/>
    </row>
    <row r="824" spans="5:11" s="205" customFormat="1" x14ac:dyDescent="0.3">
      <c r="E824" s="215"/>
      <c r="F824" s="215"/>
      <c r="G824" s="216"/>
      <c r="H824" s="217"/>
      <c r="I824" s="217"/>
      <c r="J824" s="218"/>
      <c r="K824" s="216"/>
    </row>
    <row r="825" spans="5:11" s="205" customFormat="1" x14ac:dyDescent="0.3">
      <c r="E825" s="215"/>
      <c r="F825" s="215"/>
      <c r="G825" s="216"/>
      <c r="H825" s="217"/>
      <c r="I825" s="217"/>
      <c r="J825" s="218"/>
      <c r="K825" s="216"/>
    </row>
    <row r="826" spans="5:11" s="205" customFormat="1" x14ac:dyDescent="0.3">
      <c r="E826" s="215"/>
      <c r="F826" s="215"/>
      <c r="G826" s="216"/>
      <c r="H826" s="217"/>
      <c r="I826" s="217"/>
      <c r="J826" s="218"/>
      <c r="K826" s="216"/>
    </row>
    <row r="827" spans="5:11" s="205" customFormat="1" x14ac:dyDescent="0.3">
      <c r="E827" s="215"/>
      <c r="F827" s="215"/>
      <c r="G827" s="216"/>
      <c r="H827" s="217"/>
      <c r="I827" s="217"/>
      <c r="J827" s="218"/>
      <c r="K827" s="216"/>
    </row>
    <row r="828" spans="5:11" s="205" customFormat="1" x14ac:dyDescent="0.3">
      <c r="E828" s="215"/>
      <c r="F828" s="215"/>
      <c r="G828" s="216"/>
      <c r="H828" s="217"/>
      <c r="I828" s="217"/>
      <c r="J828" s="218"/>
      <c r="K828" s="216"/>
    </row>
    <row r="829" spans="5:11" s="205" customFormat="1" x14ac:dyDescent="0.3">
      <c r="E829" s="215"/>
      <c r="F829" s="215"/>
      <c r="G829" s="216"/>
      <c r="H829" s="217"/>
      <c r="I829" s="217"/>
      <c r="J829" s="218"/>
      <c r="K829" s="216"/>
    </row>
    <row r="830" spans="5:11" s="205" customFormat="1" x14ac:dyDescent="0.3">
      <c r="E830" s="215"/>
      <c r="F830" s="215"/>
      <c r="G830" s="216"/>
      <c r="H830" s="217"/>
      <c r="I830" s="217"/>
      <c r="J830" s="218"/>
      <c r="K830" s="216"/>
    </row>
    <row r="831" spans="5:11" s="205" customFormat="1" x14ac:dyDescent="0.3">
      <c r="E831" s="215"/>
      <c r="F831" s="215"/>
      <c r="G831" s="216"/>
      <c r="H831" s="217"/>
      <c r="I831" s="217"/>
      <c r="J831" s="218"/>
      <c r="K831" s="216"/>
    </row>
    <row r="832" spans="5:11" s="205" customFormat="1" x14ac:dyDescent="0.3">
      <c r="E832" s="215"/>
      <c r="F832" s="215"/>
      <c r="G832" s="216"/>
      <c r="H832" s="217"/>
      <c r="I832" s="217"/>
      <c r="J832" s="218"/>
      <c r="K832" s="216"/>
    </row>
    <row r="833" spans="5:11" s="205" customFormat="1" x14ac:dyDescent="0.3">
      <c r="E833" s="215"/>
      <c r="F833" s="215"/>
      <c r="G833" s="216"/>
      <c r="H833" s="217"/>
      <c r="I833" s="217"/>
      <c r="J833" s="218"/>
      <c r="K833" s="216"/>
    </row>
    <row r="834" spans="5:11" s="205" customFormat="1" x14ac:dyDescent="0.3">
      <c r="E834" s="215"/>
      <c r="F834" s="215"/>
      <c r="G834" s="216"/>
      <c r="H834" s="217"/>
      <c r="I834" s="217"/>
      <c r="J834" s="218"/>
      <c r="K834" s="216"/>
    </row>
    <row r="835" spans="5:11" s="205" customFormat="1" x14ac:dyDescent="0.3">
      <c r="E835" s="215"/>
      <c r="F835" s="215"/>
      <c r="G835" s="216"/>
      <c r="H835" s="217"/>
      <c r="I835" s="217"/>
      <c r="J835" s="218"/>
      <c r="K835" s="216"/>
    </row>
    <row r="836" spans="5:11" s="205" customFormat="1" x14ac:dyDescent="0.3">
      <c r="E836" s="215"/>
      <c r="F836" s="215"/>
      <c r="G836" s="216"/>
      <c r="H836" s="217"/>
      <c r="I836" s="217"/>
      <c r="J836" s="218"/>
      <c r="K836" s="216"/>
    </row>
    <row r="837" spans="5:11" s="205" customFormat="1" x14ac:dyDescent="0.3">
      <c r="E837" s="215"/>
      <c r="F837" s="215"/>
      <c r="G837" s="216"/>
      <c r="H837" s="217"/>
      <c r="I837" s="217"/>
      <c r="J837" s="218"/>
      <c r="K837" s="216"/>
    </row>
    <row r="838" spans="5:11" s="205" customFormat="1" x14ac:dyDescent="0.3">
      <c r="E838" s="215"/>
      <c r="F838" s="215"/>
      <c r="G838" s="216"/>
      <c r="H838" s="217"/>
      <c r="I838" s="217"/>
      <c r="J838" s="218"/>
      <c r="K838" s="216"/>
    </row>
    <row r="839" spans="5:11" s="205" customFormat="1" x14ac:dyDescent="0.3">
      <c r="E839" s="215"/>
      <c r="F839" s="215"/>
      <c r="G839" s="216"/>
      <c r="H839" s="217"/>
      <c r="I839" s="217"/>
      <c r="J839" s="218"/>
      <c r="K839" s="216"/>
    </row>
    <row r="840" spans="5:11" s="205" customFormat="1" x14ac:dyDescent="0.3">
      <c r="E840" s="215"/>
      <c r="F840" s="215"/>
      <c r="G840" s="216"/>
      <c r="H840" s="217"/>
      <c r="I840" s="217"/>
      <c r="J840" s="218"/>
      <c r="K840" s="216"/>
    </row>
    <row r="841" spans="5:11" s="205" customFormat="1" x14ac:dyDescent="0.3">
      <c r="E841" s="215"/>
      <c r="F841" s="215"/>
      <c r="G841" s="216"/>
      <c r="H841" s="217"/>
      <c r="I841" s="217"/>
      <c r="J841" s="218"/>
      <c r="K841" s="216"/>
    </row>
    <row r="842" spans="5:11" s="205" customFormat="1" x14ac:dyDescent="0.3">
      <c r="E842" s="215"/>
      <c r="F842" s="215"/>
      <c r="G842" s="216"/>
      <c r="H842" s="217"/>
      <c r="I842" s="217"/>
      <c r="J842" s="218"/>
      <c r="K842" s="216"/>
    </row>
    <row r="843" spans="5:11" s="205" customFormat="1" x14ac:dyDescent="0.3">
      <c r="E843" s="215"/>
      <c r="F843" s="215"/>
      <c r="G843" s="216"/>
      <c r="H843" s="217"/>
      <c r="I843" s="217"/>
      <c r="J843" s="218"/>
      <c r="K843" s="216"/>
    </row>
    <row r="844" spans="5:11" s="205" customFormat="1" x14ac:dyDescent="0.3">
      <c r="E844" s="215"/>
      <c r="F844" s="215"/>
      <c r="G844" s="216"/>
      <c r="H844" s="217"/>
      <c r="I844" s="217"/>
      <c r="J844" s="218"/>
      <c r="K844" s="216"/>
    </row>
    <row r="845" spans="5:11" s="205" customFormat="1" x14ac:dyDescent="0.3">
      <c r="E845" s="215"/>
      <c r="F845" s="215"/>
      <c r="G845" s="216"/>
      <c r="H845" s="217"/>
      <c r="I845" s="217"/>
      <c r="J845" s="218"/>
      <c r="K845" s="216"/>
    </row>
    <row r="846" spans="5:11" s="205" customFormat="1" x14ac:dyDescent="0.3">
      <c r="E846" s="215"/>
      <c r="F846" s="215"/>
      <c r="G846" s="216"/>
      <c r="H846" s="217"/>
      <c r="I846" s="217"/>
      <c r="J846" s="218"/>
      <c r="K846" s="216"/>
    </row>
    <row r="847" spans="5:11" s="205" customFormat="1" x14ac:dyDescent="0.3">
      <c r="E847" s="215"/>
      <c r="F847" s="215"/>
      <c r="G847" s="216"/>
      <c r="H847" s="217"/>
      <c r="I847" s="217"/>
      <c r="J847" s="218"/>
      <c r="K847" s="216"/>
    </row>
    <row r="848" spans="5:11" s="205" customFormat="1" x14ac:dyDescent="0.3">
      <c r="E848" s="215"/>
      <c r="F848" s="215"/>
      <c r="G848" s="216"/>
      <c r="H848" s="217"/>
      <c r="I848" s="217"/>
      <c r="J848" s="218"/>
      <c r="K848" s="216"/>
    </row>
    <row r="849" spans="5:11" s="205" customFormat="1" x14ac:dyDescent="0.3">
      <c r="E849" s="215"/>
      <c r="F849" s="215"/>
      <c r="G849" s="216"/>
      <c r="H849" s="217"/>
      <c r="I849" s="217"/>
      <c r="J849" s="218"/>
      <c r="K849" s="216"/>
    </row>
    <row r="850" spans="5:11" s="205" customFormat="1" x14ac:dyDescent="0.3">
      <c r="E850" s="215"/>
      <c r="F850" s="215"/>
      <c r="G850" s="216"/>
      <c r="H850" s="217"/>
      <c r="I850" s="217"/>
      <c r="J850" s="218"/>
      <c r="K850" s="216"/>
    </row>
    <row r="851" spans="5:11" s="205" customFormat="1" x14ac:dyDescent="0.3">
      <c r="E851" s="215"/>
      <c r="F851" s="215"/>
      <c r="G851" s="216"/>
      <c r="H851" s="217"/>
      <c r="I851" s="217"/>
      <c r="J851" s="218"/>
      <c r="K851" s="216"/>
    </row>
    <row r="852" spans="5:11" s="205" customFormat="1" x14ac:dyDescent="0.3">
      <c r="E852" s="215"/>
      <c r="F852" s="215"/>
      <c r="G852" s="216"/>
      <c r="H852" s="217"/>
      <c r="I852" s="217"/>
      <c r="J852" s="218"/>
      <c r="K852" s="216"/>
    </row>
    <row r="853" spans="5:11" s="205" customFormat="1" x14ac:dyDescent="0.3">
      <c r="E853" s="215"/>
      <c r="F853" s="215"/>
      <c r="G853" s="216"/>
      <c r="H853" s="217"/>
      <c r="I853" s="217"/>
      <c r="J853" s="218"/>
      <c r="K853" s="216"/>
    </row>
    <row r="854" spans="5:11" s="205" customFormat="1" x14ac:dyDescent="0.3">
      <c r="E854" s="215"/>
      <c r="F854" s="215"/>
      <c r="G854" s="216"/>
      <c r="H854" s="217"/>
      <c r="I854" s="217"/>
      <c r="J854" s="218"/>
      <c r="K854" s="216"/>
    </row>
    <row r="855" spans="5:11" s="205" customFormat="1" x14ac:dyDescent="0.3">
      <c r="E855" s="215"/>
      <c r="F855" s="215"/>
      <c r="G855" s="216"/>
      <c r="H855" s="217"/>
      <c r="I855" s="217"/>
      <c r="J855" s="218"/>
      <c r="K855" s="216"/>
    </row>
    <row r="856" spans="5:11" s="205" customFormat="1" x14ac:dyDescent="0.3">
      <c r="E856" s="215"/>
      <c r="F856" s="215"/>
      <c r="G856" s="216"/>
      <c r="H856" s="217"/>
      <c r="I856" s="217"/>
      <c r="J856" s="218"/>
      <c r="K856" s="216"/>
    </row>
    <row r="857" spans="5:11" s="205" customFormat="1" x14ac:dyDescent="0.3">
      <c r="E857" s="215"/>
      <c r="F857" s="215"/>
      <c r="G857" s="216"/>
      <c r="H857" s="217"/>
      <c r="I857" s="217"/>
      <c r="J857" s="218"/>
      <c r="K857" s="216"/>
    </row>
    <row r="858" spans="5:11" s="205" customFormat="1" x14ac:dyDescent="0.3">
      <c r="E858" s="215"/>
      <c r="F858" s="215"/>
      <c r="G858" s="216"/>
      <c r="H858" s="217"/>
      <c r="I858" s="217"/>
      <c r="J858" s="218"/>
      <c r="K858" s="216"/>
    </row>
    <row r="859" spans="5:11" s="205" customFormat="1" x14ac:dyDescent="0.3">
      <c r="E859" s="215"/>
      <c r="F859" s="215"/>
      <c r="G859" s="216"/>
      <c r="H859" s="217"/>
      <c r="I859" s="217"/>
      <c r="J859" s="218"/>
      <c r="K859" s="216"/>
    </row>
    <row r="860" spans="5:11" s="205" customFormat="1" x14ac:dyDescent="0.3">
      <c r="E860" s="215"/>
      <c r="F860" s="215"/>
      <c r="G860" s="216"/>
      <c r="H860" s="217"/>
      <c r="I860" s="217"/>
      <c r="J860" s="218"/>
      <c r="K860" s="216"/>
    </row>
    <row r="861" spans="5:11" s="205" customFormat="1" x14ac:dyDescent="0.3">
      <c r="E861" s="215"/>
      <c r="F861" s="215"/>
      <c r="G861" s="216"/>
      <c r="H861" s="217"/>
      <c r="I861" s="217"/>
      <c r="J861" s="218"/>
      <c r="K861" s="216"/>
    </row>
    <row r="862" spans="5:11" s="205" customFormat="1" x14ac:dyDescent="0.3">
      <c r="E862" s="215"/>
      <c r="F862" s="215"/>
      <c r="G862" s="216"/>
      <c r="H862" s="217"/>
      <c r="I862" s="217"/>
      <c r="J862" s="218"/>
      <c r="K862" s="216"/>
    </row>
    <row r="863" spans="5:11" s="205" customFormat="1" x14ac:dyDescent="0.3">
      <c r="E863" s="215"/>
      <c r="F863" s="215"/>
      <c r="G863" s="216"/>
      <c r="H863" s="217"/>
      <c r="I863" s="217"/>
      <c r="J863" s="218"/>
      <c r="K863" s="216"/>
    </row>
    <row r="864" spans="5:11" s="205" customFormat="1" x14ac:dyDescent="0.3">
      <c r="E864" s="215"/>
      <c r="F864" s="215"/>
      <c r="G864" s="216"/>
      <c r="H864" s="217"/>
      <c r="I864" s="217"/>
      <c r="J864" s="218"/>
      <c r="K864" s="216"/>
    </row>
    <row r="865" spans="5:11" s="205" customFormat="1" x14ac:dyDescent="0.3">
      <c r="E865" s="215"/>
      <c r="F865" s="215"/>
      <c r="G865" s="216"/>
      <c r="H865" s="217"/>
      <c r="I865" s="217"/>
      <c r="J865" s="218"/>
      <c r="K865" s="216"/>
    </row>
    <row r="866" spans="5:11" s="205" customFormat="1" x14ac:dyDescent="0.3">
      <c r="E866" s="215"/>
      <c r="F866" s="215"/>
      <c r="G866" s="216"/>
      <c r="H866" s="217"/>
      <c r="I866" s="217"/>
      <c r="J866" s="218"/>
      <c r="K866" s="216"/>
    </row>
    <row r="867" spans="5:11" s="205" customFormat="1" x14ac:dyDescent="0.3">
      <c r="E867" s="215"/>
      <c r="F867" s="215"/>
      <c r="G867" s="216"/>
      <c r="H867" s="217"/>
      <c r="I867" s="217"/>
      <c r="J867" s="218"/>
      <c r="K867" s="216"/>
    </row>
    <row r="868" spans="5:11" s="205" customFormat="1" x14ac:dyDescent="0.3">
      <c r="E868" s="215"/>
      <c r="F868" s="215"/>
      <c r="G868" s="216"/>
      <c r="H868" s="217"/>
      <c r="I868" s="217"/>
      <c r="J868" s="218"/>
      <c r="K868" s="216"/>
    </row>
    <row r="869" spans="5:11" s="205" customFormat="1" x14ac:dyDescent="0.3">
      <c r="E869" s="215"/>
      <c r="F869" s="215"/>
      <c r="G869" s="216"/>
      <c r="H869" s="217"/>
      <c r="I869" s="217"/>
      <c r="J869" s="218"/>
      <c r="K869" s="216"/>
    </row>
    <row r="870" spans="5:11" s="205" customFormat="1" x14ac:dyDescent="0.3">
      <c r="E870" s="215"/>
      <c r="F870" s="215"/>
      <c r="G870" s="216"/>
      <c r="H870" s="217"/>
      <c r="I870" s="217"/>
      <c r="J870" s="218"/>
      <c r="K870" s="216"/>
    </row>
    <row r="871" spans="5:11" s="205" customFormat="1" x14ac:dyDescent="0.3">
      <c r="E871" s="215"/>
      <c r="F871" s="215"/>
      <c r="G871" s="216"/>
      <c r="H871" s="217"/>
      <c r="I871" s="217"/>
      <c r="J871" s="218"/>
      <c r="K871" s="216"/>
    </row>
    <row r="872" spans="5:11" s="205" customFormat="1" x14ac:dyDescent="0.3">
      <c r="E872" s="215"/>
      <c r="F872" s="215"/>
      <c r="G872" s="216"/>
      <c r="H872" s="217"/>
      <c r="I872" s="217"/>
      <c r="J872" s="218"/>
      <c r="K872" s="216"/>
    </row>
    <row r="873" spans="5:11" s="205" customFormat="1" x14ac:dyDescent="0.3">
      <c r="E873" s="215"/>
      <c r="F873" s="215"/>
      <c r="G873" s="216"/>
      <c r="H873" s="217"/>
      <c r="I873" s="217"/>
      <c r="J873" s="218"/>
      <c r="K873" s="216"/>
    </row>
    <row r="874" spans="5:11" s="205" customFormat="1" x14ac:dyDescent="0.3">
      <c r="E874" s="215"/>
      <c r="F874" s="215"/>
      <c r="G874" s="216"/>
      <c r="H874" s="217"/>
      <c r="I874" s="217"/>
      <c r="J874" s="218"/>
      <c r="K874" s="216"/>
    </row>
    <row r="875" spans="5:11" s="205" customFormat="1" x14ac:dyDescent="0.3">
      <c r="E875" s="215"/>
      <c r="F875" s="215"/>
      <c r="G875" s="216"/>
      <c r="H875" s="217"/>
      <c r="I875" s="217"/>
      <c r="J875" s="218"/>
      <c r="K875" s="216"/>
    </row>
    <row r="876" spans="5:11" s="205" customFormat="1" x14ac:dyDescent="0.3">
      <c r="E876" s="215"/>
      <c r="F876" s="215"/>
      <c r="G876" s="216"/>
      <c r="H876" s="217"/>
      <c r="I876" s="217"/>
      <c r="J876" s="218"/>
      <c r="K876" s="216"/>
    </row>
    <row r="877" spans="5:11" s="205" customFormat="1" x14ac:dyDescent="0.3">
      <c r="E877" s="215"/>
      <c r="F877" s="215"/>
      <c r="G877" s="216"/>
      <c r="H877" s="217"/>
      <c r="I877" s="217"/>
      <c r="J877" s="218"/>
      <c r="K877" s="216"/>
    </row>
    <row r="878" spans="5:11" s="205" customFormat="1" x14ac:dyDescent="0.3">
      <c r="E878" s="215"/>
      <c r="F878" s="215"/>
      <c r="G878" s="216"/>
      <c r="H878" s="217"/>
      <c r="I878" s="217"/>
      <c r="J878" s="218"/>
      <c r="K878" s="216"/>
    </row>
    <row r="879" spans="5:11" s="205" customFormat="1" x14ac:dyDescent="0.3">
      <c r="E879" s="215"/>
      <c r="F879" s="215"/>
      <c r="G879" s="216"/>
      <c r="H879" s="217"/>
      <c r="I879" s="217"/>
      <c r="J879" s="218"/>
      <c r="K879" s="216"/>
    </row>
    <row r="880" spans="5:11" s="205" customFormat="1" x14ac:dyDescent="0.3">
      <c r="E880" s="215"/>
      <c r="F880" s="215"/>
      <c r="G880" s="216"/>
      <c r="H880" s="217"/>
      <c r="I880" s="217"/>
      <c r="J880" s="218"/>
      <c r="K880" s="216"/>
    </row>
    <row r="881" spans="5:11" s="205" customFormat="1" x14ac:dyDescent="0.3">
      <c r="E881" s="215"/>
      <c r="F881" s="215"/>
      <c r="G881" s="216"/>
      <c r="H881" s="217"/>
      <c r="I881" s="217"/>
      <c r="J881" s="218"/>
      <c r="K881" s="216"/>
    </row>
    <row r="882" spans="5:11" s="205" customFormat="1" x14ac:dyDescent="0.3">
      <c r="E882" s="215"/>
      <c r="F882" s="215"/>
      <c r="G882" s="216"/>
      <c r="H882" s="217"/>
      <c r="I882" s="217"/>
      <c r="J882" s="218"/>
      <c r="K882" s="216"/>
    </row>
    <row r="883" spans="5:11" s="205" customFormat="1" x14ac:dyDescent="0.3">
      <c r="E883" s="215"/>
      <c r="F883" s="215"/>
      <c r="G883" s="216"/>
      <c r="H883" s="217"/>
      <c r="I883" s="217"/>
      <c r="J883" s="218"/>
      <c r="K883" s="216"/>
    </row>
    <row r="884" spans="5:11" s="205" customFormat="1" x14ac:dyDescent="0.3">
      <c r="E884" s="215"/>
      <c r="F884" s="215"/>
      <c r="G884" s="216"/>
      <c r="H884" s="217"/>
      <c r="I884" s="217"/>
      <c r="J884" s="218"/>
      <c r="K884" s="216"/>
    </row>
    <row r="885" spans="5:11" s="205" customFormat="1" x14ac:dyDescent="0.3">
      <c r="E885" s="215"/>
      <c r="F885" s="215"/>
      <c r="G885" s="216"/>
      <c r="H885" s="217"/>
      <c r="I885" s="217"/>
      <c r="J885" s="218"/>
      <c r="K885" s="216"/>
    </row>
    <row r="886" spans="5:11" s="205" customFormat="1" x14ac:dyDescent="0.3">
      <c r="E886" s="215"/>
      <c r="F886" s="215"/>
      <c r="G886" s="216"/>
      <c r="H886" s="217"/>
      <c r="I886" s="217"/>
      <c r="J886" s="218"/>
      <c r="K886" s="216"/>
    </row>
    <row r="887" spans="5:11" s="205" customFormat="1" x14ac:dyDescent="0.3">
      <c r="E887" s="215"/>
      <c r="F887" s="215"/>
      <c r="G887" s="216"/>
      <c r="H887" s="217"/>
      <c r="I887" s="217"/>
      <c r="J887" s="218"/>
      <c r="K887" s="216"/>
    </row>
    <row r="888" spans="5:11" s="205" customFormat="1" x14ac:dyDescent="0.3">
      <c r="E888" s="215"/>
      <c r="F888" s="215"/>
      <c r="G888" s="216"/>
      <c r="H888" s="217"/>
      <c r="I888" s="217"/>
      <c r="J888" s="218"/>
      <c r="K888" s="216"/>
    </row>
    <row r="889" spans="5:11" s="205" customFormat="1" x14ac:dyDescent="0.3">
      <c r="E889" s="215"/>
      <c r="F889" s="215"/>
      <c r="G889" s="216"/>
      <c r="H889" s="217"/>
      <c r="I889" s="217"/>
      <c r="J889" s="218"/>
      <c r="K889" s="216"/>
    </row>
    <row r="890" spans="5:11" s="205" customFormat="1" x14ac:dyDescent="0.3">
      <c r="E890" s="215"/>
      <c r="F890" s="215"/>
      <c r="G890" s="216"/>
      <c r="H890" s="217"/>
      <c r="I890" s="217"/>
      <c r="J890" s="218"/>
      <c r="K890" s="216"/>
    </row>
    <row r="891" spans="5:11" s="205" customFormat="1" x14ac:dyDescent="0.3">
      <c r="E891" s="215"/>
      <c r="F891" s="215"/>
      <c r="G891" s="216"/>
      <c r="H891" s="217"/>
      <c r="I891" s="217"/>
      <c r="J891" s="218"/>
      <c r="K891" s="216"/>
    </row>
    <row r="892" spans="5:11" s="205" customFormat="1" x14ac:dyDescent="0.3">
      <c r="E892" s="215"/>
      <c r="F892" s="215"/>
      <c r="G892" s="216"/>
      <c r="H892" s="217"/>
      <c r="I892" s="217"/>
      <c r="J892" s="218"/>
      <c r="K892" s="216"/>
    </row>
    <row r="893" spans="5:11" s="205" customFormat="1" x14ac:dyDescent="0.3">
      <c r="E893" s="215"/>
      <c r="F893" s="215"/>
      <c r="G893" s="216"/>
      <c r="H893" s="217"/>
      <c r="I893" s="217"/>
      <c r="J893" s="218"/>
      <c r="K893" s="216"/>
    </row>
    <row r="894" spans="5:11" s="205" customFormat="1" x14ac:dyDescent="0.3">
      <c r="E894" s="215"/>
      <c r="F894" s="215"/>
      <c r="G894" s="216"/>
      <c r="H894" s="217"/>
      <c r="I894" s="217"/>
      <c r="J894" s="218"/>
      <c r="K894" s="216"/>
    </row>
    <row r="895" spans="5:11" s="205" customFormat="1" x14ac:dyDescent="0.3">
      <c r="E895" s="215"/>
      <c r="F895" s="215"/>
      <c r="G895" s="216"/>
      <c r="H895" s="217"/>
      <c r="I895" s="217"/>
      <c r="J895" s="218"/>
      <c r="K895" s="216"/>
    </row>
    <row r="896" spans="5:11" s="205" customFormat="1" x14ac:dyDescent="0.3">
      <c r="E896" s="215"/>
      <c r="F896" s="215"/>
      <c r="G896" s="216"/>
      <c r="H896" s="217"/>
      <c r="I896" s="217"/>
      <c r="J896" s="218"/>
      <c r="K896" s="216"/>
    </row>
    <row r="897" spans="5:11" s="205" customFormat="1" x14ac:dyDescent="0.3">
      <c r="E897" s="215"/>
      <c r="F897" s="215"/>
      <c r="G897" s="216"/>
      <c r="H897" s="217"/>
      <c r="I897" s="217"/>
      <c r="J897" s="218"/>
      <c r="K897" s="216"/>
    </row>
    <row r="898" spans="5:11" s="205" customFormat="1" x14ac:dyDescent="0.3">
      <c r="E898" s="215"/>
      <c r="F898" s="215"/>
      <c r="G898" s="216"/>
      <c r="H898" s="217"/>
      <c r="I898" s="217"/>
      <c r="J898" s="218"/>
      <c r="K898" s="216"/>
    </row>
    <row r="899" spans="5:11" s="205" customFormat="1" x14ac:dyDescent="0.3">
      <c r="E899" s="215"/>
      <c r="F899" s="215"/>
      <c r="G899" s="216"/>
      <c r="H899" s="217"/>
      <c r="I899" s="217"/>
      <c r="J899" s="218"/>
      <c r="K899" s="216"/>
    </row>
    <row r="900" spans="5:11" s="205" customFormat="1" x14ac:dyDescent="0.3">
      <c r="E900" s="215"/>
      <c r="F900" s="215"/>
      <c r="G900" s="216"/>
      <c r="H900" s="217"/>
      <c r="I900" s="217"/>
      <c r="J900" s="218"/>
      <c r="K900" s="216"/>
    </row>
    <row r="901" spans="5:11" s="205" customFormat="1" x14ac:dyDescent="0.3">
      <c r="E901" s="215"/>
      <c r="F901" s="215"/>
      <c r="G901" s="216"/>
      <c r="H901" s="217"/>
      <c r="I901" s="217"/>
      <c r="J901" s="218"/>
      <c r="K901" s="216"/>
    </row>
    <row r="902" spans="5:11" s="205" customFormat="1" x14ac:dyDescent="0.3">
      <c r="E902" s="215"/>
      <c r="F902" s="215"/>
      <c r="G902" s="216"/>
      <c r="H902" s="217"/>
      <c r="I902" s="217"/>
      <c r="J902" s="218"/>
      <c r="K902" s="216"/>
    </row>
    <row r="903" spans="5:11" s="205" customFormat="1" x14ac:dyDescent="0.3">
      <c r="E903" s="215"/>
      <c r="F903" s="215"/>
      <c r="G903" s="216"/>
      <c r="H903" s="217"/>
      <c r="I903" s="217"/>
      <c r="J903" s="218"/>
      <c r="K903" s="216"/>
    </row>
    <row r="904" spans="5:11" s="205" customFormat="1" x14ac:dyDescent="0.3">
      <c r="E904" s="215"/>
      <c r="F904" s="215"/>
      <c r="G904" s="216"/>
      <c r="H904" s="217"/>
      <c r="I904" s="217"/>
      <c r="J904" s="218"/>
      <c r="K904" s="216"/>
    </row>
    <row r="905" spans="5:11" s="205" customFormat="1" x14ac:dyDescent="0.3">
      <c r="E905" s="215"/>
      <c r="F905" s="215"/>
      <c r="G905" s="216"/>
      <c r="H905" s="217"/>
      <c r="I905" s="217"/>
      <c r="J905" s="218"/>
      <c r="K905" s="216"/>
    </row>
    <row r="906" spans="5:11" s="205" customFormat="1" x14ac:dyDescent="0.3">
      <c r="E906" s="215"/>
      <c r="F906" s="215"/>
      <c r="G906" s="216"/>
      <c r="H906" s="217"/>
      <c r="I906" s="217"/>
      <c r="J906" s="218"/>
      <c r="K906" s="216"/>
    </row>
    <row r="907" spans="5:11" s="205" customFormat="1" x14ac:dyDescent="0.3">
      <c r="E907" s="215"/>
      <c r="F907" s="215"/>
      <c r="G907" s="216"/>
      <c r="H907" s="217"/>
      <c r="I907" s="217"/>
      <c r="J907" s="218"/>
      <c r="K907" s="216"/>
    </row>
    <row r="908" spans="5:11" s="205" customFormat="1" x14ac:dyDescent="0.3">
      <c r="E908" s="215"/>
      <c r="F908" s="215"/>
      <c r="G908" s="216"/>
      <c r="H908" s="217"/>
      <c r="I908" s="217"/>
      <c r="J908" s="218"/>
      <c r="K908" s="216"/>
    </row>
    <row r="909" spans="5:11" s="205" customFormat="1" x14ac:dyDescent="0.3">
      <c r="E909" s="215"/>
      <c r="F909" s="215"/>
      <c r="G909" s="216"/>
      <c r="H909" s="217"/>
      <c r="I909" s="217"/>
      <c r="J909" s="218"/>
      <c r="K909" s="216"/>
    </row>
    <row r="910" spans="5:11" s="205" customFormat="1" x14ac:dyDescent="0.3">
      <c r="E910" s="215"/>
      <c r="F910" s="215"/>
      <c r="G910" s="216"/>
      <c r="H910" s="217"/>
      <c r="I910" s="217"/>
      <c r="J910" s="218"/>
      <c r="K910" s="216"/>
    </row>
    <row r="911" spans="5:11" s="205" customFormat="1" x14ac:dyDescent="0.3">
      <c r="E911" s="215"/>
      <c r="F911" s="215"/>
      <c r="G911" s="216"/>
      <c r="H911" s="217"/>
      <c r="I911" s="217"/>
      <c r="J911" s="218"/>
      <c r="K911" s="216"/>
    </row>
    <row r="912" spans="5:11" s="205" customFormat="1" x14ac:dyDescent="0.3">
      <c r="E912" s="215"/>
      <c r="F912" s="215"/>
      <c r="G912" s="216"/>
      <c r="H912" s="217"/>
      <c r="I912" s="217"/>
      <c r="J912" s="218"/>
      <c r="K912" s="216"/>
    </row>
    <row r="913" spans="5:11" s="205" customFormat="1" x14ac:dyDescent="0.3">
      <c r="E913" s="215"/>
      <c r="F913" s="215"/>
      <c r="G913" s="216"/>
      <c r="H913" s="217"/>
      <c r="I913" s="217"/>
      <c r="J913" s="218"/>
      <c r="K913" s="216"/>
    </row>
    <row r="914" spans="5:11" s="205" customFormat="1" x14ac:dyDescent="0.3">
      <c r="E914" s="215"/>
      <c r="F914" s="215"/>
      <c r="G914" s="216"/>
      <c r="H914" s="217"/>
      <c r="I914" s="217"/>
      <c r="J914" s="218"/>
      <c r="K914" s="216"/>
    </row>
    <row r="915" spans="5:11" s="205" customFormat="1" x14ac:dyDescent="0.3">
      <c r="E915" s="215"/>
      <c r="F915" s="215"/>
      <c r="G915" s="216"/>
      <c r="H915" s="217"/>
      <c r="I915" s="217"/>
      <c r="J915" s="218"/>
      <c r="K915" s="216"/>
    </row>
    <row r="916" spans="5:11" s="205" customFormat="1" x14ac:dyDescent="0.3">
      <c r="E916" s="215"/>
      <c r="F916" s="215"/>
      <c r="G916" s="216"/>
      <c r="H916" s="217"/>
      <c r="I916" s="217"/>
      <c r="J916" s="218"/>
      <c r="K916" s="216"/>
    </row>
    <row r="917" spans="5:11" s="205" customFormat="1" x14ac:dyDescent="0.3">
      <c r="E917" s="215"/>
      <c r="F917" s="215"/>
      <c r="G917" s="216"/>
      <c r="H917" s="217"/>
      <c r="I917" s="217"/>
      <c r="J917" s="218"/>
      <c r="K917" s="216"/>
    </row>
    <row r="918" spans="5:11" s="205" customFormat="1" x14ac:dyDescent="0.3">
      <c r="E918" s="215"/>
      <c r="F918" s="215"/>
      <c r="G918" s="216"/>
      <c r="H918" s="217"/>
      <c r="I918" s="217"/>
      <c r="J918" s="218"/>
      <c r="K918" s="216"/>
    </row>
    <row r="919" spans="5:11" s="205" customFormat="1" x14ac:dyDescent="0.3">
      <c r="E919" s="215"/>
      <c r="F919" s="215"/>
      <c r="G919" s="216"/>
      <c r="H919" s="217"/>
      <c r="I919" s="217"/>
      <c r="J919" s="218"/>
      <c r="K919" s="216"/>
    </row>
    <row r="920" spans="5:11" s="205" customFormat="1" x14ac:dyDescent="0.3">
      <c r="E920" s="215"/>
      <c r="F920" s="215"/>
      <c r="G920" s="216"/>
      <c r="H920" s="217"/>
      <c r="I920" s="217"/>
      <c r="J920" s="218"/>
      <c r="K920" s="216"/>
    </row>
    <row r="921" spans="5:11" s="205" customFormat="1" x14ac:dyDescent="0.3">
      <c r="E921" s="215"/>
      <c r="F921" s="215"/>
      <c r="G921" s="216"/>
      <c r="H921" s="217"/>
      <c r="I921" s="217"/>
      <c r="J921" s="218"/>
      <c r="K921" s="216"/>
    </row>
    <row r="922" spans="5:11" s="205" customFormat="1" x14ac:dyDescent="0.3">
      <c r="E922" s="215"/>
      <c r="F922" s="215"/>
      <c r="G922" s="216"/>
      <c r="H922" s="217"/>
      <c r="I922" s="217"/>
      <c r="J922" s="218"/>
      <c r="K922" s="216"/>
    </row>
    <row r="923" spans="5:11" s="205" customFormat="1" x14ac:dyDescent="0.3">
      <c r="E923" s="215"/>
      <c r="F923" s="215"/>
      <c r="G923" s="216"/>
      <c r="H923" s="217"/>
      <c r="I923" s="217"/>
      <c r="J923" s="218"/>
      <c r="K923" s="216"/>
    </row>
    <row r="924" spans="5:11" s="205" customFormat="1" x14ac:dyDescent="0.3">
      <c r="E924" s="215"/>
      <c r="F924" s="215"/>
      <c r="G924" s="216"/>
      <c r="H924" s="217"/>
      <c r="I924" s="217"/>
      <c r="J924" s="218"/>
      <c r="K924" s="216"/>
    </row>
    <row r="925" spans="5:11" s="205" customFormat="1" x14ac:dyDescent="0.3">
      <c r="E925" s="215"/>
      <c r="F925" s="215"/>
      <c r="G925" s="216"/>
      <c r="H925" s="217"/>
      <c r="I925" s="217"/>
      <c r="J925" s="218"/>
      <c r="K925" s="216"/>
    </row>
    <row r="926" spans="5:11" s="205" customFormat="1" x14ac:dyDescent="0.3">
      <c r="E926" s="215"/>
      <c r="F926" s="215"/>
      <c r="G926" s="216"/>
      <c r="H926" s="217"/>
      <c r="I926" s="217"/>
      <c r="J926" s="218"/>
      <c r="K926" s="216"/>
    </row>
    <row r="927" spans="5:11" s="205" customFormat="1" x14ac:dyDescent="0.3">
      <c r="E927" s="215"/>
      <c r="F927" s="215"/>
      <c r="G927" s="216"/>
      <c r="H927" s="217"/>
      <c r="I927" s="217"/>
      <c r="J927" s="218"/>
      <c r="K927" s="216"/>
    </row>
    <row r="928" spans="5:11" s="205" customFormat="1" x14ac:dyDescent="0.3">
      <c r="E928" s="215"/>
      <c r="F928" s="215"/>
      <c r="G928" s="216"/>
      <c r="H928" s="217"/>
      <c r="I928" s="217"/>
      <c r="J928" s="218"/>
      <c r="K928" s="216"/>
    </row>
    <row r="929" spans="5:11" s="205" customFormat="1" x14ac:dyDescent="0.3">
      <c r="E929" s="215"/>
      <c r="F929" s="215"/>
      <c r="G929" s="216"/>
      <c r="H929" s="217"/>
      <c r="I929" s="217"/>
      <c r="J929" s="218"/>
      <c r="K929" s="216"/>
    </row>
    <row r="930" spans="5:11" s="205" customFormat="1" x14ac:dyDescent="0.3">
      <c r="E930" s="215"/>
      <c r="F930" s="215"/>
      <c r="G930" s="216"/>
      <c r="H930" s="217"/>
      <c r="I930" s="217"/>
      <c r="J930" s="218"/>
      <c r="K930" s="216"/>
    </row>
    <row r="931" spans="5:11" s="205" customFormat="1" x14ac:dyDescent="0.3">
      <c r="E931" s="215"/>
      <c r="F931" s="215"/>
      <c r="G931" s="216"/>
      <c r="H931" s="217"/>
      <c r="I931" s="217"/>
      <c r="J931" s="218"/>
      <c r="K931" s="216"/>
    </row>
    <row r="932" spans="5:11" s="205" customFormat="1" x14ac:dyDescent="0.3">
      <c r="E932" s="215"/>
      <c r="F932" s="215"/>
      <c r="G932" s="216"/>
      <c r="H932" s="217"/>
      <c r="I932" s="217"/>
      <c r="J932" s="218"/>
      <c r="K932" s="216"/>
    </row>
    <row r="933" spans="5:11" s="205" customFormat="1" x14ac:dyDescent="0.3">
      <c r="E933" s="215"/>
      <c r="F933" s="215"/>
      <c r="G933" s="216"/>
      <c r="H933" s="217"/>
      <c r="I933" s="217"/>
      <c r="J933" s="218"/>
      <c r="K933" s="216"/>
    </row>
    <row r="934" spans="5:11" s="205" customFormat="1" x14ac:dyDescent="0.3">
      <c r="E934" s="215"/>
      <c r="F934" s="215"/>
      <c r="G934" s="216"/>
      <c r="H934" s="217"/>
      <c r="I934" s="217"/>
      <c r="J934" s="218"/>
      <c r="K934" s="216"/>
    </row>
    <row r="935" spans="5:11" s="205" customFormat="1" x14ac:dyDescent="0.3">
      <c r="E935" s="215"/>
      <c r="F935" s="215"/>
      <c r="G935" s="216"/>
      <c r="H935" s="217"/>
      <c r="I935" s="217"/>
      <c r="J935" s="218"/>
      <c r="K935" s="216"/>
    </row>
    <row r="936" spans="5:11" s="205" customFormat="1" x14ac:dyDescent="0.3">
      <c r="E936" s="215"/>
      <c r="F936" s="215"/>
      <c r="G936" s="216"/>
      <c r="H936" s="217"/>
      <c r="I936" s="217"/>
      <c r="J936" s="218"/>
      <c r="K936" s="216"/>
    </row>
    <row r="937" spans="5:11" s="205" customFormat="1" x14ac:dyDescent="0.3">
      <c r="E937" s="215"/>
      <c r="F937" s="215"/>
      <c r="G937" s="216"/>
      <c r="H937" s="217"/>
      <c r="I937" s="217"/>
      <c r="J937" s="218"/>
      <c r="K937" s="216"/>
    </row>
    <row r="938" spans="5:11" s="205" customFormat="1" x14ac:dyDescent="0.3">
      <c r="E938" s="215"/>
      <c r="F938" s="215"/>
      <c r="G938" s="216"/>
      <c r="H938" s="217"/>
      <c r="I938" s="217"/>
      <c r="J938" s="218"/>
      <c r="K938" s="216"/>
    </row>
    <row r="939" spans="5:11" s="205" customFormat="1" x14ac:dyDescent="0.3">
      <c r="E939" s="215"/>
      <c r="F939" s="215"/>
      <c r="G939" s="216"/>
      <c r="H939" s="217"/>
      <c r="I939" s="217"/>
      <c r="J939" s="218"/>
      <c r="K939" s="216"/>
    </row>
    <row r="940" spans="5:11" s="205" customFormat="1" x14ac:dyDescent="0.3">
      <c r="E940" s="215"/>
      <c r="F940" s="215"/>
      <c r="G940" s="216"/>
      <c r="H940" s="217"/>
      <c r="I940" s="217"/>
      <c r="J940" s="218"/>
      <c r="K940" s="216"/>
    </row>
    <row r="941" spans="5:11" s="205" customFormat="1" x14ac:dyDescent="0.3">
      <c r="E941" s="215"/>
      <c r="F941" s="215"/>
      <c r="G941" s="216"/>
      <c r="H941" s="217"/>
      <c r="I941" s="217"/>
      <c r="J941" s="218"/>
      <c r="K941" s="216"/>
    </row>
    <row r="942" spans="5:11" s="205" customFormat="1" x14ac:dyDescent="0.3">
      <c r="E942" s="215"/>
      <c r="F942" s="215"/>
      <c r="G942" s="216"/>
      <c r="H942" s="217"/>
      <c r="I942" s="217"/>
      <c r="J942" s="218"/>
      <c r="K942" s="216"/>
    </row>
    <row r="943" spans="5:11" s="205" customFormat="1" x14ac:dyDescent="0.3">
      <c r="E943" s="215"/>
      <c r="F943" s="215"/>
      <c r="G943" s="216"/>
      <c r="H943" s="217"/>
      <c r="I943" s="217"/>
      <c r="J943" s="218"/>
      <c r="K943" s="216"/>
    </row>
    <row r="944" spans="5:11" s="205" customFormat="1" x14ac:dyDescent="0.3">
      <c r="E944" s="215"/>
      <c r="F944" s="215"/>
      <c r="G944" s="216"/>
      <c r="H944" s="217"/>
      <c r="I944" s="217"/>
      <c r="J944" s="218"/>
      <c r="K944" s="216"/>
    </row>
    <row r="945" spans="5:11" s="205" customFormat="1" x14ac:dyDescent="0.3">
      <c r="E945" s="215"/>
      <c r="F945" s="215"/>
      <c r="G945" s="216"/>
      <c r="H945" s="217"/>
      <c r="I945" s="217"/>
      <c r="J945" s="218"/>
      <c r="K945" s="216"/>
    </row>
    <row r="946" spans="5:11" s="205" customFormat="1" x14ac:dyDescent="0.3">
      <c r="E946" s="215"/>
      <c r="F946" s="215"/>
      <c r="G946" s="216"/>
      <c r="H946" s="217"/>
      <c r="I946" s="217"/>
      <c r="J946" s="218"/>
      <c r="K946" s="216"/>
    </row>
    <row r="947" spans="5:11" s="205" customFormat="1" x14ac:dyDescent="0.3">
      <c r="E947" s="215"/>
      <c r="F947" s="215"/>
      <c r="G947" s="216"/>
      <c r="H947" s="217"/>
      <c r="I947" s="217"/>
      <c r="J947" s="218"/>
      <c r="K947" s="216"/>
    </row>
    <row r="948" spans="5:11" s="205" customFormat="1" x14ac:dyDescent="0.3">
      <c r="E948" s="215"/>
      <c r="F948" s="215"/>
      <c r="G948" s="216"/>
      <c r="H948" s="217"/>
      <c r="I948" s="217"/>
      <c r="J948" s="218"/>
      <c r="K948" s="216"/>
    </row>
    <row r="949" spans="5:11" s="205" customFormat="1" x14ac:dyDescent="0.3">
      <c r="E949" s="215"/>
      <c r="F949" s="215"/>
      <c r="G949" s="216"/>
      <c r="H949" s="217"/>
      <c r="I949" s="217"/>
      <c r="J949" s="218"/>
      <c r="K949" s="216"/>
    </row>
    <row r="950" spans="5:11" s="205" customFormat="1" x14ac:dyDescent="0.3">
      <c r="E950" s="215"/>
      <c r="F950" s="215"/>
      <c r="G950" s="216"/>
      <c r="H950" s="217"/>
      <c r="I950" s="217"/>
      <c r="J950" s="218"/>
      <c r="K950" s="216"/>
    </row>
    <row r="951" spans="5:11" s="205" customFormat="1" x14ac:dyDescent="0.3">
      <c r="E951" s="215"/>
      <c r="F951" s="215"/>
      <c r="G951" s="216"/>
      <c r="H951" s="217"/>
      <c r="I951" s="217"/>
      <c r="J951" s="218"/>
      <c r="K951" s="216"/>
    </row>
    <row r="952" spans="5:11" s="205" customFormat="1" x14ac:dyDescent="0.3">
      <c r="E952" s="215"/>
      <c r="F952" s="215"/>
      <c r="G952" s="216"/>
      <c r="H952" s="217"/>
      <c r="I952" s="217"/>
      <c r="J952" s="218"/>
      <c r="K952" s="216"/>
    </row>
    <row r="953" spans="5:11" s="205" customFormat="1" x14ac:dyDescent="0.3">
      <c r="E953" s="215"/>
      <c r="F953" s="215"/>
      <c r="G953" s="216"/>
      <c r="H953" s="217"/>
      <c r="I953" s="217"/>
      <c r="J953" s="218"/>
      <c r="K953" s="216"/>
    </row>
    <row r="954" spans="5:11" s="205" customFormat="1" x14ac:dyDescent="0.3">
      <c r="E954" s="215"/>
      <c r="F954" s="215"/>
      <c r="G954" s="216"/>
      <c r="H954" s="217"/>
      <c r="I954" s="217"/>
      <c r="J954" s="218"/>
      <c r="K954" s="216"/>
    </row>
    <row r="955" spans="5:11" s="205" customFormat="1" x14ac:dyDescent="0.3">
      <c r="E955" s="215"/>
      <c r="F955" s="215"/>
      <c r="G955" s="216"/>
      <c r="H955" s="217"/>
      <c r="I955" s="217"/>
      <c r="J955" s="218"/>
      <c r="K955" s="216"/>
    </row>
    <row r="956" spans="5:11" s="205" customFormat="1" x14ac:dyDescent="0.3">
      <c r="E956" s="215"/>
      <c r="F956" s="215"/>
      <c r="G956" s="216"/>
      <c r="H956" s="217"/>
      <c r="I956" s="217"/>
      <c r="J956" s="218"/>
      <c r="K956" s="216"/>
    </row>
    <row r="957" spans="5:11" s="205" customFormat="1" x14ac:dyDescent="0.3">
      <c r="E957" s="215"/>
      <c r="F957" s="215"/>
      <c r="G957" s="216"/>
      <c r="H957" s="217"/>
      <c r="I957" s="217"/>
      <c r="J957" s="218"/>
      <c r="K957" s="216"/>
    </row>
    <row r="958" spans="5:11" s="205" customFormat="1" x14ac:dyDescent="0.3">
      <c r="E958" s="215"/>
      <c r="F958" s="215"/>
      <c r="G958" s="216"/>
      <c r="H958" s="217"/>
      <c r="I958" s="217"/>
      <c r="J958" s="218"/>
      <c r="K958" s="216"/>
    </row>
    <row r="959" spans="5:11" s="205" customFormat="1" x14ac:dyDescent="0.3">
      <c r="E959" s="215"/>
      <c r="F959" s="215"/>
      <c r="G959" s="216"/>
      <c r="H959" s="217"/>
      <c r="I959" s="217"/>
      <c r="J959" s="218"/>
      <c r="K959" s="216"/>
    </row>
    <row r="960" spans="5:11" s="205" customFormat="1" x14ac:dyDescent="0.3">
      <c r="E960" s="215"/>
      <c r="F960" s="215"/>
      <c r="G960" s="216"/>
      <c r="H960" s="217"/>
      <c r="I960" s="217"/>
      <c r="J960" s="218"/>
      <c r="K960" s="216"/>
    </row>
    <row r="961" spans="5:11" s="205" customFormat="1" x14ac:dyDescent="0.3">
      <c r="E961" s="215"/>
      <c r="F961" s="215"/>
      <c r="G961" s="216"/>
      <c r="H961" s="217"/>
      <c r="I961" s="217"/>
      <c r="J961" s="218"/>
      <c r="K961" s="216"/>
    </row>
    <row r="962" spans="5:11" s="205" customFormat="1" x14ac:dyDescent="0.3">
      <c r="E962" s="215"/>
      <c r="F962" s="215"/>
      <c r="G962" s="216"/>
      <c r="H962" s="217"/>
      <c r="I962" s="217"/>
      <c r="J962" s="218"/>
      <c r="K962" s="216"/>
    </row>
    <row r="963" spans="5:11" s="205" customFormat="1" x14ac:dyDescent="0.3">
      <c r="E963" s="215"/>
      <c r="F963" s="215"/>
      <c r="G963" s="216"/>
      <c r="H963" s="217"/>
      <c r="I963" s="217"/>
      <c r="J963" s="218"/>
      <c r="K963" s="216"/>
    </row>
    <row r="964" spans="5:11" s="205" customFormat="1" x14ac:dyDescent="0.3">
      <c r="E964" s="215"/>
      <c r="F964" s="215"/>
      <c r="G964" s="216"/>
      <c r="H964" s="217"/>
      <c r="I964" s="217"/>
      <c r="J964" s="218"/>
      <c r="K964" s="216"/>
    </row>
    <row r="965" spans="5:11" s="205" customFormat="1" x14ac:dyDescent="0.3">
      <c r="E965" s="215"/>
      <c r="F965" s="215"/>
      <c r="G965" s="216"/>
      <c r="H965" s="217"/>
      <c r="I965" s="217"/>
      <c r="J965" s="218"/>
      <c r="K965" s="216"/>
    </row>
    <row r="966" spans="5:11" s="205" customFormat="1" x14ac:dyDescent="0.3">
      <c r="E966" s="215"/>
      <c r="F966" s="215"/>
      <c r="G966" s="216"/>
      <c r="H966" s="217"/>
      <c r="I966" s="217"/>
      <c r="J966" s="218"/>
      <c r="K966" s="216"/>
    </row>
    <row r="967" spans="5:11" s="205" customFormat="1" x14ac:dyDescent="0.3">
      <c r="E967" s="215"/>
      <c r="F967" s="215"/>
      <c r="G967" s="216"/>
      <c r="H967" s="217"/>
      <c r="I967" s="217"/>
      <c r="J967" s="218"/>
      <c r="K967" s="216"/>
    </row>
    <row r="968" spans="5:11" s="205" customFormat="1" x14ac:dyDescent="0.3">
      <c r="E968" s="215"/>
      <c r="F968" s="215"/>
      <c r="G968" s="216"/>
      <c r="H968" s="217"/>
      <c r="I968" s="217"/>
      <c r="J968" s="218"/>
      <c r="K968" s="216"/>
    </row>
    <row r="969" spans="5:11" s="205" customFormat="1" x14ac:dyDescent="0.3">
      <c r="E969" s="215"/>
      <c r="F969" s="215"/>
      <c r="G969" s="216"/>
      <c r="H969" s="217"/>
      <c r="I969" s="217"/>
      <c r="J969" s="218"/>
      <c r="K969" s="216"/>
    </row>
    <row r="970" spans="5:11" s="205" customFormat="1" x14ac:dyDescent="0.3">
      <c r="E970" s="215"/>
      <c r="F970" s="215"/>
      <c r="G970" s="216"/>
      <c r="H970" s="217"/>
      <c r="I970" s="217"/>
      <c r="J970" s="218"/>
      <c r="K970" s="216"/>
    </row>
    <row r="971" spans="5:11" s="205" customFormat="1" x14ac:dyDescent="0.3">
      <c r="E971" s="215"/>
      <c r="F971" s="215"/>
      <c r="G971" s="216"/>
      <c r="H971" s="217"/>
      <c r="I971" s="217"/>
      <c r="J971" s="218"/>
      <c r="K971" s="216"/>
    </row>
    <row r="972" spans="5:11" s="205" customFormat="1" x14ac:dyDescent="0.3">
      <c r="E972" s="215"/>
      <c r="F972" s="215"/>
      <c r="G972" s="216"/>
      <c r="H972" s="217"/>
      <c r="I972" s="217"/>
      <c r="J972" s="218"/>
      <c r="K972" s="216"/>
    </row>
    <row r="973" spans="5:11" s="205" customFormat="1" x14ac:dyDescent="0.3">
      <c r="E973" s="215"/>
      <c r="F973" s="215"/>
      <c r="G973" s="216"/>
      <c r="H973" s="217"/>
      <c r="I973" s="217"/>
      <c r="J973" s="218"/>
      <c r="K973" s="216"/>
    </row>
    <row r="974" spans="5:11" s="205" customFormat="1" x14ac:dyDescent="0.3">
      <c r="E974" s="215"/>
      <c r="F974" s="215"/>
      <c r="G974" s="216"/>
      <c r="H974" s="217"/>
      <c r="I974" s="217"/>
      <c r="J974" s="218"/>
      <c r="K974" s="216"/>
    </row>
    <row r="975" spans="5:11" s="205" customFormat="1" x14ac:dyDescent="0.3">
      <c r="E975" s="215"/>
      <c r="F975" s="215"/>
      <c r="G975" s="216"/>
      <c r="H975" s="217"/>
      <c r="I975" s="217"/>
      <c r="J975" s="218"/>
      <c r="K975" s="216"/>
    </row>
    <row r="976" spans="5:11" s="205" customFormat="1" x14ac:dyDescent="0.3">
      <c r="E976" s="215"/>
      <c r="F976" s="215"/>
      <c r="G976" s="216"/>
      <c r="H976" s="217"/>
      <c r="I976" s="217"/>
      <c r="J976" s="218"/>
      <c r="K976" s="216"/>
    </row>
    <row r="977" spans="5:11" s="205" customFormat="1" x14ac:dyDescent="0.3">
      <c r="E977" s="215"/>
      <c r="F977" s="215"/>
      <c r="G977" s="216"/>
      <c r="H977" s="217"/>
      <c r="I977" s="217"/>
      <c r="J977" s="218"/>
      <c r="K977" s="216"/>
    </row>
    <row r="978" spans="5:11" s="205" customFormat="1" x14ac:dyDescent="0.3">
      <c r="E978" s="215"/>
      <c r="F978" s="215"/>
      <c r="G978" s="216"/>
      <c r="H978" s="217"/>
      <c r="I978" s="217"/>
      <c r="J978" s="218"/>
      <c r="K978" s="216"/>
    </row>
    <row r="979" spans="5:11" s="205" customFormat="1" x14ac:dyDescent="0.3">
      <c r="E979" s="215"/>
      <c r="F979" s="215"/>
      <c r="G979" s="216"/>
      <c r="H979" s="217"/>
      <c r="I979" s="217"/>
      <c r="J979" s="218"/>
      <c r="K979" s="216"/>
    </row>
    <row r="980" spans="5:11" s="205" customFormat="1" x14ac:dyDescent="0.3">
      <c r="E980" s="215"/>
      <c r="F980" s="215"/>
      <c r="G980" s="216"/>
      <c r="H980" s="217"/>
      <c r="I980" s="217"/>
      <c r="J980" s="218"/>
      <c r="K980" s="216"/>
    </row>
    <row r="981" spans="5:11" s="205" customFormat="1" x14ac:dyDescent="0.3">
      <c r="E981" s="215"/>
      <c r="F981" s="215"/>
      <c r="G981" s="216"/>
      <c r="H981" s="217"/>
      <c r="I981" s="217"/>
      <c r="J981" s="218"/>
      <c r="K981" s="216"/>
    </row>
    <row r="982" spans="5:11" s="205" customFormat="1" x14ac:dyDescent="0.3">
      <c r="E982" s="215"/>
      <c r="F982" s="215"/>
      <c r="G982" s="216"/>
      <c r="H982" s="217"/>
      <c r="I982" s="217"/>
      <c r="J982" s="218"/>
      <c r="K982" s="216"/>
    </row>
    <row r="983" spans="5:11" s="205" customFormat="1" x14ac:dyDescent="0.3">
      <c r="E983" s="215"/>
      <c r="F983" s="215"/>
      <c r="G983" s="216"/>
      <c r="H983" s="217"/>
      <c r="I983" s="217"/>
      <c r="J983" s="218"/>
      <c r="K983" s="216"/>
    </row>
    <row r="984" spans="5:11" s="205" customFormat="1" x14ac:dyDescent="0.3">
      <c r="E984" s="215"/>
      <c r="F984" s="215"/>
      <c r="G984" s="216"/>
      <c r="H984" s="217"/>
      <c r="I984" s="217"/>
      <c r="J984" s="218"/>
      <c r="K984" s="216"/>
    </row>
    <row r="985" spans="5:11" s="205" customFormat="1" x14ac:dyDescent="0.3">
      <c r="E985" s="215"/>
      <c r="F985" s="215"/>
      <c r="G985" s="216"/>
      <c r="H985" s="217"/>
      <c r="I985" s="217"/>
      <c r="J985" s="218"/>
      <c r="K985" s="216"/>
    </row>
    <row r="986" spans="5:11" s="205" customFormat="1" x14ac:dyDescent="0.3">
      <c r="E986" s="215"/>
      <c r="F986" s="215"/>
      <c r="G986" s="216"/>
      <c r="H986" s="217"/>
      <c r="I986" s="217"/>
      <c r="J986" s="218"/>
      <c r="K986" s="216"/>
    </row>
    <row r="987" spans="5:11" s="205" customFormat="1" x14ac:dyDescent="0.3">
      <c r="E987" s="215"/>
      <c r="F987" s="215"/>
      <c r="G987" s="216"/>
      <c r="H987" s="217"/>
      <c r="I987" s="217"/>
      <c r="J987" s="218"/>
      <c r="K987" s="216"/>
    </row>
    <row r="988" spans="5:11" s="205" customFormat="1" x14ac:dyDescent="0.3">
      <c r="E988" s="215"/>
      <c r="F988" s="215"/>
      <c r="G988" s="216"/>
      <c r="H988" s="217"/>
      <c r="I988" s="217"/>
      <c r="J988" s="218"/>
      <c r="K988" s="216"/>
    </row>
    <row r="989" spans="5:11" s="205" customFormat="1" x14ac:dyDescent="0.3">
      <c r="E989" s="215"/>
      <c r="F989" s="215"/>
      <c r="G989" s="216"/>
      <c r="H989" s="217"/>
      <c r="I989" s="217"/>
      <c r="J989" s="218"/>
      <c r="K989" s="216"/>
    </row>
    <row r="990" spans="5:11" s="205" customFormat="1" x14ac:dyDescent="0.3">
      <c r="E990" s="215"/>
      <c r="F990" s="215"/>
      <c r="G990" s="216"/>
      <c r="H990" s="217"/>
      <c r="I990" s="217"/>
      <c r="J990" s="218"/>
      <c r="K990" s="216"/>
    </row>
    <row r="991" spans="5:11" s="205" customFormat="1" x14ac:dyDescent="0.3">
      <c r="E991" s="215"/>
      <c r="F991" s="215"/>
      <c r="G991" s="216"/>
      <c r="H991" s="217"/>
      <c r="I991" s="217"/>
      <c r="J991" s="218"/>
      <c r="K991" s="216"/>
    </row>
    <row r="992" spans="5:11" s="205" customFormat="1" x14ac:dyDescent="0.3">
      <c r="E992" s="215"/>
      <c r="F992" s="215"/>
      <c r="G992" s="216"/>
      <c r="H992" s="217"/>
      <c r="I992" s="217"/>
      <c r="J992" s="218"/>
      <c r="K992" s="216"/>
    </row>
    <row r="993" spans="5:11" s="205" customFormat="1" x14ac:dyDescent="0.3">
      <c r="E993" s="215"/>
      <c r="F993" s="215"/>
      <c r="G993" s="216"/>
      <c r="H993" s="217"/>
      <c r="I993" s="217"/>
      <c r="J993" s="218"/>
      <c r="K993" s="216"/>
    </row>
    <row r="994" spans="5:11" s="205" customFormat="1" x14ac:dyDescent="0.3">
      <c r="E994" s="215"/>
      <c r="F994" s="215"/>
      <c r="G994" s="216"/>
      <c r="H994" s="217"/>
      <c r="I994" s="217"/>
      <c r="J994" s="218"/>
      <c r="K994" s="216"/>
    </row>
    <row r="995" spans="5:11" s="205" customFormat="1" x14ac:dyDescent="0.3">
      <c r="E995" s="215"/>
      <c r="F995" s="215"/>
      <c r="G995" s="216"/>
      <c r="H995" s="217"/>
      <c r="I995" s="217"/>
      <c r="J995" s="218"/>
      <c r="K995" s="216"/>
    </row>
    <row r="996" spans="5:11" s="205" customFormat="1" x14ac:dyDescent="0.3">
      <c r="E996" s="215"/>
      <c r="F996" s="215"/>
      <c r="G996" s="216"/>
      <c r="H996" s="217"/>
      <c r="I996" s="217"/>
      <c r="J996" s="218"/>
      <c r="K996" s="216"/>
    </row>
    <row r="997" spans="5:11" s="205" customFormat="1" x14ac:dyDescent="0.3">
      <c r="E997" s="215"/>
      <c r="F997" s="215"/>
      <c r="G997" s="216"/>
      <c r="H997" s="217"/>
      <c r="I997" s="217"/>
      <c r="J997" s="218"/>
      <c r="K997" s="216"/>
    </row>
    <row r="998" spans="5:11" s="205" customFormat="1" x14ac:dyDescent="0.3">
      <c r="E998" s="215"/>
      <c r="F998" s="215"/>
      <c r="G998" s="216"/>
      <c r="H998" s="217"/>
      <c r="I998" s="217"/>
      <c r="J998" s="218"/>
      <c r="K998" s="216"/>
    </row>
    <row r="999" spans="5:11" s="205" customFormat="1" x14ac:dyDescent="0.3">
      <c r="E999" s="215"/>
      <c r="F999" s="215"/>
      <c r="G999" s="216"/>
      <c r="H999" s="217"/>
      <c r="I999" s="217"/>
      <c r="J999" s="218"/>
      <c r="K999" s="216"/>
    </row>
    <row r="1000" spans="5:11" s="205" customFormat="1" x14ac:dyDescent="0.3">
      <c r="E1000" s="215"/>
      <c r="F1000" s="215"/>
      <c r="G1000" s="216"/>
      <c r="H1000" s="217"/>
      <c r="I1000" s="217"/>
      <c r="J1000" s="218"/>
      <c r="K1000" s="216"/>
    </row>
    <row r="1001" spans="5:11" s="205" customFormat="1" x14ac:dyDescent="0.3">
      <c r="E1001" s="215"/>
      <c r="F1001" s="215"/>
      <c r="G1001" s="216"/>
      <c r="H1001" s="217"/>
      <c r="I1001" s="217"/>
      <c r="J1001" s="218"/>
      <c r="K1001" s="216"/>
    </row>
    <row r="1002" spans="5:11" s="205" customFormat="1" x14ac:dyDescent="0.3">
      <c r="E1002" s="215"/>
      <c r="F1002" s="215"/>
      <c r="G1002" s="216"/>
      <c r="H1002" s="217"/>
      <c r="I1002" s="217"/>
      <c r="J1002" s="218"/>
      <c r="K1002" s="216"/>
    </row>
    <row r="1003" spans="5:11" s="205" customFormat="1" x14ac:dyDescent="0.3">
      <c r="E1003" s="215"/>
      <c r="F1003" s="215"/>
      <c r="G1003" s="216"/>
      <c r="H1003" s="217"/>
      <c r="I1003" s="217"/>
      <c r="J1003" s="218"/>
      <c r="K1003" s="216"/>
    </row>
    <row r="1004" spans="5:11" s="205" customFormat="1" x14ac:dyDescent="0.3">
      <c r="E1004" s="215"/>
      <c r="F1004" s="215"/>
      <c r="G1004" s="216"/>
      <c r="H1004" s="217"/>
      <c r="I1004" s="217"/>
      <c r="J1004" s="218"/>
      <c r="K1004" s="216"/>
    </row>
    <row r="1005" spans="5:11" s="205" customFormat="1" x14ac:dyDescent="0.3">
      <c r="E1005" s="215"/>
      <c r="F1005" s="215"/>
      <c r="G1005" s="216"/>
      <c r="H1005" s="217"/>
      <c r="I1005" s="217"/>
      <c r="J1005" s="218"/>
      <c r="K1005" s="216"/>
    </row>
    <row r="1006" spans="5:11" s="205" customFormat="1" x14ac:dyDescent="0.3">
      <c r="E1006" s="215"/>
      <c r="F1006" s="215"/>
      <c r="G1006" s="216"/>
      <c r="H1006" s="217"/>
      <c r="I1006" s="217"/>
      <c r="J1006" s="218"/>
      <c r="K1006" s="216"/>
    </row>
    <row r="1007" spans="5:11" s="205" customFormat="1" x14ac:dyDescent="0.3">
      <c r="E1007" s="215"/>
      <c r="F1007" s="215"/>
      <c r="G1007" s="216"/>
      <c r="H1007" s="217"/>
      <c r="I1007" s="217"/>
      <c r="J1007" s="218"/>
      <c r="K1007" s="216"/>
    </row>
    <row r="1008" spans="5:11" s="205" customFormat="1" x14ac:dyDescent="0.3">
      <c r="E1008" s="215"/>
      <c r="F1008" s="215"/>
      <c r="G1008" s="216"/>
      <c r="H1008" s="217"/>
      <c r="I1008" s="217"/>
      <c r="J1008" s="218"/>
      <c r="K1008" s="216"/>
    </row>
    <row r="1009" spans="5:11" s="205" customFormat="1" x14ac:dyDescent="0.3">
      <c r="E1009" s="215"/>
      <c r="F1009" s="215"/>
      <c r="G1009" s="216"/>
      <c r="H1009" s="217"/>
      <c r="I1009" s="217"/>
      <c r="J1009" s="218"/>
      <c r="K1009" s="216"/>
    </row>
    <row r="1010" spans="5:11" s="205" customFormat="1" x14ac:dyDescent="0.3">
      <c r="E1010" s="215"/>
      <c r="F1010" s="215"/>
      <c r="G1010" s="216"/>
      <c r="H1010" s="217"/>
      <c r="I1010" s="217"/>
      <c r="J1010" s="218"/>
      <c r="K1010" s="216"/>
    </row>
    <row r="1011" spans="5:11" s="205" customFormat="1" x14ac:dyDescent="0.3">
      <c r="E1011" s="215"/>
      <c r="F1011" s="215"/>
      <c r="G1011" s="216"/>
      <c r="H1011" s="217"/>
      <c r="I1011" s="217"/>
      <c r="J1011" s="218"/>
      <c r="K1011" s="216"/>
    </row>
    <row r="1012" spans="5:11" s="205" customFormat="1" x14ac:dyDescent="0.3">
      <c r="E1012" s="215"/>
      <c r="F1012" s="215"/>
      <c r="G1012" s="216"/>
      <c r="H1012" s="217"/>
      <c r="I1012" s="217"/>
      <c r="J1012" s="218"/>
      <c r="K1012" s="216"/>
    </row>
    <row r="1013" spans="5:11" s="205" customFormat="1" x14ac:dyDescent="0.3">
      <c r="E1013" s="215"/>
      <c r="F1013" s="215"/>
      <c r="G1013" s="216"/>
      <c r="H1013" s="217"/>
      <c r="I1013" s="217"/>
      <c r="J1013" s="218"/>
      <c r="K1013" s="216"/>
    </row>
    <row r="1014" spans="5:11" s="205" customFormat="1" x14ac:dyDescent="0.3">
      <c r="E1014" s="215"/>
      <c r="F1014" s="215"/>
      <c r="G1014" s="216"/>
      <c r="H1014" s="217"/>
      <c r="I1014" s="217"/>
      <c r="J1014" s="218"/>
      <c r="K1014" s="216"/>
    </row>
    <row r="1015" spans="5:11" s="205" customFormat="1" x14ac:dyDescent="0.3">
      <c r="E1015" s="215"/>
      <c r="F1015" s="215"/>
      <c r="G1015" s="216"/>
      <c r="H1015" s="217"/>
      <c r="I1015" s="217"/>
      <c r="J1015" s="218"/>
      <c r="K1015" s="216"/>
    </row>
    <row r="1016" spans="5:11" s="205" customFormat="1" x14ac:dyDescent="0.3">
      <c r="E1016" s="215"/>
      <c r="F1016" s="215"/>
      <c r="G1016" s="216"/>
      <c r="H1016" s="217"/>
      <c r="I1016" s="217"/>
      <c r="J1016" s="218"/>
      <c r="K1016" s="216"/>
    </row>
    <row r="1017" spans="5:11" s="205" customFormat="1" x14ac:dyDescent="0.3">
      <c r="E1017" s="215"/>
      <c r="F1017" s="215"/>
      <c r="G1017" s="216"/>
      <c r="H1017" s="217"/>
      <c r="I1017" s="217"/>
      <c r="J1017" s="218"/>
      <c r="K1017" s="216"/>
    </row>
    <row r="1018" spans="5:11" s="205" customFormat="1" x14ac:dyDescent="0.3">
      <c r="E1018" s="215"/>
      <c r="F1018" s="215"/>
      <c r="G1018" s="216"/>
      <c r="H1018" s="217"/>
      <c r="I1018" s="217"/>
      <c r="J1018" s="218"/>
      <c r="K1018" s="216"/>
    </row>
    <row r="1019" spans="5:11" s="205" customFormat="1" x14ac:dyDescent="0.3">
      <c r="E1019" s="215"/>
      <c r="F1019" s="215"/>
      <c r="G1019" s="216"/>
      <c r="H1019" s="217"/>
      <c r="I1019" s="217"/>
      <c r="J1019" s="218"/>
      <c r="K1019" s="216"/>
    </row>
    <row r="1020" spans="5:11" s="205" customFormat="1" x14ac:dyDescent="0.3">
      <c r="E1020" s="215"/>
      <c r="F1020" s="215"/>
      <c r="G1020" s="216"/>
      <c r="H1020" s="217"/>
      <c r="I1020" s="217"/>
      <c r="J1020" s="218"/>
      <c r="K1020" s="216"/>
    </row>
    <row r="1021" spans="5:11" s="205" customFormat="1" x14ac:dyDescent="0.3">
      <c r="E1021" s="215"/>
      <c r="F1021" s="215"/>
      <c r="G1021" s="216"/>
      <c r="H1021" s="217"/>
      <c r="I1021" s="217"/>
      <c r="J1021" s="218"/>
      <c r="K1021" s="216"/>
    </row>
    <row r="1022" spans="5:11" s="205" customFormat="1" x14ac:dyDescent="0.3">
      <c r="E1022" s="215"/>
      <c r="F1022" s="215"/>
      <c r="G1022" s="216"/>
      <c r="H1022" s="217"/>
      <c r="I1022" s="217"/>
      <c r="J1022" s="218"/>
      <c r="K1022" s="216"/>
    </row>
    <row r="1023" spans="5:11" s="205" customFormat="1" x14ac:dyDescent="0.3">
      <c r="E1023" s="215"/>
      <c r="F1023" s="215"/>
      <c r="G1023" s="216"/>
      <c r="H1023" s="217"/>
      <c r="I1023" s="217"/>
      <c r="J1023" s="218"/>
      <c r="K1023" s="216"/>
    </row>
    <row r="1024" spans="5:11" s="205" customFormat="1" x14ac:dyDescent="0.3">
      <c r="E1024" s="215"/>
      <c r="F1024" s="215"/>
      <c r="G1024" s="216"/>
      <c r="H1024" s="217"/>
      <c r="I1024" s="217"/>
      <c r="J1024" s="218"/>
      <c r="K1024" s="216"/>
    </row>
    <row r="1025" spans="5:11" s="205" customFormat="1" x14ac:dyDescent="0.3">
      <c r="E1025" s="215"/>
      <c r="F1025" s="215"/>
      <c r="G1025" s="216"/>
      <c r="H1025" s="217"/>
      <c r="I1025" s="217"/>
      <c r="J1025" s="218"/>
      <c r="K1025" s="216"/>
    </row>
    <row r="1026" spans="5:11" s="205" customFormat="1" x14ac:dyDescent="0.3">
      <c r="E1026" s="215"/>
      <c r="F1026" s="215"/>
      <c r="G1026" s="216"/>
      <c r="H1026" s="217"/>
      <c r="I1026" s="217"/>
      <c r="J1026" s="218"/>
      <c r="K1026" s="216"/>
    </row>
    <row r="1027" spans="5:11" s="205" customFormat="1" x14ac:dyDescent="0.3">
      <c r="E1027" s="215"/>
      <c r="F1027" s="215"/>
      <c r="G1027" s="216"/>
      <c r="H1027" s="217"/>
      <c r="I1027" s="217"/>
      <c r="J1027" s="218"/>
      <c r="K1027" s="216"/>
    </row>
    <row r="1028" spans="5:11" s="205" customFormat="1" x14ac:dyDescent="0.3">
      <c r="E1028" s="215"/>
      <c r="F1028" s="215"/>
      <c r="G1028" s="216"/>
      <c r="H1028" s="217"/>
      <c r="I1028" s="217"/>
      <c r="J1028" s="218"/>
      <c r="K1028" s="216"/>
    </row>
    <row r="1029" spans="5:11" s="205" customFormat="1" x14ac:dyDescent="0.3">
      <c r="E1029" s="215"/>
      <c r="F1029" s="215"/>
      <c r="G1029" s="216"/>
      <c r="H1029" s="217"/>
      <c r="I1029" s="217"/>
      <c r="J1029" s="218"/>
      <c r="K1029" s="216"/>
    </row>
    <row r="1030" spans="5:11" s="205" customFormat="1" x14ac:dyDescent="0.3">
      <c r="E1030" s="215"/>
      <c r="F1030" s="215"/>
      <c r="G1030" s="216"/>
      <c r="H1030" s="217"/>
      <c r="I1030" s="217"/>
      <c r="J1030" s="218"/>
      <c r="K1030" s="216"/>
    </row>
    <row r="1031" spans="5:11" s="205" customFormat="1" x14ac:dyDescent="0.3">
      <c r="E1031" s="215"/>
      <c r="F1031" s="215"/>
      <c r="G1031" s="216"/>
      <c r="H1031" s="217"/>
      <c r="I1031" s="217"/>
      <c r="J1031" s="218"/>
      <c r="K1031" s="216"/>
    </row>
    <row r="1032" spans="5:11" s="205" customFormat="1" x14ac:dyDescent="0.3">
      <c r="E1032" s="215"/>
      <c r="F1032" s="215"/>
      <c r="G1032" s="216"/>
      <c r="H1032" s="217"/>
      <c r="I1032" s="217"/>
      <c r="J1032" s="218"/>
      <c r="K1032" s="216"/>
    </row>
    <row r="1033" spans="5:11" s="205" customFormat="1" x14ac:dyDescent="0.3">
      <c r="E1033" s="215"/>
      <c r="F1033" s="215"/>
      <c r="G1033" s="216"/>
      <c r="H1033" s="217"/>
      <c r="I1033" s="217"/>
      <c r="J1033" s="218"/>
      <c r="K1033" s="216"/>
    </row>
    <row r="1034" spans="5:11" s="205" customFormat="1" x14ac:dyDescent="0.3">
      <c r="E1034" s="215"/>
      <c r="F1034" s="215"/>
      <c r="G1034" s="216"/>
      <c r="H1034" s="217"/>
      <c r="I1034" s="217"/>
      <c r="J1034" s="218"/>
      <c r="K1034" s="216"/>
    </row>
    <row r="1035" spans="5:11" s="205" customFormat="1" x14ac:dyDescent="0.3">
      <c r="E1035" s="215"/>
      <c r="F1035" s="215"/>
      <c r="G1035" s="216"/>
      <c r="H1035" s="217"/>
      <c r="I1035" s="217"/>
      <c r="J1035" s="218"/>
      <c r="K1035" s="216"/>
    </row>
    <row r="1036" spans="5:11" s="205" customFormat="1" x14ac:dyDescent="0.3">
      <c r="E1036" s="215"/>
      <c r="F1036" s="215"/>
      <c r="G1036" s="216"/>
      <c r="H1036" s="217"/>
      <c r="I1036" s="217"/>
      <c r="J1036" s="218"/>
      <c r="K1036" s="216"/>
    </row>
    <row r="1037" spans="5:11" s="205" customFormat="1" x14ac:dyDescent="0.3">
      <c r="E1037" s="215"/>
      <c r="F1037" s="215"/>
      <c r="G1037" s="216"/>
      <c r="H1037" s="217"/>
      <c r="I1037" s="217"/>
      <c r="J1037" s="218"/>
      <c r="K1037" s="216"/>
    </row>
    <row r="1038" spans="5:11" s="205" customFormat="1" x14ac:dyDescent="0.3">
      <c r="E1038" s="215"/>
      <c r="F1038" s="215"/>
      <c r="G1038" s="216"/>
      <c r="H1038" s="217"/>
      <c r="I1038" s="217"/>
      <c r="J1038" s="218"/>
      <c r="K1038" s="216"/>
    </row>
    <row r="1039" spans="5:11" s="205" customFormat="1" x14ac:dyDescent="0.3">
      <c r="E1039" s="215"/>
      <c r="F1039" s="215"/>
      <c r="G1039" s="216"/>
      <c r="H1039" s="217"/>
      <c r="I1039" s="217"/>
      <c r="J1039" s="218"/>
      <c r="K1039" s="216"/>
    </row>
    <row r="1040" spans="5:11" s="205" customFormat="1" x14ac:dyDescent="0.3">
      <c r="E1040" s="215"/>
      <c r="F1040" s="215"/>
      <c r="G1040" s="216"/>
      <c r="H1040" s="217"/>
      <c r="I1040" s="217"/>
      <c r="J1040" s="218"/>
      <c r="K1040" s="216"/>
    </row>
    <row r="1041" spans="5:11" s="205" customFormat="1" x14ac:dyDescent="0.3">
      <c r="E1041" s="215"/>
      <c r="F1041" s="215"/>
      <c r="G1041" s="216"/>
      <c r="H1041" s="217"/>
      <c r="I1041" s="217"/>
      <c r="J1041" s="218"/>
      <c r="K1041" s="216"/>
    </row>
    <row r="1042" spans="5:11" s="205" customFormat="1" x14ac:dyDescent="0.3">
      <c r="E1042" s="215"/>
      <c r="F1042" s="215"/>
      <c r="G1042" s="216"/>
      <c r="H1042" s="217"/>
      <c r="I1042" s="217"/>
      <c r="J1042" s="218"/>
      <c r="K1042" s="216"/>
    </row>
    <row r="1043" spans="5:11" s="205" customFormat="1" x14ac:dyDescent="0.3">
      <c r="E1043" s="215"/>
      <c r="F1043" s="215"/>
      <c r="G1043" s="216"/>
      <c r="H1043" s="217"/>
      <c r="I1043" s="217"/>
      <c r="J1043" s="218"/>
      <c r="K1043" s="216"/>
    </row>
    <row r="1044" spans="5:11" s="205" customFormat="1" x14ac:dyDescent="0.3">
      <c r="E1044" s="215"/>
      <c r="F1044" s="215"/>
      <c r="G1044" s="216"/>
      <c r="H1044" s="217"/>
      <c r="I1044" s="217"/>
      <c r="J1044" s="218"/>
      <c r="K1044" s="216"/>
    </row>
    <row r="1045" spans="5:11" s="205" customFormat="1" x14ac:dyDescent="0.3">
      <c r="E1045" s="215"/>
      <c r="F1045" s="215"/>
      <c r="G1045" s="216"/>
      <c r="H1045" s="217"/>
      <c r="I1045" s="217"/>
      <c r="J1045" s="218"/>
      <c r="K1045" s="216"/>
    </row>
    <row r="1046" spans="5:11" s="205" customFormat="1" x14ac:dyDescent="0.3">
      <c r="E1046" s="215"/>
      <c r="F1046" s="215"/>
      <c r="G1046" s="216"/>
      <c r="H1046" s="217"/>
      <c r="I1046" s="217"/>
      <c r="J1046" s="218"/>
      <c r="K1046" s="216"/>
    </row>
    <row r="1047" spans="5:11" s="205" customFormat="1" x14ac:dyDescent="0.3">
      <c r="E1047" s="215"/>
      <c r="F1047" s="215"/>
      <c r="G1047" s="216"/>
      <c r="H1047" s="217"/>
      <c r="I1047" s="217"/>
      <c r="J1047" s="218"/>
      <c r="K1047" s="216"/>
    </row>
    <row r="1048" spans="5:11" s="205" customFormat="1" x14ac:dyDescent="0.3">
      <c r="E1048" s="215"/>
      <c r="F1048" s="215"/>
      <c r="G1048" s="216"/>
      <c r="H1048" s="217"/>
      <c r="I1048" s="217"/>
      <c r="J1048" s="218"/>
      <c r="K1048" s="216"/>
    </row>
    <row r="1049" spans="5:11" s="205" customFormat="1" x14ac:dyDescent="0.3">
      <c r="E1049" s="215"/>
      <c r="F1049" s="215"/>
      <c r="G1049" s="216"/>
      <c r="H1049" s="217"/>
      <c r="I1049" s="217"/>
      <c r="J1049" s="218"/>
      <c r="K1049" s="216"/>
    </row>
    <row r="1050" spans="5:11" s="205" customFormat="1" x14ac:dyDescent="0.3">
      <c r="E1050" s="215"/>
      <c r="F1050" s="215"/>
      <c r="G1050" s="216"/>
      <c r="H1050" s="217"/>
      <c r="I1050" s="217"/>
      <c r="J1050" s="218"/>
      <c r="K1050" s="216"/>
    </row>
    <row r="1051" spans="5:11" s="205" customFormat="1" x14ac:dyDescent="0.3">
      <c r="E1051" s="215"/>
      <c r="F1051" s="215"/>
      <c r="G1051" s="216"/>
      <c r="H1051" s="217"/>
      <c r="I1051" s="217"/>
      <c r="J1051" s="218"/>
      <c r="K1051" s="216"/>
    </row>
    <row r="1052" spans="5:11" s="205" customFormat="1" x14ac:dyDescent="0.3">
      <c r="E1052" s="215"/>
      <c r="F1052" s="215"/>
      <c r="G1052" s="216"/>
      <c r="H1052" s="217"/>
      <c r="I1052" s="217"/>
      <c r="J1052" s="218"/>
      <c r="K1052" s="216"/>
    </row>
    <row r="1053" spans="5:11" s="205" customFormat="1" x14ac:dyDescent="0.3">
      <c r="E1053" s="215"/>
      <c r="F1053" s="215"/>
      <c r="G1053" s="216"/>
      <c r="H1053" s="217"/>
      <c r="I1053" s="217"/>
      <c r="J1053" s="218"/>
      <c r="K1053" s="216"/>
    </row>
    <row r="1054" spans="5:11" s="205" customFormat="1" x14ac:dyDescent="0.3">
      <c r="E1054" s="215"/>
      <c r="F1054" s="215"/>
      <c r="G1054" s="216"/>
      <c r="H1054" s="217"/>
      <c r="I1054" s="217"/>
      <c r="J1054" s="218"/>
      <c r="K1054" s="216"/>
    </row>
    <row r="1055" spans="5:11" s="205" customFormat="1" x14ac:dyDescent="0.3">
      <c r="E1055" s="215"/>
      <c r="F1055" s="215"/>
      <c r="G1055" s="216"/>
      <c r="H1055" s="217"/>
      <c r="I1055" s="217"/>
      <c r="J1055" s="218"/>
      <c r="K1055" s="216"/>
    </row>
    <row r="1056" spans="5:11" s="205" customFormat="1" x14ac:dyDescent="0.3">
      <c r="E1056" s="215"/>
      <c r="F1056" s="215"/>
      <c r="G1056" s="216"/>
      <c r="H1056" s="217"/>
      <c r="I1056" s="217"/>
      <c r="J1056" s="218"/>
      <c r="K1056" s="216"/>
    </row>
    <row r="1057" spans="5:11" s="205" customFormat="1" x14ac:dyDescent="0.3">
      <c r="E1057" s="215"/>
      <c r="F1057" s="215"/>
      <c r="G1057" s="216"/>
      <c r="H1057" s="217"/>
      <c r="I1057" s="217"/>
      <c r="J1057" s="218"/>
      <c r="K1057" s="216"/>
    </row>
    <row r="1058" spans="5:11" s="205" customFormat="1" x14ac:dyDescent="0.3">
      <c r="E1058" s="215"/>
      <c r="F1058" s="215"/>
      <c r="G1058" s="216"/>
      <c r="H1058" s="217"/>
      <c r="I1058" s="217"/>
      <c r="J1058" s="218"/>
      <c r="K1058" s="216"/>
    </row>
    <row r="1059" spans="5:11" s="205" customFormat="1" x14ac:dyDescent="0.3">
      <c r="E1059" s="215"/>
      <c r="F1059" s="215"/>
      <c r="G1059" s="216"/>
      <c r="H1059" s="217"/>
      <c r="I1059" s="217"/>
      <c r="J1059" s="218"/>
      <c r="K1059" s="216"/>
    </row>
    <row r="1060" spans="5:11" s="205" customFormat="1" x14ac:dyDescent="0.3">
      <c r="E1060" s="215"/>
      <c r="F1060" s="215"/>
      <c r="G1060" s="216"/>
      <c r="H1060" s="217"/>
      <c r="I1060" s="217"/>
      <c r="J1060" s="218"/>
      <c r="K1060" s="216"/>
    </row>
    <row r="1061" spans="5:11" s="205" customFormat="1" x14ac:dyDescent="0.3">
      <c r="E1061" s="215"/>
      <c r="F1061" s="215"/>
      <c r="G1061" s="216"/>
      <c r="H1061" s="217"/>
      <c r="I1061" s="217"/>
      <c r="J1061" s="218"/>
      <c r="K1061" s="216"/>
    </row>
    <row r="1062" spans="5:11" s="205" customFormat="1" x14ac:dyDescent="0.3">
      <c r="E1062" s="215"/>
      <c r="F1062" s="215"/>
      <c r="G1062" s="216"/>
      <c r="H1062" s="217"/>
      <c r="I1062" s="217"/>
      <c r="J1062" s="218"/>
      <c r="K1062" s="216"/>
    </row>
    <row r="1063" spans="5:11" s="205" customFormat="1" x14ac:dyDescent="0.3">
      <c r="E1063" s="215"/>
      <c r="F1063" s="215"/>
      <c r="G1063" s="216"/>
      <c r="H1063" s="217"/>
      <c r="I1063" s="217"/>
      <c r="J1063" s="218"/>
      <c r="K1063" s="216"/>
    </row>
    <row r="1064" spans="5:11" s="205" customFormat="1" x14ac:dyDescent="0.3">
      <c r="E1064" s="215"/>
      <c r="F1064" s="215"/>
      <c r="G1064" s="216"/>
      <c r="H1064" s="217"/>
      <c r="I1064" s="217"/>
      <c r="J1064" s="218"/>
      <c r="K1064" s="216"/>
    </row>
    <row r="1065" spans="5:11" s="205" customFormat="1" x14ac:dyDescent="0.3">
      <c r="E1065" s="215"/>
      <c r="F1065" s="215"/>
      <c r="G1065" s="216"/>
      <c r="H1065" s="217"/>
      <c r="I1065" s="217"/>
      <c r="J1065" s="218"/>
      <c r="K1065" s="216"/>
    </row>
    <row r="1066" spans="5:11" s="205" customFormat="1" x14ac:dyDescent="0.3">
      <c r="E1066" s="215"/>
      <c r="F1066" s="215"/>
      <c r="G1066" s="216"/>
      <c r="H1066" s="217"/>
      <c r="I1066" s="217"/>
      <c r="J1066" s="218"/>
      <c r="K1066" s="216"/>
    </row>
    <row r="1067" spans="5:11" s="205" customFormat="1" x14ac:dyDescent="0.3">
      <c r="E1067" s="215"/>
      <c r="F1067" s="215"/>
      <c r="G1067" s="216"/>
      <c r="H1067" s="217"/>
      <c r="I1067" s="217"/>
      <c r="J1067" s="218"/>
      <c r="K1067" s="216"/>
    </row>
    <row r="1068" spans="5:11" s="205" customFormat="1" x14ac:dyDescent="0.3">
      <c r="E1068" s="215"/>
      <c r="F1068" s="215"/>
      <c r="G1068" s="216"/>
      <c r="H1068" s="217"/>
      <c r="I1068" s="217"/>
      <c r="J1068" s="218"/>
      <c r="K1068" s="216"/>
    </row>
    <row r="1069" spans="5:11" s="205" customFormat="1" x14ac:dyDescent="0.3">
      <c r="E1069" s="215"/>
      <c r="F1069" s="215"/>
      <c r="G1069" s="216"/>
      <c r="H1069" s="217"/>
      <c r="I1069" s="217"/>
      <c r="J1069" s="218"/>
      <c r="K1069" s="216"/>
    </row>
    <row r="1070" spans="5:11" s="205" customFormat="1" x14ac:dyDescent="0.3">
      <c r="E1070" s="215"/>
      <c r="F1070" s="215"/>
      <c r="G1070" s="216"/>
      <c r="H1070" s="217"/>
      <c r="I1070" s="217"/>
      <c r="J1070" s="218"/>
      <c r="K1070" s="216"/>
    </row>
    <row r="1071" spans="5:11" s="205" customFormat="1" x14ac:dyDescent="0.3">
      <c r="E1071" s="215"/>
      <c r="F1071" s="215"/>
      <c r="G1071" s="216"/>
      <c r="H1071" s="217"/>
      <c r="I1071" s="217"/>
      <c r="J1071" s="218"/>
      <c r="K1071" s="216"/>
    </row>
    <row r="1072" spans="5:11" s="205" customFormat="1" x14ac:dyDescent="0.3">
      <c r="E1072" s="215"/>
      <c r="F1072" s="215"/>
      <c r="G1072" s="216"/>
      <c r="H1072" s="217"/>
      <c r="I1072" s="217"/>
      <c r="J1072" s="218"/>
      <c r="K1072" s="216"/>
    </row>
    <row r="1073" spans="5:11" s="205" customFormat="1" x14ac:dyDescent="0.3">
      <c r="E1073" s="215"/>
      <c r="F1073" s="215"/>
      <c r="G1073" s="216"/>
      <c r="H1073" s="217"/>
      <c r="I1073" s="217"/>
      <c r="J1073" s="218"/>
      <c r="K1073" s="216"/>
    </row>
    <row r="1074" spans="5:11" s="205" customFormat="1" x14ac:dyDescent="0.3">
      <c r="E1074" s="215"/>
      <c r="F1074" s="215"/>
      <c r="G1074" s="216"/>
      <c r="H1074" s="217"/>
      <c r="I1074" s="217"/>
      <c r="J1074" s="218"/>
      <c r="K1074" s="216"/>
    </row>
    <row r="1075" spans="5:11" s="205" customFormat="1" x14ac:dyDescent="0.3">
      <c r="E1075" s="215"/>
      <c r="F1075" s="215"/>
      <c r="G1075" s="216"/>
      <c r="H1075" s="217"/>
      <c r="I1075" s="217"/>
      <c r="J1075" s="218"/>
      <c r="K1075" s="216"/>
    </row>
    <row r="1076" spans="5:11" s="205" customFormat="1" x14ac:dyDescent="0.3">
      <c r="E1076" s="215"/>
      <c r="F1076" s="215"/>
      <c r="G1076" s="216"/>
      <c r="H1076" s="217"/>
      <c r="I1076" s="217"/>
      <c r="J1076" s="218"/>
      <c r="K1076" s="216"/>
    </row>
    <row r="1077" spans="5:11" s="205" customFormat="1" x14ac:dyDescent="0.3">
      <c r="E1077" s="215"/>
      <c r="F1077" s="215"/>
      <c r="G1077" s="216"/>
      <c r="H1077" s="217"/>
      <c r="I1077" s="217"/>
      <c r="J1077" s="218"/>
      <c r="K1077" s="216"/>
    </row>
    <row r="1078" spans="5:11" s="205" customFormat="1" x14ac:dyDescent="0.3">
      <c r="E1078" s="215"/>
      <c r="F1078" s="215"/>
      <c r="G1078" s="216"/>
      <c r="H1078" s="217"/>
      <c r="I1078" s="217"/>
      <c r="J1078" s="218"/>
      <c r="K1078" s="216"/>
    </row>
    <row r="1079" spans="5:11" s="205" customFormat="1" x14ac:dyDescent="0.3">
      <c r="E1079" s="215"/>
      <c r="F1079" s="215"/>
      <c r="G1079" s="216"/>
      <c r="H1079" s="217"/>
      <c r="I1079" s="217"/>
      <c r="J1079" s="218"/>
      <c r="K1079" s="216"/>
    </row>
    <row r="1080" spans="5:11" s="205" customFormat="1" x14ac:dyDescent="0.3">
      <c r="E1080" s="215"/>
      <c r="F1080" s="215"/>
      <c r="G1080" s="216"/>
      <c r="H1080" s="217"/>
      <c r="I1080" s="217"/>
      <c r="J1080" s="218"/>
      <c r="K1080" s="216"/>
    </row>
    <row r="1081" spans="5:11" s="205" customFormat="1" x14ac:dyDescent="0.3">
      <c r="E1081" s="215"/>
      <c r="F1081" s="215"/>
      <c r="G1081" s="216"/>
      <c r="H1081" s="217"/>
      <c r="I1081" s="217"/>
      <c r="J1081" s="218"/>
      <c r="K1081" s="216"/>
    </row>
    <row r="1082" spans="5:11" s="205" customFormat="1" x14ac:dyDescent="0.3">
      <c r="E1082" s="215"/>
      <c r="F1082" s="215"/>
      <c r="G1082" s="216"/>
      <c r="H1082" s="217"/>
      <c r="I1082" s="217"/>
      <c r="J1082" s="218"/>
      <c r="K1082" s="216"/>
    </row>
    <row r="1083" spans="5:11" s="205" customFormat="1" x14ac:dyDescent="0.3">
      <c r="E1083" s="215"/>
      <c r="F1083" s="215"/>
      <c r="G1083" s="216"/>
      <c r="H1083" s="217"/>
      <c r="I1083" s="217"/>
      <c r="J1083" s="218"/>
      <c r="K1083" s="216"/>
    </row>
    <row r="1084" spans="5:11" s="205" customFormat="1" x14ac:dyDescent="0.3">
      <c r="E1084" s="215"/>
      <c r="F1084" s="215"/>
      <c r="G1084" s="216"/>
      <c r="H1084" s="217"/>
      <c r="I1084" s="217"/>
      <c r="J1084" s="218"/>
      <c r="K1084" s="216"/>
    </row>
    <row r="1085" spans="5:11" s="205" customFormat="1" x14ac:dyDescent="0.3">
      <c r="E1085" s="215"/>
      <c r="F1085" s="215"/>
      <c r="G1085" s="216"/>
      <c r="H1085" s="217"/>
      <c r="I1085" s="217"/>
      <c r="J1085" s="218"/>
      <c r="K1085" s="216"/>
    </row>
    <row r="1086" spans="5:11" s="205" customFormat="1" x14ac:dyDescent="0.3">
      <c r="E1086" s="215"/>
      <c r="F1086" s="215"/>
      <c r="G1086" s="216"/>
      <c r="H1086" s="217"/>
      <c r="I1086" s="217"/>
      <c r="J1086" s="218"/>
      <c r="K1086" s="216"/>
    </row>
    <row r="1087" spans="5:11" s="205" customFormat="1" x14ac:dyDescent="0.3">
      <c r="E1087" s="215"/>
      <c r="F1087" s="215"/>
      <c r="G1087" s="216"/>
      <c r="H1087" s="217"/>
      <c r="I1087" s="217"/>
      <c r="J1087" s="218"/>
      <c r="K1087" s="216"/>
    </row>
    <row r="1088" spans="5:11" s="205" customFormat="1" x14ac:dyDescent="0.3">
      <c r="E1088" s="215"/>
      <c r="F1088" s="215"/>
      <c r="G1088" s="216"/>
      <c r="H1088" s="217"/>
      <c r="I1088" s="217"/>
      <c r="J1088" s="218"/>
      <c r="K1088" s="216"/>
    </row>
    <row r="1089" spans="5:11" s="205" customFormat="1" x14ac:dyDescent="0.3">
      <c r="E1089" s="215"/>
      <c r="F1089" s="215"/>
      <c r="G1089" s="216"/>
      <c r="H1089" s="217"/>
      <c r="I1089" s="217"/>
      <c r="J1089" s="218"/>
      <c r="K1089" s="216"/>
    </row>
    <row r="1090" spans="5:11" s="205" customFormat="1" x14ac:dyDescent="0.3">
      <c r="E1090" s="215"/>
      <c r="F1090" s="215"/>
      <c r="G1090" s="216"/>
      <c r="H1090" s="217"/>
      <c r="I1090" s="217"/>
      <c r="J1090" s="218"/>
      <c r="K1090" s="216"/>
    </row>
    <row r="1091" spans="5:11" s="205" customFormat="1" x14ac:dyDescent="0.3">
      <c r="E1091" s="215"/>
      <c r="F1091" s="215"/>
      <c r="G1091" s="216"/>
      <c r="H1091" s="217"/>
      <c r="I1091" s="217"/>
      <c r="J1091" s="218"/>
      <c r="K1091" s="216"/>
    </row>
    <row r="1092" spans="5:11" s="205" customFormat="1" x14ac:dyDescent="0.3">
      <c r="E1092" s="215"/>
      <c r="F1092" s="215"/>
      <c r="G1092" s="216"/>
      <c r="H1092" s="217"/>
      <c r="I1092" s="217"/>
      <c r="J1092" s="218"/>
      <c r="K1092" s="216"/>
    </row>
    <row r="1093" spans="5:11" s="205" customFormat="1" x14ac:dyDescent="0.3">
      <c r="E1093" s="215"/>
      <c r="F1093" s="215"/>
      <c r="G1093" s="216"/>
      <c r="H1093" s="217"/>
      <c r="I1093" s="217"/>
      <c r="J1093" s="218"/>
      <c r="K1093" s="216"/>
    </row>
    <row r="1094" spans="5:11" s="205" customFormat="1" x14ac:dyDescent="0.3">
      <c r="E1094" s="215"/>
      <c r="F1094" s="215"/>
      <c r="G1094" s="216"/>
      <c r="H1094" s="217"/>
      <c r="I1094" s="217"/>
      <c r="J1094" s="218"/>
      <c r="K1094" s="216"/>
    </row>
    <row r="1095" spans="5:11" s="205" customFormat="1" x14ac:dyDescent="0.3">
      <c r="E1095" s="215"/>
      <c r="F1095" s="215"/>
      <c r="G1095" s="216"/>
      <c r="H1095" s="217"/>
      <c r="I1095" s="217"/>
      <c r="J1095" s="218"/>
      <c r="K1095" s="216"/>
    </row>
    <row r="1096" spans="5:11" s="205" customFormat="1" x14ac:dyDescent="0.3">
      <c r="E1096" s="215"/>
      <c r="F1096" s="215"/>
      <c r="G1096" s="216"/>
      <c r="H1096" s="217"/>
      <c r="I1096" s="217"/>
      <c r="J1096" s="218"/>
      <c r="K1096" s="216"/>
    </row>
    <row r="1097" spans="5:11" s="205" customFormat="1" x14ac:dyDescent="0.3">
      <c r="E1097" s="215"/>
      <c r="F1097" s="215"/>
      <c r="G1097" s="216"/>
      <c r="H1097" s="217"/>
      <c r="I1097" s="217"/>
      <c r="J1097" s="218"/>
      <c r="K1097" s="216"/>
    </row>
    <row r="1098" spans="5:11" s="205" customFormat="1" x14ac:dyDescent="0.3">
      <c r="E1098" s="215"/>
      <c r="F1098" s="215"/>
      <c r="G1098" s="216"/>
      <c r="H1098" s="217"/>
      <c r="I1098" s="217"/>
      <c r="J1098" s="218"/>
      <c r="K1098" s="216"/>
    </row>
    <row r="1099" spans="5:11" s="205" customFormat="1" x14ac:dyDescent="0.3">
      <c r="E1099" s="215"/>
      <c r="F1099" s="215"/>
      <c r="G1099" s="216"/>
      <c r="H1099" s="217"/>
      <c r="I1099" s="217"/>
      <c r="J1099" s="218"/>
      <c r="K1099" s="216"/>
    </row>
    <row r="1100" spans="5:11" s="205" customFormat="1" x14ac:dyDescent="0.3">
      <c r="E1100" s="215"/>
      <c r="F1100" s="215"/>
      <c r="G1100" s="216"/>
      <c r="H1100" s="217"/>
      <c r="I1100" s="217"/>
      <c r="J1100" s="218"/>
      <c r="K1100" s="216"/>
    </row>
    <row r="1101" spans="5:11" s="205" customFormat="1" x14ac:dyDescent="0.3">
      <c r="E1101" s="215"/>
      <c r="F1101" s="215"/>
      <c r="G1101" s="216"/>
      <c r="H1101" s="217"/>
      <c r="I1101" s="217"/>
      <c r="J1101" s="218"/>
      <c r="K1101" s="216"/>
    </row>
    <row r="1102" spans="5:11" s="205" customFormat="1" x14ac:dyDescent="0.3">
      <c r="E1102" s="215"/>
      <c r="F1102" s="215"/>
      <c r="G1102" s="216"/>
      <c r="H1102" s="217"/>
      <c r="I1102" s="217"/>
      <c r="J1102" s="218"/>
      <c r="K1102" s="216"/>
    </row>
    <row r="1103" spans="5:11" s="205" customFormat="1" x14ac:dyDescent="0.3">
      <c r="E1103" s="215"/>
      <c r="F1103" s="215"/>
      <c r="G1103" s="216"/>
      <c r="H1103" s="217"/>
      <c r="I1103" s="217"/>
      <c r="J1103" s="218"/>
      <c r="K1103" s="216"/>
    </row>
    <row r="1104" spans="5:11" s="205" customFormat="1" x14ac:dyDescent="0.3">
      <c r="E1104" s="215"/>
      <c r="F1104" s="215"/>
      <c r="G1104" s="216"/>
      <c r="H1104" s="217"/>
      <c r="I1104" s="217"/>
      <c r="J1104" s="218"/>
      <c r="K1104" s="216"/>
    </row>
    <row r="1105" spans="5:11" s="205" customFormat="1" x14ac:dyDescent="0.3">
      <c r="E1105" s="215"/>
      <c r="F1105" s="215"/>
      <c r="G1105" s="216"/>
      <c r="H1105" s="217"/>
      <c r="I1105" s="217"/>
      <c r="J1105" s="218"/>
      <c r="K1105" s="216"/>
    </row>
    <row r="1106" spans="5:11" s="205" customFormat="1" x14ac:dyDescent="0.3">
      <c r="E1106" s="215"/>
      <c r="F1106" s="215"/>
      <c r="G1106" s="216"/>
      <c r="H1106" s="217"/>
      <c r="I1106" s="217"/>
      <c r="J1106" s="218"/>
      <c r="K1106" s="216"/>
    </row>
    <row r="1107" spans="5:11" s="205" customFormat="1" x14ac:dyDescent="0.3">
      <c r="E1107" s="215"/>
      <c r="F1107" s="215"/>
      <c r="G1107" s="216"/>
      <c r="H1107" s="217"/>
      <c r="I1107" s="217"/>
      <c r="J1107" s="218"/>
      <c r="K1107" s="216"/>
    </row>
    <row r="1108" spans="5:11" s="205" customFormat="1" x14ac:dyDescent="0.3">
      <c r="E1108" s="215"/>
      <c r="F1108" s="215"/>
      <c r="G1108" s="216"/>
      <c r="H1108" s="217"/>
      <c r="I1108" s="217"/>
      <c r="J1108" s="218"/>
      <c r="K1108" s="216"/>
    </row>
    <row r="1109" spans="5:11" s="205" customFormat="1" x14ac:dyDescent="0.3">
      <c r="E1109" s="215"/>
      <c r="F1109" s="215"/>
      <c r="G1109" s="216"/>
      <c r="H1109" s="217"/>
      <c r="I1109" s="217"/>
      <c r="J1109" s="218"/>
      <c r="K1109" s="216"/>
    </row>
    <row r="1110" spans="5:11" s="205" customFormat="1" x14ac:dyDescent="0.3">
      <c r="E1110" s="215"/>
      <c r="F1110" s="215"/>
      <c r="G1110" s="216"/>
      <c r="H1110" s="217"/>
      <c r="I1110" s="217"/>
      <c r="J1110" s="218"/>
      <c r="K1110" s="216"/>
    </row>
    <row r="1111" spans="5:11" s="205" customFormat="1" x14ac:dyDescent="0.3">
      <c r="E1111" s="215"/>
      <c r="F1111" s="215"/>
      <c r="G1111" s="216"/>
      <c r="H1111" s="217"/>
      <c r="I1111" s="217"/>
      <c r="J1111" s="218"/>
      <c r="K1111" s="216"/>
    </row>
    <row r="1112" spans="5:11" s="205" customFormat="1" x14ac:dyDescent="0.3">
      <c r="E1112" s="215"/>
      <c r="F1112" s="215"/>
      <c r="G1112" s="216"/>
      <c r="H1112" s="217"/>
      <c r="I1112" s="217"/>
      <c r="J1112" s="218"/>
      <c r="K1112" s="216"/>
    </row>
    <row r="1113" spans="5:11" s="205" customFormat="1" x14ac:dyDescent="0.3">
      <c r="E1113" s="215"/>
      <c r="F1113" s="215"/>
      <c r="G1113" s="216"/>
      <c r="H1113" s="217"/>
      <c r="I1113" s="217"/>
      <c r="J1113" s="218"/>
      <c r="K1113" s="216"/>
    </row>
    <row r="1114" spans="5:11" s="205" customFormat="1" x14ac:dyDescent="0.3">
      <c r="E1114" s="215"/>
      <c r="F1114" s="215"/>
      <c r="G1114" s="216"/>
      <c r="H1114" s="217"/>
      <c r="I1114" s="217"/>
      <c r="J1114" s="218"/>
      <c r="K1114" s="216"/>
    </row>
    <row r="1115" spans="5:11" s="205" customFormat="1" x14ac:dyDescent="0.3">
      <c r="E1115" s="215"/>
      <c r="F1115" s="215"/>
      <c r="G1115" s="216"/>
      <c r="H1115" s="217"/>
      <c r="I1115" s="217"/>
      <c r="J1115" s="218"/>
      <c r="K1115" s="216"/>
    </row>
    <row r="1116" spans="5:11" s="205" customFormat="1" x14ac:dyDescent="0.3">
      <c r="E1116" s="215"/>
      <c r="F1116" s="215"/>
      <c r="G1116" s="216"/>
      <c r="H1116" s="217"/>
      <c r="I1116" s="217"/>
      <c r="J1116" s="218"/>
      <c r="K1116" s="216"/>
    </row>
    <row r="1117" spans="5:11" s="205" customFormat="1" x14ac:dyDescent="0.3">
      <c r="E1117" s="215"/>
      <c r="F1117" s="215"/>
      <c r="G1117" s="216"/>
      <c r="H1117" s="217"/>
      <c r="I1117" s="217"/>
      <c r="J1117" s="218"/>
      <c r="K1117" s="216"/>
    </row>
    <row r="1118" spans="5:11" s="205" customFormat="1" x14ac:dyDescent="0.3">
      <c r="E1118" s="215"/>
      <c r="F1118" s="215"/>
      <c r="G1118" s="216"/>
      <c r="H1118" s="217"/>
      <c r="I1118" s="217"/>
      <c r="J1118" s="218"/>
      <c r="K1118" s="216"/>
    </row>
    <row r="1119" spans="5:11" s="205" customFormat="1" x14ac:dyDescent="0.3">
      <c r="E1119" s="215"/>
      <c r="F1119" s="215"/>
      <c r="G1119" s="216"/>
      <c r="H1119" s="217"/>
      <c r="I1119" s="217"/>
      <c r="J1119" s="218"/>
      <c r="K1119" s="216"/>
    </row>
    <row r="1120" spans="5:11" s="205" customFormat="1" x14ac:dyDescent="0.3">
      <c r="E1120" s="215"/>
      <c r="F1120" s="215"/>
      <c r="G1120" s="216"/>
      <c r="H1120" s="217"/>
      <c r="I1120" s="217"/>
      <c r="J1120" s="218"/>
      <c r="K1120" s="216"/>
    </row>
    <row r="1121" spans="5:11" s="205" customFormat="1" x14ac:dyDescent="0.3">
      <c r="E1121" s="215"/>
      <c r="F1121" s="215"/>
      <c r="G1121" s="216"/>
      <c r="H1121" s="217"/>
      <c r="I1121" s="217"/>
      <c r="J1121" s="218"/>
      <c r="K1121" s="216"/>
    </row>
    <row r="1122" spans="5:11" s="205" customFormat="1" x14ac:dyDescent="0.3">
      <c r="E1122" s="215"/>
      <c r="F1122" s="215"/>
      <c r="G1122" s="216"/>
      <c r="H1122" s="217"/>
      <c r="I1122" s="217"/>
      <c r="J1122" s="218"/>
      <c r="K1122" s="216"/>
    </row>
    <row r="1123" spans="5:11" s="205" customFormat="1" x14ac:dyDescent="0.3">
      <c r="E1123" s="215"/>
      <c r="F1123" s="215"/>
      <c r="G1123" s="216"/>
      <c r="H1123" s="217"/>
      <c r="I1123" s="217"/>
      <c r="J1123" s="218"/>
      <c r="K1123" s="216"/>
    </row>
    <row r="1124" spans="5:11" s="205" customFormat="1" x14ac:dyDescent="0.3">
      <c r="E1124" s="215"/>
      <c r="F1124" s="215"/>
      <c r="G1124" s="216"/>
      <c r="H1124" s="217"/>
      <c r="I1124" s="217"/>
      <c r="J1124" s="218"/>
      <c r="K1124" s="216"/>
    </row>
    <row r="1125" spans="5:11" s="205" customFormat="1" x14ac:dyDescent="0.3">
      <c r="E1125" s="215"/>
      <c r="F1125" s="215"/>
      <c r="G1125" s="216"/>
      <c r="H1125" s="217"/>
      <c r="I1125" s="217"/>
      <c r="J1125" s="218"/>
      <c r="K1125" s="216"/>
    </row>
    <row r="1126" spans="5:11" s="205" customFormat="1" x14ac:dyDescent="0.3">
      <c r="E1126" s="215"/>
      <c r="F1126" s="215"/>
      <c r="G1126" s="216"/>
      <c r="H1126" s="217"/>
      <c r="I1126" s="217"/>
      <c r="J1126" s="218"/>
      <c r="K1126" s="216"/>
    </row>
    <row r="1127" spans="5:11" s="205" customFormat="1" x14ac:dyDescent="0.3">
      <c r="E1127" s="215"/>
      <c r="F1127" s="215"/>
      <c r="G1127" s="216"/>
      <c r="H1127" s="217"/>
      <c r="I1127" s="217"/>
      <c r="J1127" s="218"/>
      <c r="K1127" s="216"/>
    </row>
    <row r="1128" spans="5:11" s="205" customFormat="1" x14ac:dyDescent="0.3">
      <c r="E1128" s="215"/>
      <c r="F1128" s="215"/>
      <c r="G1128" s="216"/>
      <c r="H1128" s="217"/>
      <c r="I1128" s="217"/>
      <c r="J1128" s="218"/>
      <c r="K1128" s="216"/>
    </row>
    <row r="1129" spans="5:11" s="205" customFormat="1" x14ac:dyDescent="0.3">
      <c r="E1129" s="215"/>
      <c r="F1129" s="215"/>
      <c r="G1129" s="216"/>
      <c r="H1129" s="217"/>
      <c r="I1129" s="217"/>
      <c r="J1129" s="218"/>
      <c r="K1129" s="216"/>
    </row>
    <row r="1130" spans="5:11" s="205" customFormat="1" x14ac:dyDescent="0.3">
      <c r="E1130" s="215"/>
      <c r="F1130" s="215"/>
      <c r="G1130" s="216"/>
      <c r="H1130" s="217"/>
      <c r="I1130" s="217"/>
      <c r="J1130" s="218"/>
      <c r="K1130" s="216"/>
    </row>
    <row r="1131" spans="5:11" s="205" customFormat="1" x14ac:dyDescent="0.3">
      <c r="E1131" s="215"/>
      <c r="F1131" s="215"/>
      <c r="G1131" s="216"/>
      <c r="H1131" s="217"/>
      <c r="I1131" s="217"/>
      <c r="J1131" s="218"/>
      <c r="K1131" s="216"/>
    </row>
    <row r="1132" spans="5:11" s="205" customFormat="1" x14ac:dyDescent="0.3">
      <c r="E1132" s="215"/>
      <c r="F1132" s="215"/>
      <c r="G1132" s="216"/>
      <c r="H1132" s="217"/>
      <c r="I1132" s="217"/>
      <c r="J1132" s="218"/>
      <c r="K1132" s="216"/>
    </row>
    <row r="1133" spans="5:11" s="205" customFormat="1" x14ac:dyDescent="0.3">
      <c r="E1133" s="215"/>
      <c r="F1133" s="215"/>
      <c r="G1133" s="216"/>
      <c r="H1133" s="217"/>
      <c r="I1133" s="217"/>
      <c r="J1133" s="218"/>
      <c r="K1133" s="216"/>
    </row>
    <row r="1134" spans="5:11" s="205" customFormat="1" x14ac:dyDescent="0.3">
      <c r="E1134" s="215"/>
      <c r="F1134" s="215"/>
      <c r="G1134" s="216"/>
      <c r="H1134" s="217"/>
      <c r="I1134" s="217"/>
      <c r="J1134" s="218"/>
      <c r="K1134" s="216"/>
    </row>
    <row r="1135" spans="5:11" s="205" customFormat="1" x14ac:dyDescent="0.3">
      <c r="E1135" s="215"/>
      <c r="F1135" s="215"/>
      <c r="G1135" s="216"/>
      <c r="H1135" s="217"/>
      <c r="I1135" s="217"/>
      <c r="J1135" s="218"/>
      <c r="K1135" s="216"/>
    </row>
    <row r="1136" spans="5:11" s="205" customFormat="1" x14ac:dyDescent="0.3">
      <c r="E1136" s="215"/>
      <c r="F1136" s="215"/>
      <c r="G1136" s="216"/>
      <c r="H1136" s="217"/>
      <c r="I1136" s="217"/>
      <c r="J1136" s="218"/>
      <c r="K1136" s="216"/>
    </row>
    <row r="1137" spans="5:11" s="205" customFormat="1" x14ac:dyDescent="0.3">
      <c r="E1137" s="215"/>
      <c r="F1137" s="215"/>
      <c r="G1137" s="216"/>
      <c r="H1137" s="217"/>
      <c r="I1137" s="217"/>
      <c r="J1137" s="218"/>
      <c r="K1137" s="216"/>
    </row>
    <row r="1138" spans="5:11" s="205" customFormat="1" x14ac:dyDescent="0.3">
      <c r="E1138" s="215"/>
      <c r="F1138" s="215"/>
      <c r="G1138" s="216"/>
      <c r="H1138" s="217"/>
      <c r="I1138" s="217"/>
      <c r="J1138" s="218"/>
      <c r="K1138" s="216"/>
    </row>
    <row r="1139" spans="5:11" s="205" customFormat="1" x14ac:dyDescent="0.3">
      <c r="E1139" s="215"/>
      <c r="F1139" s="215"/>
      <c r="G1139" s="216"/>
      <c r="H1139" s="217"/>
      <c r="I1139" s="217"/>
      <c r="J1139" s="218"/>
      <c r="K1139" s="216"/>
    </row>
    <row r="1140" spans="5:11" s="205" customFormat="1" x14ac:dyDescent="0.3">
      <c r="E1140" s="215"/>
      <c r="F1140" s="215"/>
      <c r="G1140" s="216"/>
      <c r="H1140" s="217"/>
      <c r="I1140" s="217"/>
      <c r="J1140" s="218"/>
      <c r="K1140" s="216"/>
    </row>
    <row r="1141" spans="5:11" s="205" customFormat="1" x14ac:dyDescent="0.3">
      <c r="E1141" s="215"/>
      <c r="F1141" s="215"/>
      <c r="G1141" s="216"/>
      <c r="H1141" s="217"/>
      <c r="I1141" s="217"/>
      <c r="J1141" s="218"/>
      <c r="K1141" s="216"/>
    </row>
    <row r="1142" spans="5:11" s="205" customFormat="1" x14ac:dyDescent="0.3">
      <c r="E1142" s="215"/>
      <c r="F1142" s="215"/>
      <c r="G1142" s="216"/>
      <c r="H1142" s="217"/>
      <c r="I1142" s="217"/>
      <c r="J1142" s="218"/>
      <c r="K1142" s="216"/>
    </row>
    <row r="1143" spans="5:11" s="205" customFormat="1" x14ac:dyDescent="0.3">
      <c r="E1143" s="215"/>
      <c r="F1143" s="215"/>
      <c r="G1143" s="216"/>
      <c r="H1143" s="217"/>
      <c r="I1143" s="217"/>
      <c r="J1143" s="218"/>
      <c r="K1143" s="216"/>
    </row>
    <row r="1144" spans="5:11" s="205" customFormat="1" x14ac:dyDescent="0.3">
      <c r="E1144" s="215"/>
      <c r="F1144" s="215"/>
      <c r="G1144" s="216"/>
      <c r="H1144" s="217"/>
      <c r="I1144" s="217"/>
      <c r="J1144" s="218"/>
      <c r="K1144" s="216"/>
    </row>
    <row r="1145" spans="5:11" s="205" customFormat="1" x14ac:dyDescent="0.3">
      <c r="E1145" s="215"/>
      <c r="F1145" s="215"/>
      <c r="G1145" s="216"/>
      <c r="H1145" s="217"/>
      <c r="I1145" s="217"/>
      <c r="J1145" s="218"/>
      <c r="K1145" s="216"/>
    </row>
    <row r="1146" spans="5:11" s="205" customFormat="1" x14ac:dyDescent="0.3">
      <c r="E1146" s="215"/>
      <c r="F1146" s="215"/>
      <c r="G1146" s="216"/>
      <c r="H1146" s="217"/>
      <c r="I1146" s="217"/>
      <c r="J1146" s="218"/>
      <c r="K1146" s="216"/>
    </row>
    <row r="1147" spans="5:11" s="205" customFormat="1" x14ac:dyDescent="0.3">
      <c r="E1147" s="215"/>
      <c r="F1147" s="215"/>
      <c r="G1147" s="216"/>
      <c r="H1147" s="217"/>
      <c r="I1147" s="217"/>
      <c r="J1147" s="218"/>
      <c r="K1147" s="216"/>
    </row>
    <row r="1148" spans="5:11" s="205" customFormat="1" x14ac:dyDescent="0.3">
      <c r="E1148" s="215"/>
      <c r="F1148" s="215"/>
      <c r="G1148" s="216"/>
      <c r="H1148" s="217"/>
      <c r="I1148" s="217"/>
      <c r="J1148" s="218"/>
      <c r="K1148" s="216"/>
    </row>
    <row r="1149" spans="5:11" s="205" customFormat="1" x14ac:dyDescent="0.3">
      <c r="E1149" s="215"/>
      <c r="F1149" s="215"/>
      <c r="G1149" s="216"/>
      <c r="H1149" s="217"/>
      <c r="I1149" s="217"/>
      <c r="J1149" s="218"/>
      <c r="K1149" s="216"/>
    </row>
    <row r="1150" spans="5:11" s="205" customFormat="1" x14ac:dyDescent="0.3">
      <c r="E1150" s="215"/>
      <c r="F1150" s="215"/>
      <c r="G1150" s="216"/>
      <c r="H1150" s="217"/>
      <c r="I1150" s="217"/>
      <c r="J1150" s="218"/>
      <c r="K1150" s="216"/>
    </row>
    <row r="1151" spans="5:11" s="205" customFormat="1" x14ac:dyDescent="0.3">
      <c r="E1151" s="215"/>
      <c r="F1151" s="215"/>
      <c r="G1151" s="216"/>
      <c r="H1151" s="217"/>
      <c r="I1151" s="217"/>
      <c r="J1151" s="218"/>
      <c r="K1151" s="216"/>
    </row>
    <row r="1152" spans="5:11" s="205" customFormat="1" x14ac:dyDescent="0.3">
      <c r="E1152" s="215"/>
      <c r="F1152" s="215"/>
      <c r="G1152" s="216"/>
      <c r="H1152" s="217"/>
      <c r="I1152" s="217"/>
      <c r="J1152" s="218"/>
      <c r="K1152" s="216"/>
    </row>
    <row r="1153" spans="5:11" s="205" customFormat="1" x14ac:dyDescent="0.3">
      <c r="E1153" s="215"/>
      <c r="F1153" s="215"/>
      <c r="G1153" s="216"/>
      <c r="H1153" s="217"/>
      <c r="I1153" s="217"/>
      <c r="J1153" s="218"/>
      <c r="K1153" s="216"/>
    </row>
    <row r="1154" spans="5:11" s="205" customFormat="1" x14ac:dyDescent="0.3">
      <c r="E1154" s="215"/>
      <c r="F1154" s="215"/>
      <c r="G1154" s="216"/>
      <c r="H1154" s="217"/>
      <c r="I1154" s="217"/>
      <c r="J1154" s="218"/>
      <c r="K1154" s="216"/>
    </row>
    <row r="1155" spans="5:11" s="205" customFormat="1" x14ac:dyDescent="0.3">
      <c r="E1155" s="215"/>
      <c r="F1155" s="215"/>
      <c r="G1155" s="216"/>
      <c r="H1155" s="217"/>
      <c r="I1155" s="217"/>
      <c r="J1155" s="218"/>
      <c r="K1155" s="216"/>
    </row>
    <row r="1156" spans="5:11" s="205" customFormat="1" x14ac:dyDescent="0.3">
      <c r="E1156" s="215"/>
      <c r="F1156" s="215"/>
      <c r="G1156" s="216"/>
      <c r="H1156" s="217"/>
      <c r="I1156" s="217"/>
      <c r="J1156" s="218"/>
      <c r="K1156" s="216"/>
    </row>
    <row r="1157" spans="5:11" s="205" customFormat="1" x14ac:dyDescent="0.3">
      <c r="E1157" s="215"/>
      <c r="F1157" s="215"/>
      <c r="G1157" s="216"/>
      <c r="H1157" s="217"/>
      <c r="I1157" s="217"/>
      <c r="J1157" s="218"/>
      <c r="K1157" s="216"/>
    </row>
    <row r="1158" spans="5:11" s="205" customFormat="1" x14ac:dyDescent="0.3">
      <c r="E1158" s="215"/>
      <c r="F1158" s="215"/>
      <c r="G1158" s="216"/>
      <c r="H1158" s="217"/>
      <c r="I1158" s="217"/>
      <c r="J1158" s="218"/>
      <c r="K1158" s="216"/>
    </row>
    <row r="1159" spans="5:11" s="205" customFormat="1" x14ac:dyDescent="0.3">
      <c r="E1159" s="215"/>
      <c r="F1159" s="215"/>
      <c r="G1159" s="216"/>
      <c r="H1159" s="217"/>
      <c r="I1159" s="217"/>
      <c r="J1159" s="218"/>
      <c r="K1159" s="216"/>
    </row>
    <row r="1160" spans="5:11" s="205" customFormat="1" x14ac:dyDescent="0.3">
      <c r="E1160" s="215"/>
      <c r="F1160" s="215"/>
      <c r="G1160" s="216"/>
      <c r="H1160" s="217"/>
      <c r="I1160" s="217"/>
      <c r="J1160" s="218"/>
      <c r="K1160" s="216"/>
    </row>
    <row r="1161" spans="5:11" s="205" customFormat="1" x14ac:dyDescent="0.3">
      <c r="E1161" s="215"/>
      <c r="F1161" s="215"/>
      <c r="G1161" s="216"/>
      <c r="H1161" s="217"/>
      <c r="I1161" s="217"/>
      <c r="J1161" s="218"/>
      <c r="K1161" s="216"/>
    </row>
    <row r="1162" spans="5:11" s="205" customFormat="1" x14ac:dyDescent="0.3">
      <c r="E1162" s="215"/>
      <c r="F1162" s="215"/>
      <c r="G1162" s="216"/>
      <c r="H1162" s="217"/>
      <c r="I1162" s="217"/>
      <c r="J1162" s="218"/>
      <c r="K1162" s="216"/>
    </row>
    <row r="1163" spans="5:11" s="205" customFormat="1" x14ac:dyDescent="0.3">
      <c r="E1163" s="215"/>
      <c r="F1163" s="215"/>
      <c r="G1163" s="216"/>
      <c r="H1163" s="217"/>
      <c r="I1163" s="217"/>
      <c r="J1163" s="218"/>
      <c r="K1163" s="216"/>
    </row>
    <row r="1164" spans="5:11" s="205" customFormat="1" x14ac:dyDescent="0.3">
      <c r="E1164" s="215"/>
      <c r="F1164" s="215"/>
      <c r="G1164" s="216"/>
      <c r="H1164" s="217"/>
      <c r="I1164" s="217"/>
      <c r="J1164" s="218"/>
      <c r="K1164" s="216"/>
    </row>
    <row r="1165" spans="5:11" s="205" customFormat="1" x14ac:dyDescent="0.3">
      <c r="E1165" s="215"/>
      <c r="F1165" s="215"/>
      <c r="G1165" s="216"/>
      <c r="H1165" s="217"/>
      <c r="I1165" s="217"/>
      <c r="J1165" s="218"/>
      <c r="K1165" s="216"/>
    </row>
    <row r="1166" spans="5:11" s="205" customFormat="1" x14ac:dyDescent="0.3">
      <c r="E1166" s="215"/>
      <c r="F1166" s="215"/>
      <c r="G1166" s="216"/>
      <c r="H1166" s="217"/>
      <c r="I1166" s="217"/>
      <c r="J1166" s="218"/>
      <c r="K1166" s="216"/>
    </row>
    <row r="1167" spans="5:11" s="205" customFormat="1" x14ac:dyDescent="0.3">
      <c r="E1167" s="215"/>
      <c r="F1167" s="215"/>
      <c r="G1167" s="216"/>
      <c r="H1167" s="217"/>
      <c r="I1167" s="217"/>
      <c r="J1167" s="218"/>
      <c r="K1167" s="216"/>
    </row>
    <row r="1168" spans="5:11" s="205" customFormat="1" x14ac:dyDescent="0.3">
      <c r="E1168" s="215"/>
      <c r="F1168" s="215"/>
      <c r="G1168" s="216"/>
      <c r="H1168" s="217"/>
      <c r="I1168" s="217"/>
      <c r="J1168" s="218"/>
      <c r="K1168" s="216"/>
    </row>
    <row r="1169" spans="5:11" s="205" customFormat="1" x14ac:dyDescent="0.3">
      <c r="E1169" s="215"/>
      <c r="F1169" s="215"/>
      <c r="G1169" s="216"/>
      <c r="H1169" s="217"/>
      <c r="I1169" s="217"/>
      <c r="J1169" s="218"/>
      <c r="K1169" s="216"/>
    </row>
    <row r="1170" spans="5:11" s="205" customFormat="1" x14ac:dyDescent="0.3">
      <c r="E1170" s="215"/>
      <c r="F1170" s="215"/>
      <c r="G1170" s="216"/>
      <c r="H1170" s="217"/>
      <c r="I1170" s="217"/>
      <c r="J1170" s="218"/>
      <c r="K1170" s="216"/>
    </row>
    <row r="1171" spans="5:11" s="205" customFormat="1" x14ac:dyDescent="0.3">
      <c r="E1171" s="215"/>
      <c r="F1171" s="215"/>
      <c r="G1171" s="216"/>
      <c r="H1171" s="217"/>
      <c r="I1171" s="217"/>
      <c r="J1171" s="218"/>
      <c r="K1171" s="216"/>
    </row>
    <row r="1172" spans="5:11" s="205" customFormat="1" x14ac:dyDescent="0.3">
      <c r="E1172" s="215"/>
      <c r="F1172" s="215"/>
      <c r="G1172" s="216"/>
      <c r="H1172" s="217"/>
      <c r="I1172" s="217"/>
      <c r="J1172" s="218"/>
      <c r="K1172" s="216"/>
    </row>
    <row r="1173" spans="5:11" s="205" customFormat="1" x14ac:dyDescent="0.3">
      <c r="E1173" s="215"/>
      <c r="F1173" s="215"/>
      <c r="G1173" s="216"/>
      <c r="H1173" s="217"/>
      <c r="I1173" s="217"/>
      <c r="J1173" s="218"/>
      <c r="K1173" s="216"/>
    </row>
    <row r="1174" spans="5:11" s="205" customFormat="1" x14ac:dyDescent="0.3">
      <c r="E1174" s="215"/>
      <c r="F1174" s="215"/>
      <c r="G1174" s="216"/>
      <c r="H1174" s="217"/>
      <c r="I1174" s="217"/>
      <c r="J1174" s="218"/>
      <c r="K1174" s="216"/>
    </row>
    <row r="1175" spans="5:11" s="205" customFormat="1" x14ac:dyDescent="0.3">
      <c r="E1175" s="215"/>
      <c r="F1175" s="215"/>
      <c r="G1175" s="216"/>
      <c r="H1175" s="217"/>
      <c r="I1175" s="217"/>
      <c r="J1175" s="218"/>
      <c r="K1175" s="216"/>
    </row>
    <row r="1176" spans="5:11" s="205" customFormat="1" x14ac:dyDescent="0.3">
      <c r="E1176" s="215"/>
      <c r="F1176" s="215"/>
      <c r="G1176" s="216"/>
      <c r="H1176" s="217"/>
      <c r="I1176" s="217"/>
      <c r="J1176" s="218"/>
      <c r="K1176" s="216"/>
    </row>
    <row r="1177" spans="5:11" s="205" customFormat="1" x14ac:dyDescent="0.3">
      <c r="E1177" s="215"/>
      <c r="F1177" s="215"/>
      <c r="G1177" s="216"/>
      <c r="H1177" s="217"/>
      <c r="I1177" s="217"/>
      <c r="J1177" s="218"/>
      <c r="K1177" s="216"/>
    </row>
    <row r="1178" spans="5:11" s="205" customFormat="1" x14ac:dyDescent="0.3">
      <c r="E1178" s="215"/>
      <c r="F1178" s="215"/>
      <c r="G1178" s="216"/>
      <c r="H1178" s="217"/>
      <c r="I1178" s="217"/>
      <c r="J1178" s="218"/>
      <c r="K1178" s="216"/>
    </row>
    <row r="1179" spans="5:11" s="205" customFormat="1" x14ac:dyDescent="0.3">
      <c r="E1179" s="215"/>
      <c r="F1179" s="215"/>
      <c r="G1179" s="216"/>
      <c r="H1179" s="217"/>
      <c r="I1179" s="217"/>
      <c r="J1179" s="218"/>
      <c r="K1179" s="216"/>
    </row>
    <row r="1180" spans="5:11" s="205" customFormat="1" x14ac:dyDescent="0.3">
      <c r="E1180" s="215"/>
      <c r="F1180" s="215"/>
      <c r="G1180" s="216"/>
      <c r="H1180" s="217"/>
      <c r="I1180" s="217"/>
      <c r="J1180" s="218"/>
      <c r="K1180" s="216"/>
    </row>
    <row r="1181" spans="5:11" s="205" customFormat="1" x14ac:dyDescent="0.3">
      <c r="E1181" s="215"/>
      <c r="F1181" s="215"/>
      <c r="G1181" s="216"/>
      <c r="H1181" s="217"/>
      <c r="I1181" s="217"/>
      <c r="J1181" s="218"/>
      <c r="K1181" s="216"/>
    </row>
    <row r="1182" spans="5:11" s="205" customFormat="1" x14ac:dyDescent="0.3">
      <c r="E1182" s="215"/>
      <c r="F1182" s="215"/>
      <c r="G1182" s="216"/>
      <c r="H1182" s="217"/>
      <c r="I1182" s="217"/>
      <c r="J1182" s="218"/>
      <c r="K1182" s="216"/>
    </row>
    <row r="1183" spans="5:11" s="205" customFormat="1" x14ac:dyDescent="0.3">
      <c r="E1183" s="215"/>
      <c r="F1183" s="215"/>
      <c r="G1183" s="216"/>
      <c r="H1183" s="217"/>
      <c r="I1183" s="217"/>
      <c r="J1183" s="218"/>
      <c r="K1183" s="216"/>
    </row>
    <row r="1184" spans="5:11" s="205" customFormat="1" x14ac:dyDescent="0.3">
      <c r="E1184" s="215"/>
      <c r="F1184" s="215"/>
      <c r="G1184" s="216"/>
      <c r="H1184" s="217"/>
      <c r="I1184" s="217"/>
      <c r="J1184" s="218"/>
      <c r="K1184" s="216"/>
    </row>
    <row r="1185" spans="5:11" s="205" customFormat="1" x14ac:dyDescent="0.3">
      <c r="E1185" s="215"/>
      <c r="F1185" s="215"/>
      <c r="G1185" s="216"/>
      <c r="H1185" s="217"/>
      <c r="I1185" s="217"/>
      <c r="J1185" s="218"/>
      <c r="K1185" s="216"/>
    </row>
    <row r="1186" spans="5:11" s="205" customFormat="1" x14ac:dyDescent="0.3">
      <c r="E1186" s="215"/>
      <c r="F1186" s="215"/>
      <c r="G1186" s="216"/>
      <c r="H1186" s="217"/>
      <c r="I1186" s="217"/>
      <c r="J1186" s="218"/>
      <c r="K1186" s="216"/>
    </row>
    <row r="1187" spans="5:11" s="205" customFormat="1" x14ac:dyDescent="0.3">
      <c r="E1187" s="215"/>
      <c r="F1187" s="215"/>
      <c r="G1187" s="216"/>
      <c r="H1187" s="217"/>
      <c r="I1187" s="217"/>
      <c r="J1187" s="218"/>
      <c r="K1187" s="216"/>
    </row>
    <row r="1188" spans="5:11" s="205" customFormat="1" x14ac:dyDescent="0.3">
      <c r="E1188" s="215"/>
      <c r="F1188" s="215"/>
      <c r="G1188" s="216"/>
      <c r="H1188" s="217"/>
      <c r="I1188" s="217"/>
      <c r="J1188" s="218"/>
      <c r="K1188" s="216"/>
    </row>
    <row r="1189" spans="5:11" s="205" customFormat="1" x14ac:dyDescent="0.3">
      <c r="E1189" s="215"/>
      <c r="F1189" s="215"/>
      <c r="G1189" s="216"/>
      <c r="H1189" s="217"/>
      <c r="I1189" s="217"/>
      <c r="J1189" s="218"/>
      <c r="K1189" s="216"/>
    </row>
    <row r="1190" spans="5:11" s="205" customFormat="1" x14ac:dyDescent="0.3">
      <c r="E1190" s="215"/>
      <c r="F1190" s="215"/>
      <c r="G1190" s="216"/>
      <c r="H1190" s="217"/>
      <c r="I1190" s="217"/>
      <c r="J1190" s="218"/>
      <c r="K1190" s="216"/>
    </row>
    <row r="1191" spans="5:11" s="205" customFormat="1" x14ac:dyDescent="0.3">
      <c r="E1191" s="215"/>
      <c r="F1191" s="215"/>
      <c r="G1191" s="216"/>
      <c r="H1191" s="217"/>
      <c r="I1191" s="217"/>
      <c r="J1191" s="218"/>
      <c r="K1191" s="216"/>
    </row>
    <row r="1192" spans="5:11" s="205" customFormat="1" x14ac:dyDescent="0.3">
      <c r="E1192" s="215"/>
      <c r="F1192" s="215"/>
      <c r="G1192" s="216"/>
      <c r="H1192" s="217"/>
      <c r="I1192" s="217"/>
      <c r="J1192" s="218"/>
      <c r="K1192" s="216"/>
    </row>
    <row r="1193" spans="5:11" s="205" customFormat="1" x14ac:dyDescent="0.3">
      <c r="E1193" s="215"/>
      <c r="F1193" s="215"/>
      <c r="G1193" s="216"/>
      <c r="H1193" s="217"/>
      <c r="I1193" s="217"/>
      <c r="J1193" s="218"/>
      <c r="K1193" s="216"/>
    </row>
    <row r="1194" spans="5:11" s="205" customFormat="1" x14ac:dyDescent="0.3">
      <c r="E1194" s="215"/>
      <c r="F1194" s="215"/>
      <c r="G1194" s="216"/>
      <c r="H1194" s="217"/>
      <c r="I1194" s="217"/>
      <c r="J1194" s="218"/>
      <c r="K1194" s="216"/>
    </row>
    <row r="1195" spans="5:11" s="205" customFormat="1" x14ac:dyDescent="0.3">
      <c r="E1195" s="215"/>
      <c r="F1195" s="215"/>
      <c r="G1195" s="216"/>
      <c r="H1195" s="217"/>
      <c r="I1195" s="217"/>
      <c r="J1195" s="218"/>
      <c r="K1195" s="216"/>
    </row>
    <row r="1196" spans="5:11" s="205" customFormat="1" x14ac:dyDescent="0.3">
      <c r="E1196" s="215"/>
      <c r="F1196" s="215"/>
      <c r="G1196" s="216"/>
      <c r="H1196" s="217"/>
      <c r="I1196" s="217"/>
      <c r="J1196" s="218"/>
      <c r="K1196" s="216"/>
    </row>
    <row r="1197" spans="5:11" s="205" customFormat="1" x14ac:dyDescent="0.3">
      <c r="E1197" s="215"/>
      <c r="F1197" s="215"/>
      <c r="G1197" s="216"/>
      <c r="H1197" s="217"/>
      <c r="I1197" s="217"/>
      <c r="J1197" s="218"/>
      <c r="K1197" s="216"/>
    </row>
    <row r="1198" spans="5:11" s="205" customFormat="1" x14ac:dyDescent="0.3">
      <c r="E1198" s="215"/>
      <c r="F1198" s="215"/>
      <c r="G1198" s="216"/>
      <c r="H1198" s="217"/>
      <c r="I1198" s="217"/>
      <c r="J1198" s="218"/>
      <c r="K1198" s="216"/>
    </row>
    <row r="1199" spans="5:11" s="205" customFormat="1" x14ac:dyDescent="0.3">
      <c r="E1199" s="215"/>
      <c r="F1199" s="215"/>
      <c r="G1199" s="216"/>
      <c r="H1199" s="217"/>
      <c r="I1199" s="217"/>
      <c r="J1199" s="218"/>
      <c r="K1199" s="216"/>
    </row>
    <row r="1200" spans="5:11" s="205" customFormat="1" x14ac:dyDescent="0.3">
      <c r="E1200" s="215"/>
      <c r="F1200" s="215"/>
      <c r="G1200" s="216"/>
      <c r="H1200" s="217"/>
      <c r="I1200" s="217"/>
      <c r="J1200" s="218"/>
      <c r="K1200" s="216"/>
    </row>
    <row r="1201" spans="5:11" s="205" customFormat="1" x14ac:dyDescent="0.3">
      <c r="E1201" s="215"/>
      <c r="F1201" s="215"/>
      <c r="G1201" s="216"/>
      <c r="H1201" s="217"/>
      <c r="I1201" s="217"/>
      <c r="J1201" s="218"/>
      <c r="K1201" s="216"/>
    </row>
    <row r="1202" spans="5:11" s="205" customFormat="1" x14ac:dyDescent="0.3">
      <c r="E1202" s="215"/>
      <c r="F1202" s="215"/>
      <c r="G1202" s="216"/>
      <c r="H1202" s="217"/>
      <c r="I1202" s="217"/>
      <c r="J1202" s="218"/>
      <c r="K1202" s="216"/>
    </row>
    <row r="1203" spans="5:11" s="205" customFormat="1" x14ac:dyDescent="0.3">
      <c r="E1203" s="215"/>
      <c r="F1203" s="215"/>
      <c r="G1203" s="216"/>
      <c r="H1203" s="217"/>
      <c r="I1203" s="217"/>
      <c r="J1203" s="218"/>
      <c r="K1203" s="216"/>
    </row>
    <row r="1204" spans="5:11" s="205" customFormat="1" x14ac:dyDescent="0.3">
      <c r="E1204" s="215"/>
      <c r="F1204" s="215"/>
      <c r="G1204" s="216"/>
      <c r="H1204" s="217"/>
      <c r="I1204" s="217"/>
      <c r="J1204" s="218"/>
      <c r="K1204" s="216"/>
    </row>
    <row r="1205" spans="5:11" s="205" customFormat="1" x14ac:dyDescent="0.3">
      <c r="E1205" s="215"/>
      <c r="F1205" s="215"/>
      <c r="G1205" s="216"/>
      <c r="H1205" s="217"/>
      <c r="I1205" s="217"/>
      <c r="J1205" s="218"/>
      <c r="K1205" s="216"/>
    </row>
    <row r="1206" spans="5:11" s="205" customFormat="1" x14ac:dyDescent="0.3">
      <c r="E1206" s="215"/>
      <c r="F1206" s="215"/>
      <c r="G1206" s="216"/>
      <c r="H1206" s="217"/>
      <c r="I1206" s="217"/>
      <c r="J1206" s="218"/>
      <c r="K1206" s="216"/>
    </row>
    <row r="1207" spans="5:11" s="205" customFormat="1" x14ac:dyDescent="0.3">
      <c r="E1207" s="215"/>
      <c r="F1207" s="215"/>
      <c r="G1207" s="216"/>
      <c r="H1207" s="217"/>
      <c r="I1207" s="217"/>
      <c r="J1207" s="218"/>
      <c r="K1207" s="216"/>
    </row>
    <row r="1208" spans="5:11" s="205" customFormat="1" x14ac:dyDescent="0.3">
      <c r="E1208" s="215"/>
      <c r="F1208" s="215"/>
      <c r="G1208" s="216"/>
      <c r="H1208" s="217"/>
      <c r="I1208" s="217"/>
      <c r="J1208" s="218"/>
      <c r="K1208" s="216"/>
    </row>
    <row r="1209" spans="5:11" s="205" customFormat="1" x14ac:dyDescent="0.3">
      <c r="E1209" s="215"/>
      <c r="F1209" s="215"/>
      <c r="G1209" s="216"/>
      <c r="H1209" s="217"/>
      <c r="I1209" s="217"/>
      <c r="J1209" s="218"/>
      <c r="K1209" s="216"/>
    </row>
    <row r="1210" spans="5:11" s="205" customFormat="1" x14ac:dyDescent="0.3">
      <c r="E1210" s="215"/>
      <c r="F1210" s="215"/>
      <c r="G1210" s="216"/>
      <c r="H1210" s="217"/>
      <c r="I1210" s="217"/>
      <c r="J1210" s="218"/>
      <c r="K1210" s="216"/>
    </row>
    <row r="1211" spans="5:11" s="205" customFormat="1" x14ac:dyDescent="0.3">
      <c r="E1211" s="215"/>
      <c r="F1211" s="215"/>
      <c r="G1211" s="216"/>
      <c r="H1211" s="217"/>
      <c r="I1211" s="217"/>
      <c r="J1211" s="218"/>
      <c r="K1211" s="216"/>
    </row>
    <row r="1212" spans="5:11" s="205" customFormat="1" x14ac:dyDescent="0.3">
      <c r="E1212" s="215"/>
      <c r="F1212" s="215"/>
      <c r="G1212" s="216"/>
      <c r="H1212" s="217"/>
      <c r="I1212" s="217"/>
      <c r="J1212" s="218"/>
      <c r="K1212" s="216"/>
    </row>
    <row r="1213" spans="5:11" s="205" customFormat="1" x14ac:dyDescent="0.3">
      <c r="E1213" s="215"/>
      <c r="F1213" s="215"/>
      <c r="G1213" s="216"/>
      <c r="H1213" s="217"/>
      <c r="I1213" s="217"/>
      <c r="J1213" s="218"/>
      <c r="K1213" s="216"/>
    </row>
    <row r="1214" spans="5:11" s="205" customFormat="1" x14ac:dyDescent="0.3">
      <c r="E1214" s="215"/>
      <c r="F1214" s="215"/>
      <c r="G1214" s="216"/>
      <c r="H1214" s="217"/>
      <c r="I1214" s="217"/>
      <c r="J1214" s="218"/>
      <c r="K1214" s="216"/>
    </row>
    <row r="1215" spans="5:11" s="205" customFormat="1" x14ac:dyDescent="0.3">
      <c r="E1215" s="215"/>
      <c r="F1215" s="215"/>
      <c r="G1215" s="216"/>
      <c r="H1215" s="217"/>
      <c r="I1215" s="217"/>
      <c r="J1215" s="218"/>
      <c r="K1215" s="216"/>
    </row>
    <row r="1216" spans="5:11" s="205" customFormat="1" x14ac:dyDescent="0.3">
      <c r="E1216" s="215"/>
      <c r="F1216" s="215"/>
      <c r="G1216" s="216"/>
      <c r="H1216" s="217"/>
      <c r="I1216" s="217"/>
      <c r="J1216" s="218"/>
      <c r="K1216" s="216"/>
    </row>
    <row r="1217" spans="5:11" s="205" customFormat="1" x14ac:dyDescent="0.3">
      <c r="E1217" s="215"/>
      <c r="F1217" s="215"/>
      <c r="G1217" s="216"/>
      <c r="H1217" s="217"/>
      <c r="I1217" s="217"/>
      <c r="J1217" s="218"/>
      <c r="K1217" s="216"/>
    </row>
    <row r="1218" spans="5:11" s="205" customFormat="1" x14ac:dyDescent="0.3">
      <c r="E1218" s="215"/>
      <c r="F1218" s="215"/>
      <c r="G1218" s="216"/>
      <c r="H1218" s="217"/>
      <c r="I1218" s="217"/>
      <c r="J1218" s="218"/>
      <c r="K1218" s="216"/>
    </row>
    <row r="1219" spans="5:11" s="205" customFormat="1" x14ac:dyDescent="0.3">
      <c r="E1219" s="215"/>
      <c r="F1219" s="215"/>
      <c r="G1219" s="216"/>
      <c r="H1219" s="217"/>
      <c r="I1219" s="217"/>
      <c r="J1219" s="218"/>
      <c r="K1219" s="216"/>
    </row>
    <row r="1220" spans="5:11" s="205" customFormat="1" x14ac:dyDescent="0.3">
      <c r="E1220" s="215"/>
      <c r="F1220" s="215"/>
      <c r="G1220" s="216"/>
      <c r="H1220" s="217"/>
      <c r="I1220" s="217"/>
      <c r="J1220" s="218"/>
      <c r="K1220" s="216"/>
    </row>
    <row r="1221" spans="5:11" s="205" customFormat="1" x14ac:dyDescent="0.3">
      <c r="E1221" s="215"/>
      <c r="F1221" s="215"/>
      <c r="G1221" s="216"/>
      <c r="H1221" s="217"/>
      <c r="I1221" s="217"/>
      <c r="J1221" s="218"/>
      <c r="K1221" s="216"/>
    </row>
    <row r="1222" spans="5:11" s="205" customFormat="1" x14ac:dyDescent="0.3">
      <c r="E1222" s="215"/>
      <c r="F1222" s="215"/>
      <c r="G1222" s="216"/>
      <c r="H1222" s="217"/>
      <c r="I1222" s="217"/>
      <c r="J1222" s="218"/>
      <c r="K1222" s="216"/>
    </row>
    <row r="1223" spans="5:11" s="205" customFormat="1" x14ac:dyDescent="0.3">
      <c r="E1223" s="215"/>
      <c r="F1223" s="215"/>
      <c r="G1223" s="216"/>
      <c r="H1223" s="217"/>
      <c r="I1223" s="217"/>
      <c r="J1223" s="218"/>
      <c r="K1223" s="216"/>
    </row>
    <row r="1224" spans="5:11" s="205" customFormat="1" x14ac:dyDescent="0.3">
      <c r="E1224" s="215"/>
      <c r="F1224" s="215"/>
      <c r="G1224" s="216"/>
      <c r="H1224" s="217"/>
      <c r="I1224" s="217"/>
      <c r="J1224" s="218"/>
      <c r="K1224" s="216"/>
    </row>
    <row r="1225" spans="5:11" s="205" customFormat="1" x14ac:dyDescent="0.3">
      <c r="E1225" s="215"/>
      <c r="F1225" s="215"/>
      <c r="G1225" s="216"/>
      <c r="H1225" s="217"/>
      <c r="I1225" s="217"/>
      <c r="J1225" s="218"/>
      <c r="K1225" s="216"/>
    </row>
    <row r="1226" spans="5:11" s="205" customFormat="1" x14ac:dyDescent="0.3">
      <c r="E1226" s="215"/>
      <c r="F1226" s="215"/>
      <c r="G1226" s="216"/>
      <c r="H1226" s="217"/>
      <c r="I1226" s="217"/>
      <c r="J1226" s="218"/>
      <c r="K1226" s="216"/>
    </row>
    <row r="1227" spans="5:11" s="205" customFormat="1" x14ac:dyDescent="0.3">
      <c r="E1227" s="215"/>
      <c r="F1227" s="215"/>
      <c r="G1227" s="216"/>
      <c r="H1227" s="217"/>
      <c r="I1227" s="217"/>
      <c r="J1227" s="218"/>
      <c r="K1227" s="216"/>
    </row>
    <row r="1228" spans="5:11" s="205" customFormat="1" x14ac:dyDescent="0.3">
      <c r="E1228" s="215"/>
      <c r="F1228" s="215"/>
      <c r="G1228" s="216"/>
      <c r="H1228" s="217"/>
      <c r="I1228" s="217"/>
      <c r="J1228" s="218"/>
      <c r="K1228" s="216"/>
    </row>
    <row r="1229" spans="5:11" s="205" customFormat="1" x14ac:dyDescent="0.3">
      <c r="E1229" s="215"/>
      <c r="F1229" s="215"/>
      <c r="G1229" s="216"/>
      <c r="H1229" s="217"/>
      <c r="I1229" s="217"/>
      <c r="J1229" s="218"/>
      <c r="K1229" s="216"/>
    </row>
    <row r="1230" spans="5:11" s="205" customFormat="1" x14ac:dyDescent="0.3">
      <c r="E1230" s="215"/>
      <c r="F1230" s="215"/>
      <c r="G1230" s="216"/>
      <c r="H1230" s="217"/>
      <c r="I1230" s="217"/>
      <c r="J1230" s="218"/>
      <c r="K1230" s="216"/>
    </row>
    <row r="1231" spans="5:11" s="205" customFormat="1" x14ac:dyDescent="0.3">
      <c r="E1231" s="215"/>
      <c r="F1231" s="215"/>
      <c r="G1231" s="216"/>
      <c r="H1231" s="217"/>
      <c r="I1231" s="217"/>
      <c r="J1231" s="218"/>
      <c r="K1231" s="216"/>
    </row>
    <row r="1232" spans="5:11" s="205" customFormat="1" x14ac:dyDescent="0.3">
      <c r="E1232" s="215"/>
      <c r="F1232" s="215"/>
      <c r="G1232" s="216"/>
      <c r="H1232" s="217"/>
      <c r="I1232" s="217"/>
      <c r="J1232" s="218"/>
      <c r="K1232" s="216"/>
    </row>
    <row r="1233" spans="5:11" s="205" customFormat="1" x14ac:dyDescent="0.3">
      <c r="E1233" s="215"/>
      <c r="F1233" s="215"/>
      <c r="G1233" s="216"/>
      <c r="H1233" s="217"/>
      <c r="I1233" s="217"/>
      <c r="J1233" s="218"/>
      <c r="K1233" s="216"/>
    </row>
    <row r="1234" spans="5:11" s="205" customFormat="1" x14ac:dyDescent="0.3">
      <c r="E1234" s="215"/>
      <c r="F1234" s="215"/>
      <c r="G1234" s="216"/>
      <c r="H1234" s="217"/>
      <c r="I1234" s="217"/>
      <c r="J1234" s="218"/>
      <c r="K1234" s="216"/>
    </row>
    <row r="1235" spans="5:11" s="205" customFormat="1" x14ac:dyDescent="0.3">
      <c r="E1235" s="215"/>
      <c r="F1235" s="215"/>
      <c r="G1235" s="216"/>
      <c r="H1235" s="217"/>
      <c r="I1235" s="217"/>
      <c r="J1235" s="218"/>
      <c r="K1235" s="216"/>
    </row>
    <row r="1236" spans="5:11" s="205" customFormat="1" x14ac:dyDescent="0.3">
      <c r="E1236" s="215"/>
      <c r="F1236" s="215"/>
      <c r="G1236" s="216"/>
      <c r="H1236" s="217"/>
      <c r="I1236" s="217"/>
      <c r="J1236" s="218"/>
      <c r="K1236" s="216"/>
    </row>
    <row r="1237" spans="5:11" s="205" customFormat="1" x14ac:dyDescent="0.3">
      <c r="E1237" s="215"/>
      <c r="F1237" s="215"/>
      <c r="G1237" s="216"/>
      <c r="H1237" s="217"/>
      <c r="I1237" s="217"/>
      <c r="J1237" s="218"/>
      <c r="K1237" s="216"/>
    </row>
    <row r="1238" spans="5:11" s="205" customFormat="1" x14ac:dyDescent="0.3">
      <c r="E1238" s="215"/>
      <c r="F1238" s="215"/>
      <c r="G1238" s="216"/>
      <c r="H1238" s="217"/>
      <c r="I1238" s="217"/>
      <c r="J1238" s="218"/>
      <c r="K1238" s="216"/>
    </row>
    <row r="1239" spans="5:11" s="205" customFormat="1" x14ac:dyDescent="0.3">
      <c r="E1239" s="215"/>
      <c r="F1239" s="215"/>
      <c r="G1239" s="216"/>
      <c r="H1239" s="217"/>
      <c r="I1239" s="217"/>
      <c r="J1239" s="218"/>
      <c r="K1239" s="216"/>
    </row>
    <row r="1240" spans="5:11" s="205" customFormat="1" x14ac:dyDescent="0.3">
      <c r="E1240" s="215"/>
      <c r="F1240" s="215"/>
      <c r="G1240" s="216"/>
      <c r="H1240" s="217"/>
      <c r="I1240" s="217"/>
      <c r="J1240" s="218"/>
      <c r="K1240" s="216"/>
    </row>
    <row r="1241" spans="5:11" s="205" customFormat="1" x14ac:dyDescent="0.3">
      <c r="E1241" s="215"/>
      <c r="F1241" s="215"/>
      <c r="G1241" s="216"/>
      <c r="H1241" s="217"/>
      <c r="I1241" s="217"/>
      <c r="J1241" s="218"/>
      <c r="K1241" s="216"/>
    </row>
    <row r="1242" spans="5:11" s="205" customFormat="1" x14ac:dyDescent="0.3">
      <c r="E1242" s="215"/>
      <c r="F1242" s="215"/>
      <c r="G1242" s="216"/>
      <c r="H1242" s="217"/>
      <c r="I1242" s="217"/>
      <c r="J1242" s="218"/>
      <c r="K1242" s="216"/>
    </row>
    <row r="1243" spans="5:11" s="205" customFormat="1" x14ac:dyDescent="0.3">
      <c r="E1243" s="215"/>
      <c r="F1243" s="215"/>
      <c r="G1243" s="216"/>
      <c r="H1243" s="217"/>
      <c r="I1243" s="217"/>
      <c r="J1243" s="218"/>
      <c r="K1243" s="216"/>
    </row>
    <row r="1244" spans="5:11" s="205" customFormat="1" x14ac:dyDescent="0.3">
      <c r="E1244" s="215"/>
      <c r="F1244" s="215"/>
      <c r="G1244" s="216"/>
      <c r="H1244" s="217"/>
      <c r="I1244" s="217"/>
      <c r="J1244" s="218"/>
      <c r="K1244" s="216"/>
    </row>
    <row r="1245" spans="5:11" s="205" customFormat="1" x14ac:dyDescent="0.3">
      <c r="E1245" s="215"/>
      <c r="F1245" s="215"/>
      <c r="G1245" s="216"/>
      <c r="H1245" s="217"/>
      <c r="I1245" s="217"/>
      <c r="J1245" s="218"/>
      <c r="K1245" s="216"/>
    </row>
    <row r="1246" spans="5:11" s="205" customFormat="1" x14ac:dyDescent="0.3">
      <c r="E1246" s="215"/>
      <c r="F1246" s="215"/>
      <c r="G1246" s="216"/>
      <c r="H1246" s="217"/>
      <c r="I1246" s="217"/>
      <c r="J1246" s="218"/>
      <c r="K1246" s="216"/>
    </row>
    <row r="1247" spans="5:11" s="205" customFormat="1" x14ac:dyDescent="0.3">
      <c r="E1247" s="215"/>
      <c r="F1247" s="215"/>
      <c r="G1247" s="216"/>
      <c r="H1247" s="217"/>
      <c r="I1247" s="217"/>
      <c r="J1247" s="218"/>
      <c r="K1247" s="216"/>
    </row>
    <row r="1248" spans="5:11" s="205" customFormat="1" x14ac:dyDescent="0.3">
      <c r="E1248" s="215"/>
      <c r="F1248" s="215"/>
      <c r="G1248" s="216"/>
      <c r="H1248" s="217"/>
      <c r="I1248" s="217"/>
      <c r="J1248" s="218"/>
      <c r="K1248" s="216"/>
    </row>
    <row r="1249" spans="5:11" s="205" customFormat="1" x14ac:dyDescent="0.3">
      <c r="E1249" s="215"/>
      <c r="F1249" s="215"/>
      <c r="G1249" s="216"/>
      <c r="H1249" s="217"/>
      <c r="I1249" s="217"/>
      <c r="J1249" s="218"/>
      <c r="K1249" s="216"/>
    </row>
    <row r="1250" spans="5:11" s="205" customFormat="1" x14ac:dyDescent="0.3">
      <c r="E1250" s="215"/>
      <c r="F1250" s="215"/>
      <c r="G1250" s="216"/>
      <c r="H1250" s="217"/>
      <c r="I1250" s="217"/>
      <c r="J1250" s="218"/>
      <c r="K1250" s="216"/>
    </row>
    <row r="1251" spans="5:11" s="205" customFormat="1" x14ac:dyDescent="0.3">
      <c r="E1251" s="215"/>
      <c r="F1251" s="215"/>
      <c r="G1251" s="216"/>
      <c r="H1251" s="217"/>
      <c r="I1251" s="217"/>
      <c r="J1251" s="218"/>
      <c r="K1251" s="216"/>
    </row>
    <row r="1252" spans="5:11" s="205" customFormat="1" x14ac:dyDescent="0.3">
      <c r="E1252" s="215"/>
      <c r="F1252" s="215"/>
      <c r="G1252" s="216"/>
      <c r="H1252" s="217"/>
      <c r="I1252" s="217"/>
      <c r="J1252" s="218"/>
      <c r="K1252" s="216"/>
    </row>
    <row r="1253" spans="5:11" s="205" customFormat="1" x14ac:dyDescent="0.3">
      <c r="E1253" s="215"/>
      <c r="F1253" s="215"/>
      <c r="G1253" s="216"/>
      <c r="H1253" s="217"/>
      <c r="I1253" s="217"/>
      <c r="J1253" s="218"/>
      <c r="K1253" s="216"/>
    </row>
    <row r="1254" spans="5:11" s="205" customFormat="1" x14ac:dyDescent="0.3">
      <c r="E1254" s="215"/>
      <c r="F1254" s="215"/>
      <c r="G1254" s="216"/>
      <c r="H1254" s="217"/>
      <c r="I1254" s="217"/>
      <c r="J1254" s="218"/>
      <c r="K1254" s="216"/>
    </row>
    <row r="1255" spans="5:11" s="205" customFormat="1" x14ac:dyDescent="0.3">
      <c r="E1255" s="215"/>
      <c r="F1255" s="215"/>
      <c r="G1255" s="216"/>
      <c r="H1255" s="217"/>
      <c r="I1255" s="217"/>
      <c r="J1255" s="218"/>
      <c r="K1255" s="216"/>
    </row>
    <row r="1256" spans="5:11" s="205" customFormat="1" x14ac:dyDescent="0.3">
      <c r="E1256" s="215"/>
      <c r="F1256" s="215"/>
      <c r="G1256" s="216"/>
      <c r="H1256" s="217"/>
      <c r="I1256" s="217"/>
      <c r="J1256" s="218"/>
      <c r="K1256" s="216"/>
    </row>
    <row r="1257" spans="5:11" s="205" customFormat="1" x14ac:dyDescent="0.3">
      <c r="E1257" s="215"/>
      <c r="F1257" s="215"/>
      <c r="G1257" s="216"/>
      <c r="H1257" s="217"/>
      <c r="I1257" s="217"/>
      <c r="J1257" s="218"/>
      <c r="K1257" s="216"/>
    </row>
    <row r="1258" spans="5:11" s="205" customFormat="1" x14ac:dyDescent="0.3">
      <c r="E1258" s="215"/>
      <c r="F1258" s="215"/>
      <c r="G1258" s="216"/>
      <c r="H1258" s="217"/>
      <c r="I1258" s="217"/>
      <c r="J1258" s="218"/>
      <c r="K1258" s="216"/>
    </row>
    <row r="1259" spans="5:11" s="205" customFormat="1" x14ac:dyDescent="0.3">
      <c r="E1259" s="215"/>
      <c r="F1259" s="215"/>
      <c r="G1259" s="216"/>
      <c r="H1259" s="217"/>
      <c r="I1259" s="217"/>
      <c r="J1259" s="218"/>
      <c r="K1259" s="216"/>
    </row>
    <row r="1260" spans="5:11" s="205" customFormat="1" x14ac:dyDescent="0.3">
      <c r="E1260" s="215"/>
      <c r="F1260" s="215"/>
      <c r="G1260" s="216"/>
      <c r="H1260" s="217"/>
      <c r="I1260" s="217"/>
      <c r="J1260" s="218"/>
      <c r="K1260" s="216"/>
    </row>
    <row r="1261" spans="5:11" s="205" customFormat="1" x14ac:dyDescent="0.3">
      <c r="E1261" s="215"/>
      <c r="F1261" s="215"/>
      <c r="G1261" s="216"/>
      <c r="H1261" s="217"/>
      <c r="I1261" s="217"/>
      <c r="J1261" s="218"/>
      <c r="K1261" s="216"/>
    </row>
    <row r="1262" spans="5:11" s="205" customFormat="1" x14ac:dyDescent="0.3">
      <c r="E1262" s="215"/>
      <c r="F1262" s="215"/>
      <c r="G1262" s="216"/>
      <c r="H1262" s="217"/>
      <c r="I1262" s="217"/>
      <c r="J1262" s="218"/>
      <c r="K1262" s="216"/>
    </row>
    <row r="1263" spans="5:11" s="205" customFormat="1" x14ac:dyDescent="0.3">
      <c r="E1263" s="215"/>
      <c r="F1263" s="215"/>
      <c r="G1263" s="216"/>
      <c r="H1263" s="217"/>
      <c r="I1263" s="217"/>
      <c r="J1263" s="218"/>
      <c r="K1263" s="216"/>
    </row>
    <row r="1264" spans="5:11" s="205" customFormat="1" x14ac:dyDescent="0.3">
      <c r="E1264" s="215"/>
      <c r="F1264" s="215"/>
      <c r="G1264" s="216"/>
      <c r="H1264" s="217"/>
      <c r="I1264" s="217"/>
      <c r="J1264" s="218"/>
      <c r="K1264" s="216"/>
    </row>
    <row r="1265" spans="5:11" s="205" customFormat="1" x14ac:dyDescent="0.3">
      <c r="E1265" s="215"/>
      <c r="F1265" s="215"/>
      <c r="G1265" s="216"/>
      <c r="H1265" s="217"/>
      <c r="I1265" s="217"/>
      <c r="J1265" s="218"/>
      <c r="K1265" s="216"/>
    </row>
    <row r="1266" spans="5:11" s="205" customFormat="1" x14ac:dyDescent="0.3">
      <c r="E1266" s="215"/>
      <c r="F1266" s="215"/>
      <c r="G1266" s="216"/>
      <c r="H1266" s="217"/>
      <c r="I1266" s="217"/>
      <c r="J1266" s="218"/>
      <c r="K1266" s="216"/>
    </row>
    <row r="1267" spans="5:11" s="205" customFormat="1" x14ac:dyDescent="0.3">
      <c r="E1267" s="215"/>
      <c r="F1267" s="215"/>
      <c r="G1267" s="216"/>
      <c r="H1267" s="217"/>
      <c r="I1267" s="217"/>
      <c r="J1267" s="218"/>
      <c r="K1267" s="216"/>
    </row>
    <row r="1268" spans="5:11" s="205" customFormat="1" x14ac:dyDescent="0.3">
      <c r="E1268" s="215"/>
      <c r="F1268" s="215"/>
      <c r="G1268" s="216"/>
      <c r="H1268" s="217"/>
      <c r="I1268" s="217"/>
      <c r="J1268" s="218"/>
      <c r="K1268" s="216"/>
    </row>
    <row r="1269" spans="5:11" s="205" customFormat="1" x14ac:dyDescent="0.3">
      <c r="E1269" s="215"/>
      <c r="F1269" s="215"/>
      <c r="G1269" s="216"/>
      <c r="H1269" s="217"/>
      <c r="I1269" s="217"/>
      <c r="J1269" s="218"/>
      <c r="K1269" s="216"/>
    </row>
    <row r="1270" spans="5:11" s="205" customFormat="1" x14ac:dyDescent="0.3">
      <c r="E1270" s="215"/>
      <c r="F1270" s="215"/>
      <c r="G1270" s="216"/>
      <c r="H1270" s="217"/>
      <c r="I1270" s="217"/>
      <c r="J1270" s="218"/>
      <c r="K1270" s="216"/>
    </row>
    <row r="1271" spans="5:11" s="205" customFormat="1" x14ac:dyDescent="0.3">
      <c r="E1271" s="215"/>
      <c r="F1271" s="215"/>
      <c r="G1271" s="216"/>
      <c r="H1271" s="217"/>
      <c r="I1271" s="217"/>
      <c r="J1271" s="218"/>
      <c r="K1271" s="216"/>
    </row>
    <row r="1272" spans="5:11" s="205" customFormat="1" x14ac:dyDescent="0.3">
      <c r="E1272" s="215"/>
      <c r="F1272" s="215"/>
      <c r="G1272" s="216"/>
      <c r="H1272" s="217"/>
      <c r="I1272" s="217"/>
      <c r="J1272" s="218"/>
      <c r="K1272" s="216"/>
    </row>
    <row r="1273" spans="5:11" s="205" customFormat="1" x14ac:dyDescent="0.3">
      <c r="E1273" s="215"/>
      <c r="F1273" s="215"/>
      <c r="G1273" s="216"/>
      <c r="H1273" s="217"/>
      <c r="I1273" s="217"/>
      <c r="J1273" s="218"/>
      <c r="K1273" s="216"/>
    </row>
    <row r="1274" spans="5:11" s="205" customFormat="1" x14ac:dyDescent="0.3">
      <c r="E1274" s="215"/>
      <c r="F1274" s="215"/>
      <c r="G1274" s="216"/>
      <c r="H1274" s="217"/>
      <c r="I1274" s="217"/>
      <c r="J1274" s="218"/>
      <c r="K1274" s="216"/>
    </row>
    <row r="1275" spans="5:11" s="205" customFormat="1" x14ac:dyDescent="0.3">
      <c r="E1275" s="215"/>
      <c r="F1275" s="215"/>
      <c r="G1275" s="216"/>
      <c r="H1275" s="217"/>
      <c r="I1275" s="217"/>
      <c r="J1275" s="218"/>
      <c r="K1275" s="216"/>
    </row>
    <row r="1276" spans="5:11" s="205" customFormat="1" x14ac:dyDescent="0.3">
      <c r="E1276" s="215"/>
      <c r="F1276" s="215"/>
      <c r="G1276" s="216"/>
      <c r="H1276" s="217"/>
      <c r="I1276" s="217"/>
      <c r="J1276" s="218"/>
      <c r="K1276" s="216"/>
    </row>
    <row r="1277" spans="5:11" s="205" customFormat="1" x14ac:dyDescent="0.3">
      <c r="E1277" s="215"/>
      <c r="F1277" s="215"/>
      <c r="G1277" s="216"/>
      <c r="H1277" s="217"/>
      <c r="I1277" s="217"/>
      <c r="J1277" s="218"/>
      <c r="K1277" s="216"/>
    </row>
    <row r="1278" spans="5:11" s="205" customFormat="1" x14ac:dyDescent="0.3">
      <c r="E1278" s="215"/>
      <c r="F1278" s="215"/>
      <c r="G1278" s="216"/>
      <c r="H1278" s="217"/>
      <c r="I1278" s="217"/>
      <c r="J1278" s="218"/>
      <c r="K1278" s="216"/>
    </row>
    <row r="1279" spans="5:11" s="205" customFormat="1" x14ac:dyDescent="0.3">
      <c r="E1279" s="215"/>
      <c r="F1279" s="215"/>
      <c r="G1279" s="216"/>
      <c r="H1279" s="217"/>
      <c r="I1279" s="217"/>
      <c r="J1279" s="218"/>
      <c r="K1279" s="216"/>
    </row>
    <row r="1280" spans="5:11" s="205" customFormat="1" x14ac:dyDescent="0.3">
      <c r="E1280" s="215"/>
      <c r="F1280" s="215"/>
      <c r="G1280" s="216"/>
      <c r="H1280" s="217"/>
      <c r="I1280" s="217"/>
      <c r="J1280" s="218"/>
      <c r="K1280" s="216"/>
    </row>
    <row r="1281" spans="5:11" s="205" customFormat="1" x14ac:dyDescent="0.3">
      <c r="E1281" s="215"/>
      <c r="F1281" s="215"/>
      <c r="G1281" s="216"/>
      <c r="H1281" s="217"/>
      <c r="I1281" s="217"/>
      <c r="J1281" s="218"/>
      <c r="K1281" s="216"/>
    </row>
    <row r="1282" spans="5:11" s="205" customFormat="1" x14ac:dyDescent="0.3">
      <c r="E1282" s="215"/>
      <c r="F1282" s="215"/>
      <c r="G1282" s="216"/>
      <c r="H1282" s="217"/>
      <c r="I1282" s="217"/>
      <c r="J1282" s="218"/>
      <c r="K1282" s="216"/>
    </row>
    <row r="1283" spans="5:11" s="205" customFormat="1" x14ac:dyDescent="0.3">
      <c r="E1283" s="215"/>
      <c r="F1283" s="215"/>
      <c r="G1283" s="216"/>
      <c r="H1283" s="217"/>
      <c r="I1283" s="217"/>
      <c r="J1283" s="218"/>
      <c r="K1283" s="216"/>
    </row>
    <row r="1284" spans="5:11" s="205" customFormat="1" x14ac:dyDescent="0.3">
      <c r="E1284" s="215"/>
      <c r="F1284" s="215"/>
      <c r="G1284" s="216"/>
      <c r="H1284" s="217"/>
      <c r="I1284" s="217"/>
      <c r="J1284" s="218"/>
      <c r="K1284" s="216"/>
    </row>
    <row r="1285" spans="5:11" s="205" customFormat="1" x14ac:dyDescent="0.3">
      <c r="E1285" s="215"/>
      <c r="F1285" s="215"/>
      <c r="G1285" s="216"/>
      <c r="H1285" s="217"/>
      <c r="I1285" s="217"/>
      <c r="J1285" s="218"/>
      <c r="K1285" s="216"/>
    </row>
    <row r="1286" spans="5:11" s="205" customFormat="1" x14ac:dyDescent="0.3">
      <c r="E1286" s="215"/>
      <c r="F1286" s="215"/>
      <c r="G1286" s="216"/>
      <c r="H1286" s="217"/>
      <c r="I1286" s="217"/>
      <c r="J1286" s="218"/>
      <c r="K1286" s="216"/>
    </row>
    <row r="1287" spans="5:11" s="205" customFormat="1" x14ac:dyDescent="0.3">
      <c r="E1287" s="215"/>
      <c r="F1287" s="215"/>
      <c r="G1287" s="216"/>
      <c r="H1287" s="217"/>
      <c r="I1287" s="217"/>
      <c r="J1287" s="218"/>
      <c r="K1287" s="216"/>
    </row>
    <row r="1288" spans="5:11" s="205" customFormat="1" x14ac:dyDescent="0.3">
      <c r="E1288" s="215"/>
      <c r="F1288" s="215"/>
      <c r="G1288" s="216"/>
      <c r="H1288" s="217"/>
      <c r="I1288" s="217"/>
      <c r="J1288" s="218"/>
      <c r="K1288" s="216"/>
    </row>
    <row r="1289" spans="5:11" s="205" customFormat="1" x14ac:dyDescent="0.3">
      <c r="E1289" s="215"/>
      <c r="F1289" s="215"/>
      <c r="G1289" s="216"/>
      <c r="H1289" s="217"/>
      <c r="I1289" s="217"/>
      <c r="J1289" s="218"/>
      <c r="K1289" s="216"/>
    </row>
    <row r="1290" spans="5:11" s="205" customFormat="1" x14ac:dyDescent="0.3">
      <c r="E1290" s="215"/>
      <c r="F1290" s="215"/>
      <c r="G1290" s="216"/>
      <c r="H1290" s="217"/>
      <c r="I1290" s="217"/>
      <c r="J1290" s="218"/>
      <c r="K1290" s="216"/>
    </row>
    <row r="1291" spans="5:11" s="205" customFormat="1" x14ac:dyDescent="0.3">
      <c r="E1291" s="215"/>
      <c r="F1291" s="215"/>
      <c r="G1291" s="216"/>
      <c r="H1291" s="217"/>
      <c r="I1291" s="217"/>
      <c r="J1291" s="218"/>
      <c r="K1291" s="216"/>
    </row>
    <row r="1292" spans="5:11" s="205" customFormat="1" x14ac:dyDescent="0.3">
      <c r="E1292" s="215"/>
      <c r="F1292" s="215"/>
      <c r="G1292" s="216"/>
      <c r="H1292" s="217"/>
      <c r="I1292" s="217"/>
      <c r="J1292" s="218"/>
      <c r="K1292" s="216"/>
    </row>
    <row r="1293" spans="5:11" s="205" customFormat="1" x14ac:dyDescent="0.3">
      <c r="E1293" s="215"/>
      <c r="F1293" s="215"/>
      <c r="G1293" s="216"/>
      <c r="H1293" s="217"/>
      <c r="I1293" s="217"/>
      <c r="J1293" s="218"/>
      <c r="K1293" s="216"/>
    </row>
    <row r="1294" spans="5:11" s="205" customFormat="1" x14ac:dyDescent="0.3">
      <c r="E1294" s="215"/>
      <c r="F1294" s="215"/>
      <c r="G1294" s="216"/>
      <c r="H1294" s="217"/>
      <c r="I1294" s="217"/>
      <c r="J1294" s="218"/>
      <c r="K1294" s="216"/>
    </row>
    <row r="1295" spans="5:11" s="205" customFormat="1" x14ac:dyDescent="0.3">
      <c r="E1295" s="215"/>
      <c r="F1295" s="215"/>
      <c r="G1295" s="216"/>
      <c r="H1295" s="217"/>
      <c r="I1295" s="217"/>
      <c r="J1295" s="218"/>
      <c r="K1295" s="216"/>
    </row>
    <row r="1296" spans="5:11" s="205" customFormat="1" x14ac:dyDescent="0.3">
      <c r="E1296" s="215"/>
      <c r="F1296" s="215"/>
      <c r="G1296" s="216"/>
      <c r="H1296" s="217"/>
      <c r="I1296" s="217"/>
      <c r="J1296" s="218"/>
      <c r="K1296" s="216"/>
    </row>
    <row r="1297" spans="5:11" s="205" customFormat="1" x14ac:dyDescent="0.3">
      <c r="E1297" s="215"/>
      <c r="F1297" s="215"/>
      <c r="G1297" s="216"/>
      <c r="H1297" s="217"/>
      <c r="I1297" s="217"/>
      <c r="J1297" s="218"/>
      <c r="K1297" s="216"/>
    </row>
    <row r="1298" spans="5:11" s="205" customFormat="1" x14ac:dyDescent="0.3">
      <c r="E1298" s="215"/>
      <c r="F1298" s="215"/>
      <c r="G1298" s="216"/>
      <c r="H1298" s="217"/>
      <c r="I1298" s="217"/>
      <c r="J1298" s="218"/>
      <c r="K1298" s="216"/>
    </row>
    <row r="1299" spans="5:11" s="205" customFormat="1" x14ac:dyDescent="0.3">
      <c r="E1299" s="215"/>
      <c r="F1299" s="215"/>
      <c r="G1299" s="216"/>
      <c r="H1299" s="217"/>
      <c r="I1299" s="217"/>
      <c r="J1299" s="218"/>
      <c r="K1299" s="216"/>
    </row>
    <row r="1300" spans="5:11" s="205" customFormat="1" x14ac:dyDescent="0.3">
      <c r="E1300" s="215"/>
      <c r="F1300" s="215"/>
      <c r="G1300" s="216"/>
      <c r="H1300" s="217"/>
      <c r="I1300" s="217"/>
      <c r="J1300" s="218"/>
      <c r="K1300" s="216"/>
    </row>
    <row r="1301" spans="5:11" s="205" customFormat="1" x14ac:dyDescent="0.3">
      <c r="E1301" s="215"/>
      <c r="F1301" s="215"/>
      <c r="G1301" s="216"/>
      <c r="H1301" s="217"/>
      <c r="I1301" s="217"/>
      <c r="J1301" s="218"/>
      <c r="K1301" s="216"/>
    </row>
    <row r="1302" spans="5:11" s="205" customFormat="1" x14ac:dyDescent="0.3">
      <c r="E1302" s="215"/>
      <c r="F1302" s="215"/>
      <c r="G1302" s="216"/>
      <c r="H1302" s="217"/>
      <c r="I1302" s="217"/>
      <c r="J1302" s="218"/>
      <c r="K1302" s="216"/>
    </row>
    <row r="1303" spans="5:11" s="205" customFormat="1" x14ac:dyDescent="0.3">
      <c r="E1303" s="215"/>
      <c r="F1303" s="215"/>
      <c r="G1303" s="216"/>
      <c r="H1303" s="217"/>
      <c r="I1303" s="217"/>
      <c r="J1303" s="218"/>
      <c r="K1303" s="216"/>
    </row>
    <row r="1304" spans="5:11" s="205" customFormat="1" x14ac:dyDescent="0.3">
      <c r="E1304" s="215"/>
      <c r="F1304" s="215"/>
      <c r="G1304" s="216"/>
      <c r="H1304" s="217"/>
      <c r="I1304" s="217"/>
      <c r="J1304" s="218"/>
      <c r="K1304" s="216"/>
    </row>
    <row r="1305" spans="5:11" s="205" customFormat="1" x14ac:dyDescent="0.3">
      <c r="E1305" s="215"/>
      <c r="F1305" s="215"/>
      <c r="G1305" s="216"/>
      <c r="H1305" s="217"/>
      <c r="I1305" s="217"/>
      <c r="J1305" s="218"/>
      <c r="K1305" s="216"/>
    </row>
    <row r="1306" spans="5:11" s="205" customFormat="1" x14ac:dyDescent="0.3">
      <c r="E1306" s="215"/>
      <c r="F1306" s="215"/>
      <c r="G1306" s="216"/>
      <c r="H1306" s="217"/>
      <c r="I1306" s="217"/>
      <c r="J1306" s="218"/>
      <c r="K1306" s="216"/>
    </row>
    <row r="1307" spans="5:11" s="205" customFormat="1" x14ac:dyDescent="0.3">
      <c r="E1307" s="215"/>
      <c r="F1307" s="215"/>
      <c r="G1307" s="216"/>
      <c r="H1307" s="217"/>
      <c r="I1307" s="217"/>
      <c r="J1307" s="218"/>
      <c r="K1307" s="216"/>
    </row>
    <row r="1308" spans="5:11" s="205" customFormat="1" x14ac:dyDescent="0.3">
      <c r="E1308" s="215"/>
      <c r="F1308" s="215"/>
      <c r="G1308" s="216"/>
      <c r="H1308" s="217"/>
      <c r="I1308" s="217"/>
      <c r="J1308" s="218"/>
      <c r="K1308" s="216"/>
    </row>
    <row r="1309" spans="5:11" s="205" customFormat="1" x14ac:dyDescent="0.3">
      <c r="E1309" s="215"/>
      <c r="F1309" s="215"/>
      <c r="G1309" s="216"/>
      <c r="H1309" s="217"/>
      <c r="I1309" s="217"/>
      <c r="J1309" s="218"/>
      <c r="K1309" s="216"/>
    </row>
    <row r="1310" spans="5:11" s="205" customFormat="1" x14ac:dyDescent="0.3">
      <c r="E1310" s="215"/>
      <c r="F1310" s="215"/>
      <c r="G1310" s="216"/>
      <c r="H1310" s="217"/>
      <c r="I1310" s="217"/>
      <c r="J1310" s="218"/>
      <c r="K1310" s="216"/>
    </row>
    <row r="1311" spans="5:11" s="205" customFormat="1" x14ac:dyDescent="0.3">
      <c r="E1311" s="215"/>
      <c r="F1311" s="215"/>
      <c r="G1311" s="216"/>
      <c r="H1311" s="217"/>
      <c r="I1311" s="217"/>
      <c r="J1311" s="218"/>
      <c r="K1311" s="216"/>
    </row>
    <row r="1312" spans="5:11" s="205" customFormat="1" x14ac:dyDescent="0.3">
      <c r="E1312" s="215"/>
      <c r="F1312" s="215"/>
      <c r="G1312" s="216"/>
      <c r="H1312" s="217"/>
      <c r="I1312" s="217"/>
      <c r="J1312" s="218"/>
      <c r="K1312" s="216"/>
    </row>
    <row r="1313" spans="5:11" s="205" customFormat="1" x14ac:dyDescent="0.3">
      <c r="E1313" s="215"/>
      <c r="F1313" s="215"/>
      <c r="G1313" s="216"/>
      <c r="H1313" s="217"/>
      <c r="I1313" s="217"/>
      <c r="J1313" s="218"/>
      <c r="K1313" s="216"/>
    </row>
    <row r="1314" spans="5:11" s="205" customFormat="1" x14ac:dyDescent="0.3">
      <c r="E1314" s="215"/>
      <c r="F1314" s="215"/>
      <c r="G1314" s="216"/>
      <c r="H1314" s="217"/>
      <c r="I1314" s="217"/>
      <c r="J1314" s="218"/>
      <c r="K1314" s="216"/>
    </row>
    <row r="1315" spans="5:11" s="205" customFormat="1" x14ac:dyDescent="0.3">
      <c r="E1315" s="215"/>
      <c r="F1315" s="215"/>
      <c r="G1315" s="216"/>
      <c r="H1315" s="217"/>
      <c r="I1315" s="217"/>
      <c r="J1315" s="218"/>
      <c r="K1315" s="216"/>
    </row>
    <row r="1316" spans="5:11" s="205" customFormat="1" x14ac:dyDescent="0.3">
      <c r="E1316" s="215"/>
      <c r="F1316" s="215"/>
      <c r="G1316" s="216"/>
      <c r="H1316" s="217"/>
      <c r="I1316" s="217"/>
      <c r="J1316" s="218"/>
      <c r="K1316" s="216"/>
    </row>
    <row r="1317" spans="5:11" s="205" customFormat="1" x14ac:dyDescent="0.3">
      <c r="E1317" s="215"/>
      <c r="F1317" s="215"/>
      <c r="G1317" s="216"/>
      <c r="H1317" s="217"/>
      <c r="I1317" s="217"/>
      <c r="J1317" s="218"/>
      <c r="K1317" s="216"/>
    </row>
    <row r="1318" spans="5:11" s="205" customFormat="1" x14ac:dyDescent="0.3">
      <c r="E1318" s="215"/>
      <c r="F1318" s="215"/>
      <c r="G1318" s="216"/>
      <c r="H1318" s="217"/>
      <c r="I1318" s="217"/>
      <c r="J1318" s="218"/>
      <c r="K1318" s="216"/>
    </row>
    <row r="1319" spans="5:11" s="205" customFormat="1" x14ac:dyDescent="0.3">
      <c r="E1319" s="215"/>
      <c r="F1319" s="215"/>
      <c r="G1319" s="216"/>
      <c r="H1319" s="217"/>
      <c r="I1319" s="217"/>
      <c r="J1319" s="218"/>
      <c r="K1319" s="216"/>
    </row>
    <row r="1320" spans="5:11" s="205" customFormat="1" x14ac:dyDescent="0.3">
      <c r="E1320" s="215"/>
      <c r="F1320" s="215"/>
      <c r="G1320" s="216"/>
      <c r="H1320" s="217"/>
      <c r="I1320" s="217"/>
      <c r="J1320" s="218"/>
      <c r="K1320" s="216"/>
    </row>
    <row r="1321" spans="5:11" s="205" customFormat="1" x14ac:dyDescent="0.3">
      <c r="E1321" s="215"/>
      <c r="F1321" s="215"/>
      <c r="G1321" s="216"/>
      <c r="H1321" s="217"/>
      <c r="I1321" s="217"/>
      <c r="J1321" s="218"/>
      <c r="K1321" s="216"/>
    </row>
    <row r="1322" spans="5:11" s="205" customFormat="1" x14ac:dyDescent="0.3">
      <c r="E1322" s="215"/>
      <c r="F1322" s="215"/>
      <c r="G1322" s="216"/>
      <c r="H1322" s="217"/>
      <c r="I1322" s="217"/>
      <c r="J1322" s="218"/>
      <c r="K1322" s="216"/>
    </row>
    <row r="1323" spans="5:11" s="205" customFormat="1" x14ac:dyDescent="0.3">
      <c r="E1323" s="215"/>
      <c r="F1323" s="215"/>
      <c r="G1323" s="216"/>
      <c r="H1323" s="217"/>
      <c r="I1323" s="217"/>
      <c r="J1323" s="218"/>
      <c r="K1323" s="216"/>
    </row>
    <row r="1324" spans="5:11" s="205" customFormat="1" x14ac:dyDescent="0.3">
      <c r="E1324" s="215"/>
      <c r="F1324" s="215"/>
      <c r="G1324" s="216"/>
      <c r="H1324" s="217"/>
      <c r="I1324" s="217"/>
      <c r="J1324" s="218"/>
      <c r="K1324" s="216"/>
    </row>
    <row r="1325" spans="5:11" s="205" customFormat="1" x14ac:dyDescent="0.3">
      <c r="E1325" s="215"/>
      <c r="F1325" s="215"/>
      <c r="G1325" s="216"/>
      <c r="H1325" s="217"/>
      <c r="I1325" s="217"/>
      <c r="J1325" s="218"/>
      <c r="K1325" s="216"/>
    </row>
    <row r="1326" spans="5:11" s="205" customFormat="1" x14ac:dyDescent="0.3">
      <c r="E1326" s="215"/>
      <c r="F1326" s="215"/>
      <c r="G1326" s="216"/>
      <c r="H1326" s="217"/>
      <c r="I1326" s="217"/>
      <c r="J1326" s="218"/>
      <c r="K1326" s="216"/>
    </row>
    <row r="1327" spans="5:11" s="205" customFormat="1" x14ac:dyDescent="0.3">
      <c r="E1327" s="215"/>
      <c r="F1327" s="215"/>
      <c r="G1327" s="216"/>
      <c r="H1327" s="217"/>
      <c r="I1327" s="217"/>
      <c r="J1327" s="218"/>
      <c r="K1327" s="216"/>
    </row>
    <row r="1328" spans="5:11" s="205" customFormat="1" x14ac:dyDescent="0.3">
      <c r="E1328" s="215"/>
      <c r="F1328" s="215"/>
      <c r="G1328" s="216"/>
      <c r="H1328" s="217"/>
      <c r="I1328" s="217"/>
      <c r="J1328" s="218"/>
      <c r="K1328" s="216"/>
    </row>
    <row r="1329" spans="5:11" s="205" customFormat="1" x14ac:dyDescent="0.3">
      <c r="E1329" s="215"/>
      <c r="F1329" s="215"/>
      <c r="G1329" s="216"/>
      <c r="H1329" s="217"/>
      <c r="I1329" s="217"/>
      <c r="J1329" s="218"/>
      <c r="K1329" s="216"/>
    </row>
    <row r="1330" spans="5:11" s="205" customFormat="1" x14ac:dyDescent="0.3">
      <c r="E1330" s="215"/>
      <c r="F1330" s="215"/>
      <c r="G1330" s="216"/>
      <c r="H1330" s="217"/>
      <c r="I1330" s="217"/>
      <c r="J1330" s="218"/>
      <c r="K1330" s="216"/>
    </row>
    <row r="1331" spans="5:11" s="205" customFormat="1" x14ac:dyDescent="0.3">
      <c r="E1331" s="215"/>
      <c r="F1331" s="215"/>
      <c r="G1331" s="216"/>
      <c r="H1331" s="217"/>
      <c r="I1331" s="217"/>
      <c r="J1331" s="218"/>
      <c r="K1331" s="216"/>
    </row>
    <row r="1332" spans="5:11" s="205" customFormat="1" x14ac:dyDescent="0.3">
      <c r="E1332" s="215"/>
      <c r="F1332" s="215"/>
      <c r="G1332" s="216"/>
      <c r="H1332" s="217"/>
      <c r="I1332" s="217"/>
      <c r="J1332" s="218"/>
      <c r="K1332" s="216"/>
    </row>
    <row r="1333" spans="5:11" s="205" customFormat="1" x14ac:dyDescent="0.3">
      <c r="E1333" s="215"/>
      <c r="F1333" s="215"/>
      <c r="G1333" s="216"/>
      <c r="H1333" s="217"/>
      <c r="I1333" s="217"/>
      <c r="J1333" s="218"/>
      <c r="K1333" s="216"/>
    </row>
    <row r="1334" spans="5:11" s="205" customFormat="1" x14ac:dyDescent="0.3">
      <c r="E1334" s="215"/>
      <c r="F1334" s="215"/>
      <c r="G1334" s="216"/>
      <c r="H1334" s="217"/>
      <c r="I1334" s="217"/>
      <c r="J1334" s="218"/>
      <c r="K1334" s="216"/>
    </row>
    <row r="1335" spans="5:11" s="205" customFormat="1" x14ac:dyDescent="0.3">
      <c r="E1335" s="215"/>
      <c r="F1335" s="215"/>
      <c r="G1335" s="216"/>
      <c r="H1335" s="217"/>
      <c r="I1335" s="217"/>
      <c r="J1335" s="218"/>
      <c r="K1335" s="216"/>
    </row>
    <row r="1336" spans="5:11" s="205" customFormat="1" x14ac:dyDescent="0.3">
      <c r="E1336" s="215"/>
      <c r="F1336" s="215"/>
      <c r="G1336" s="216"/>
      <c r="H1336" s="217"/>
      <c r="I1336" s="217"/>
      <c r="J1336" s="218"/>
      <c r="K1336" s="216"/>
    </row>
    <row r="1337" spans="5:11" s="205" customFormat="1" x14ac:dyDescent="0.3">
      <c r="E1337" s="215"/>
      <c r="F1337" s="215"/>
      <c r="G1337" s="216"/>
      <c r="H1337" s="217"/>
      <c r="I1337" s="217"/>
      <c r="J1337" s="218"/>
      <c r="K1337" s="216"/>
    </row>
    <row r="1338" spans="5:11" s="205" customFormat="1" x14ac:dyDescent="0.3">
      <c r="E1338" s="215"/>
      <c r="F1338" s="215"/>
      <c r="G1338" s="216"/>
      <c r="H1338" s="217"/>
      <c r="I1338" s="217"/>
      <c r="J1338" s="218"/>
      <c r="K1338" s="216"/>
    </row>
    <row r="1339" spans="5:11" s="205" customFormat="1" x14ac:dyDescent="0.3">
      <c r="E1339" s="215"/>
      <c r="F1339" s="215"/>
      <c r="G1339" s="216"/>
      <c r="H1339" s="217"/>
      <c r="I1339" s="217"/>
      <c r="J1339" s="218"/>
      <c r="K1339" s="216"/>
    </row>
    <row r="1340" spans="5:11" s="205" customFormat="1" x14ac:dyDescent="0.3">
      <c r="E1340" s="215"/>
      <c r="F1340" s="215"/>
      <c r="G1340" s="216"/>
      <c r="H1340" s="217"/>
      <c r="I1340" s="217"/>
      <c r="J1340" s="218"/>
      <c r="K1340" s="216"/>
    </row>
    <row r="1341" spans="5:11" s="205" customFormat="1" x14ac:dyDescent="0.3">
      <c r="E1341" s="215"/>
      <c r="F1341" s="215"/>
      <c r="G1341" s="216"/>
      <c r="H1341" s="217"/>
      <c r="I1341" s="217"/>
      <c r="J1341" s="218"/>
      <c r="K1341" s="216"/>
    </row>
    <row r="1342" spans="5:11" s="205" customFormat="1" x14ac:dyDescent="0.3">
      <c r="E1342" s="215"/>
      <c r="F1342" s="215"/>
      <c r="G1342" s="216"/>
      <c r="H1342" s="217"/>
      <c r="I1342" s="217"/>
      <c r="J1342" s="218"/>
      <c r="K1342" s="216"/>
    </row>
    <row r="1343" spans="5:11" s="205" customFormat="1" x14ac:dyDescent="0.3">
      <c r="E1343" s="215"/>
      <c r="F1343" s="215"/>
      <c r="G1343" s="216"/>
      <c r="H1343" s="217"/>
      <c r="I1343" s="217"/>
      <c r="J1343" s="218"/>
      <c r="K1343" s="216"/>
    </row>
    <row r="1344" spans="5:11" s="205" customFormat="1" x14ac:dyDescent="0.3">
      <c r="E1344" s="215"/>
      <c r="F1344" s="215"/>
      <c r="G1344" s="216"/>
      <c r="H1344" s="217"/>
      <c r="I1344" s="217"/>
      <c r="J1344" s="218"/>
      <c r="K1344" s="216"/>
    </row>
    <row r="1345" spans="5:11" s="205" customFormat="1" x14ac:dyDescent="0.3">
      <c r="E1345" s="215"/>
      <c r="F1345" s="215"/>
      <c r="G1345" s="216"/>
      <c r="H1345" s="217"/>
      <c r="I1345" s="217"/>
      <c r="J1345" s="218"/>
      <c r="K1345" s="216"/>
    </row>
    <row r="1346" spans="5:11" s="205" customFormat="1" x14ac:dyDescent="0.3">
      <c r="E1346" s="215"/>
      <c r="F1346" s="215"/>
      <c r="G1346" s="216"/>
      <c r="H1346" s="217"/>
      <c r="I1346" s="217"/>
      <c r="J1346" s="218"/>
      <c r="K1346" s="216"/>
    </row>
    <row r="1347" spans="5:11" s="205" customFormat="1" x14ac:dyDescent="0.3">
      <c r="E1347" s="215"/>
      <c r="F1347" s="215"/>
      <c r="G1347" s="216"/>
      <c r="H1347" s="217"/>
      <c r="I1347" s="217"/>
      <c r="J1347" s="218"/>
      <c r="K1347" s="216"/>
    </row>
    <row r="1348" spans="5:11" s="205" customFormat="1" x14ac:dyDescent="0.3">
      <c r="E1348" s="215"/>
      <c r="F1348" s="215"/>
      <c r="G1348" s="216"/>
      <c r="H1348" s="217"/>
      <c r="I1348" s="217"/>
      <c r="J1348" s="218"/>
      <c r="K1348" s="216"/>
    </row>
    <row r="1349" spans="5:11" s="205" customFormat="1" x14ac:dyDescent="0.3">
      <c r="E1349" s="215"/>
      <c r="F1349" s="215"/>
      <c r="G1349" s="216"/>
      <c r="H1349" s="217"/>
      <c r="I1349" s="217"/>
      <c r="J1349" s="218"/>
      <c r="K1349" s="216"/>
    </row>
    <row r="1350" spans="5:11" s="205" customFormat="1" x14ac:dyDescent="0.3">
      <c r="E1350" s="215"/>
      <c r="F1350" s="215"/>
      <c r="G1350" s="216"/>
      <c r="H1350" s="217"/>
      <c r="I1350" s="217"/>
      <c r="J1350" s="218"/>
      <c r="K1350" s="216"/>
    </row>
    <row r="1351" spans="5:11" s="205" customFormat="1" x14ac:dyDescent="0.3">
      <c r="E1351" s="215"/>
      <c r="F1351" s="215"/>
      <c r="G1351" s="216"/>
      <c r="H1351" s="217"/>
      <c r="I1351" s="217"/>
      <c r="J1351" s="218"/>
      <c r="K1351" s="216"/>
    </row>
    <row r="1352" spans="5:11" s="205" customFormat="1" x14ac:dyDescent="0.3">
      <c r="E1352" s="215"/>
      <c r="F1352" s="215"/>
      <c r="G1352" s="216"/>
      <c r="H1352" s="217"/>
      <c r="I1352" s="217"/>
      <c r="J1352" s="218"/>
      <c r="K1352" s="216"/>
    </row>
    <row r="1353" spans="5:11" s="205" customFormat="1" x14ac:dyDescent="0.3">
      <c r="E1353" s="215"/>
      <c r="F1353" s="215"/>
      <c r="G1353" s="216"/>
      <c r="H1353" s="217"/>
      <c r="I1353" s="217"/>
      <c r="J1353" s="218"/>
      <c r="K1353" s="216"/>
    </row>
    <row r="1354" spans="5:11" s="205" customFormat="1" x14ac:dyDescent="0.3">
      <c r="E1354" s="215"/>
      <c r="F1354" s="215"/>
      <c r="G1354" s="216"/>
      <c r="H1354" s="217"/>
      <c r="I1354" s="217"/>
      <c r="J1354" s="218"/>
      <c r="K1354" s="216"/>
    </row>
    <row r="1355" spans="5:11" s="205" customFormat="1" x14ac:dyDescent="0.3">
      <c r="E1355" s="215"/>
      <c r="F1355" s="215"/>
      <c r="G1355" s="216"/>
      <c r="H1355" s="217"/>
      <c r="I1355" s="217"/>
      <c r="J1355" s="218"/>
      <c r="K1355" s="216"/>
    </row>
    <row r="1356" spans="5:11" s="205" customFormat="1" x14ac:dyDescent="0.3">
      <c r="E1356" s="215"/>
      <c r="F1356" s="215"/>
      <c r="G1356" s="216"/>
      <c r="H1356" s="217"/>
      <c r="I1356" s="217"/>
      <c r="J1356" s="218"/>
      <c r="K1356" s="216"/>
    </row>
    <row r="1357" spans="5:11" s="205" customFormat="1" x14ac:dyDescent="0.3">
      <c r="E1357" s="215"/>
      <c r="F1357" s="215"/>
      <c r="G1357" s="216"/>
      <c r="H1357" s="217"/>
      <c r="I1357" s="217"/>
      <c r="J1357" s="218"/>
      <c r="K1357" s="216"/>
    </row>
    <row r="1358" spans="5:11" s="205" customFormat="1" x14ac:dyDescent="0.3">
      <c r="E1358" s="215"/>
      <c r="F1358" s="215"/>
      <c r="G1358" s="216"/>
      <c r="H1358" s="217"/>
      <c r="I1358" s="217"/>
      <c r="J1358" s="218"/>
      <c r="K1358" s="216"/>
    </row>
    <row r="1359" spans="5:11" s="205" customFormat="1" x14ac:dyDescent="0.3">
      <c r="E1359" s="215"/>
      <c r="F1359" s="215"/>
      <c r="G1359" s="216"/>
      <c r="H1359" s="217"/>
      <c r="I1359" s="217"/>
      <c r="J1359" s="218"/>
      <c r="K1359" s="216"/>
    </row>
    <row r="1360" spans="5:11" s="205" customFormat="1" x14ac:dyDescent="0.3">
      <c r="E1360" s="215"/>
      <c r="F1360" s="215"/>
      <c r="G1360" s="216"/>
      <c r="H1360" s="217"/>
      <c r="I1360" s="217"/>
      <c r="J1360" s="218"/>
      <c r="K1360" s="216"/>
    </row>
    <row r="1361" spans="5:11" s="205" customFormat="1" x14ac:dyDescent="0.3">
      <c r="E1361" s="215"/>
      <c r="F1361" s="215"/>
      <c r="G1361" s="216"/>
      <c r="H1361" s="217"/>
      <c r="I1361" s="217"/>
      <c r="J1361" s="218"/>
      <c r="K1361" s="216"/>
    </row>
    <row r="1362" spans="5:11" s="205" customFormat="1" x14ac:dyDescent="0.3">
      <c r="E1362" s="215"/>
      <c r="F1362" s="215"/>
      <c r="G1362" s="216"/>
      <c r="H1362" s="217"/>
      <c r="I1362" s="217"/>
      <c r="J1362" s="218"/>
      <c r="K1362" s="216"/>
    </row>
    <row r="1363" spans="5:11" s="205" customFormat="1" x14ac:dyDescent="0.3">
      <c r="E1363" s="215"/>
      <c r="F1363" s="215"/>
      <c r="G1363" s="216"/>
      <c r="H1363" s="217"/>
      <c r="I1363" s="217"/>
      <c r="J1363" s="218"/>
      <c r="K1363" s="216"/>
    </row>
    <row r="1364" spans="5:11" s="205" customFormat="1" x14ac:dyDescent="0.3">
      <c r="E1364" s="215"/>
      <c r="F1364" s="215"/>
      <c r="G1364" s="216"/>
      <c r="H1364" s="217"/>
      <c r="I1364" s="217"/>
      <c r="J1364" s="218"/>
      <c r="K1364" s="216"/>
    </row>
    <row r="1365" spans="5:11" s="205" customFormat="1" x14ac:dyDescent="0.3">
      <c r="E1365" s="215"/>
      <c r="F1365" s="215"/>
      <c r="G1365" s="216"/>
      <c r="H1365" s="217"/>
      <c r="I1365" s="217"/>
      <c r="J1365" s="218"/>
      <c r="K1365" s="216"/>
    </row>
    <row r="1366" spans="5:11" s="205" customFormat="1" x14ac:dyDescent="0.3">
      <c r="E1366" s="215"/>
      <c r="F1366" s="215"/>
      <c r="G1366" s="216"/>
      <c r="H1366" s="217"/>
      <c r="I1366" s="217"/>
      <c r="J1366" s="218"/>
      <c r="K1366" s="216"/>
    </row>
    <row r="1367" spans="5:11" s="205" customFormat="1" x14ac:dyDescent="0.3">
      <c r="E1367" s="215"/>
      <c r="F1367" s="215"/>
      <c r="G1367" s="216"/>
      <c r="H1367" s="217"/>
      <c r="I1367" s="217"/>
      <c r="J1367" s="218"/>
      <c r="K1367" s="216"/>
    </row>
    <row r="1368" spans="5:11" s="205" customFormat="1" x14ac:dyDescent="0.3">
      <c r="E1368" s="215"/>
      <c r="F1368" s="215"/>
      <c r="G1368" s="216"/>
      <c r="H1368" s="217"/>
      <c r="I1368" s="217"/>
      <c r="J1368" s="218"/>
      <c r="K1368" s="216"/>
    </row>
    <row r="1369" spans="5:11" s="205" customFormat="1" x14ac:dyDescent="0.3">
      <c r="E1369" s="215"/>
      <c r="F1369" s="215"/>
      <c r="G1369" s="216"/>
      <c r="H1369" s="217"/>
      <c r="I1369" s="217"/>
      <c r="J1369" s="218"/>
      <c r="K1369" s="216"/>
    </row>
    <row r="1370" spans="5:11" s="205" customFormat="1" x14ac:dyDescent="0.3">
      <c r="E1370" s="215"/>
      <c r="F1370" s="215"/>
      <c r="G1370" s="216"/>
      <c r="H1370" s="217"/>
      <c r="I1370" s="217"/>
      <c r="J1370" s="218"/>
      <c r="K1370" s="216"/>
    </row>
    <row r="1371" spans="5:11" s="205" customFormat="1" x14ac:dyDescent="0.3">
      <c r="E1371" s="215"/>
      <c r="F1371" s="215"/>
      <c r="G1371" s="216"/>
      <c r="H1371" s="217"/>
      <c r="I1371" s="217"/>
      <c r="J1371" s="218"/>
      <c r="K1371" s="216"/>
    </row>
    <row r="1372" spans="5:11" s="205" customFormat="1" x14ac:dyDescent="0.3">
      <c r="E1372" s="215"/>
      <c r="F1372" s="215"/>
      <c r="G1372" s="216"/>
      <c r="H1372" s="217"/>
      <c r="I1372" s="217"/>
      <c r="J1372" s="218"/>
      <c r="K1372" s="216"/>
    </row>
    <row r="1373" spans="5:11" s="205" customFormat="1" x14ac:dyDescent="0.3">
      <c r="E1373" s="215"/>
      <c r="F1373" s="215"/>
      <c r="G1373" s="216"/>
      <c r="H1373" s="217"/>
      <c r="I1373" s="217"/>
      <c r="J1373" s="218"/>
      <c r="K1373" s="216"/>
    </row>
    <row r="1374" spans="5:11" s="205" customFormat="1" x14ac:dyDescent="0.3">
      <c r="E1374" s="215"/>
      <c r="F1374" s="215"/>
      <c r="G1374" s="216"/>
      <c r="H1374" s="217"/>
      <c r="I1374" s="217"/>
      <c r="J1374" s="218"/>
      <c r="K1374" s="216"/>
    </row>
    <row r="1375" spans="5:11" s="205" customFormat="1" x14ac:dyDescent="0.3">
      <c r="E1375" s="215"/>
      <c r="F1375" s="215"/>
      <c r="G1375" s="216"/>
      <c r="H1375" s="217"/>
      <c r="I1375" s="217"/>
      <c r="J1375" s="218"/>
      <c r="K1375" s="216"/>
    </row>
    <row r="1376" spans="5:11" s="205" customFormat="1" x14ac:dyDescent="0.3">
      <c r="E1376" s="215"/>
      <c r="F1376" s="215"/>
      <c r="G1376" s="216"/>
      <c r="H1376" s="217"/>
      <c r="I1376" s="217"/>
      <c r="J1376" s="218"/>
      <c r="K1376" s="216"/>
    </row>
    <row r="1377" spans="5:11" s="205" customFormat="1" x14ac:dyDescent="0.3">
      <c r="E1377" s="215"/>
      <c r="F1377" s="215"/>
      <c r="G1377" s="216"/>
      <c r="H1377" s="217"/>
      <c r="I1377" s="217"/>
      <c r="J1377" s="218"/>
      <c r="K1377" s="216"/>
    </row>
    <row r="1378" spans="5:11" s="205" customFormat="1" x14ac:dyDescent="0.3">
      <c r="E1378" s="215"/>
      <c r="F1378" s="215"/>
      <c r="G1378" s="216"/>
      <c r="H1378" s="217"/>
      <c r="I1378" s="217"/>
      <c r="J1378" s="218"/>
      <c r="K1378" s="216"/>
    </row>
    <row r="1379" spans="5:11" s="205" customFormat="1" x14ac:dyDescent="0.3">
      <c r="E1379" s="215"/>
      <c r="F1379" s="215"/>
      <c r="G1379" s="216"/>
      <c r="H1379" s="217"/>
      <c r="I1379" s="217"/>
      <c r="J1379" s="218"/>
      <c r="K1379" s="216"/>
    </row>
    <row r="1380" spans="5:11" s="205" customFormat="1" x14ac:dyDescent="0.3">
      <c r="E1380" s="215"/>
      <c r="F1380" s="215"/>
      <c r="G1380" s="216"/>
      <c r="H1380" s="217"/>
      <c r="I1380" s="217"/>
      <c r="J1380" s="218"/>
      <c r="K1380" s="216"/>
    </row>
    <row r="1381" spans="5:11" s="205" customFormat="1" x14ac:dyDescent="0.3">
      <c r="E1381" s="215"/>
      <c r="F1381" s="215"/>
      <c r="G1381" s="216"/>
      <c r="H1381" s="217"/>
      <c r="I1381" s="217"/>
      <c r="J1381" s="218"/>
      <c r="K1381" s="216"/>
    </row>
    <row r="1382" spans="5:11" s="205" customFormat="1" x14ac:dyDescent="0.3">
      <c r="E1382" s="215"/>
      <c r="F1382" s="215"/>
      <c r="G1382" s="216"/>
      <c r="H1382" s="217"/>
      <c r="I1382" s="217"/>
      <c r="J1382" s="218"/>
      <c r="K1382" s="216"/>
    </row>
    <row r="1383" spans="5:11" s="205" customFormat="1" x14ac:dyDescent="0.3">
      <c r="E1383" s="215"/>
      <c r="F1383" s="215"/>
      <c r="G1383" s="216"/>
      <c r="H1383" s="217"/>
      <c r="I1383" s="217"/>
      <c r="J1383" s="218"/>
      <c r="K1383" s="216"/>
    </row>
    <row r="1384" spans="5:11" s="205" customFormat="1" x14ac:dyDescent="0.3">
      <c r="E1384" s="215"/>
      <c r="F1384" s="215"/>
      <c r="G1384" s="216"/>
      <c r="H1384" s="217"/>
      <c r="I1384" s="217"/>
      <c r="J1384" s="218"/>
      <c r="K1384" s="216"/>
    </row>
    <row r="1385" spans="5:11" s="205" customFormat="1" x14ac:dyDescent="0.3">
      <c r="E1385" s="215"/>
      <c r="F1385" s="215"/>
      <c r="G1385" s="216"/>
      <c r="H1385" s="217"/>
      <c r="I1385" s="217"/>
      <c r="J1385" s="218"/>
      <c r="K1385" s="216"/>
    </row>
    <row r="1386" spans="5:11" s="205" customFormat="1" x14ac:dyDescent="0.3">
      <c r="E1386" s="215"/>
      <c r="F1386" s="215"/>
      <c r="G1386" s="216"/>
      <c r="H1386" s="217"/>
      <c r="I1386" s="217"/>
      <c r="J1386" s="218"/>
      <c r="K1386" s="216"/>
    </row>
    <row r="1387" spans="5:11" s="205" customFormat="1" x14ac:dyDescent="0.3">
      <c r="E1387" s="215"/>
      <c r="F1387" s="215"/>
      <c r="G1387" s="216"/>
      <c r="H1387" s="217"/>
      <c r="I1387" s="217"/>
      <c r="J1387" s="218"/>
      <c r="K1387" s="216"/>
    </row>
    <row r="1388" spans="5:11" s="205" customFormat="1" x14ac:dyDescent="0.3">
      <c r="E1388" s="215"/>
      <c r="F1388" s="215"/>
      <c r="G1388" s="216"/>
      <c r="H1388" s="217"/>
      <c r="I1388" s="217"/>
      <c r="J1388" s="218"/>
      <c r="K1388" s="216"/>
    </row>
    <row r="1389" spans="5:11" s="205" customFormat="1" x14ac:dyDescent="0.3">
      <c r="E1389" s="215"/>
      <c r="F1389" s="215"/>
      <c r="G1389" s="216"/>
      <c r="H1389" s="217"/>
      <c r="I1389" s="217"/>
      <c r="J1389" s="218"/>
      <c r="K1389" s="216"/>
    </row>
    <row r="1390" spans="5:11" s="205" customFormat="1" x14ac:dyDescent="0.3">
      <c r="E1390" s="215"/>
      <c r="F1390" s="215"/>
      <c r="G1390" s="216"/>
      <c r="H1390" s="217"/>
      <c r="I1390" s="217"/>
      <c r="J1390" s="218"/>
      <c r="K1390" s="216"/>
    </row>
    <row r="1391" spans="5:11" s="205" customFormat="1" x14ac:dyDescent="0.3">
      <c r="E1391" s="215"/>
      <c r="F1391" s="215"/>
      <c r="G1391" s="216"/>
      <c r="H1391" s="217"/>
      <c r="I1391" s="217"/>
      <c r="J1391" s="218"/>
      <c r="K1391" s="216"/>
    </row>
    <row r="1392" spans="5:11" s="205" customFormat="1" x14ac:dyDescent="0.3">
      <c r="E1392" s="215"/>
      <c r="F1392" s="215"/>
      <c r="G1392" s="216"/>
      <c r="H1392" s="217"/>
      <c r="I1392" s="217"/>
      <c r="J1392" s="218"/>
      <c r="K1392" s="216"/>
    </row>
    <row r="1393" spans="5:11" s="205" customFormat="1" x14ac:dyDescent="0.3">
      <c r="E1393" s="215"/>
      <c r="F1393" s="215"/>
      <c r="G1393" s="216"/>
      <c r="H1393" s="217"/>
      <c r="I1393" s="217"/>
      <c r="J1393" s="218"/>
      <c r="K1393" s="216"/>
    </row>
    <row r="1394" spans="5:11" s="205" customFormat="1" x14ac:dyDescent="0.3">
      <c r="E1394" s="215"/>
      <c r="F1394" s="215"/>
      <c r="G1394" s="216"/>
      <c r="H1394" s="217"/>
      <c r="I1394" s="217"/>
      <c r="J1394" s="218"/>
      <c r="K1394" s="216"/>
    </row>
    <row r="1395" spans="5:11" s="205" customFormat="1" x14ac:dyDescent="0.3">
      <c r="E1395" s="215"/>
      <c r="F1395" s="215"/>
      <c r="G1395" s="216"/>
      <c r="H1395" s="217"/>
      <c r="I1395" s="217"/>
      <c r="J1395" s="218"/>
      <c r="K1395" s="216"/>
    </row>
    <row r="1396" spans="5:11" s="205" customFormat="1" x14ac:dyDescent="0.3">
      <c r="E1396" s="215"/>
      <c r="F1396" s="215"/>
      <c r="G1396" s="216"/>
      <c r="H1396" s="217"/>
      <c r="I1396" s="217"/>
      <c r="J1396" s="218"/>
      <c r="K1396" s="216"/>
    </row>
    <row r="1397" spans="5:11" s="205" customFormat="1" x14ac:dyDescent="0.3">
      <c r="E1397" s="215"/>
      <c r="F1397" s="215"/>
      <c r="G1397" s="216"/>
      <c r="H1397" s="217"/>
      <c r="I1397" s="217"/>
      <c r="J1397" s="218"/>
      <c r="K1397" s="216"/>
    </row>
    <row r="1398" spans="5:11" s="205" customFormat="1" x14ac:dyDescent="0.3">
      <c r="E1398" s="215"/>
      <c r="F1398" s="215"/>
      <c r="G1398" s="216"/>
      <c r="H1398" s="217"/>
      <c r="I1398" s="217"/>
      <c r="J1398" s="218"/>
      <c r="K1398" s="216"/>
    </row>
    <row r="1399" spans="5:11" s="205" customFormat="1" x14ac:dyDescent="0.3">
      <c r="E1399" s="215"/>
      <c r="F1399" s="215"/>
      <c r="G1399" s="216"/>
      <c r="H1399" s="217"/>
      <c r="I1399" s="217"/>
      <c r="J1399" s="218"/>
      <c r="K1399" s="216"/>
    </row>
    <row r="1400" spans="5:11" s="205" customFormat="1" x14ac:dyDescent="0.3">
      <c r="E1400" s="215"/>
      <c r="F1400" s="215"/>
      <c r="G1400" s="216"/>
      <c r="H1400" s="217"/>
      <c r="I1400" s="217"/>
      <c r="J1400" s="218"/>
      <c r="K1400" s="216"/>
    </row>
    <row r="1401" spans="5:11" s="205" customFormat="1" x14ac:dyDescent="0.3">
      <c r="E1401" s="215"/>
      <c r="F1401" s="215"/>
      <c r="G1401" s="216"/>
      <c r="H1401" s="217"/>
      <c r="I1401" s="217"/>
      <c r="J1401" s="218"/>
      <c r="K1401" s="216"/>
    </row>
    <row r="1402" spans="5:11" s="205" customFormat="1" x14ac:dyDescent="0.3">
      <c r="E1402" s="215"/>
      <c r="F1402" s="215"/>
      <c r="G1402" s="216"/>
      <c r="H1402" s="217"/>
      <c r="I1402" s="217"/>
      <c r="J1402" s="218"/>
      <c r="K1402" s="216"/>
    </row>
    <row r="1403" spans="5:11" s="205" customFormat="1" x14ac:dyDescent="0.3">
      <c r="E1403" s="215"/>
      <c r="F1403" s="215"/>
      <c r="G1403" s="216"/>
      <c r="H1403" s="217"/>
      <c r="I1403" s="217"/>
      <c r="J1403" s="218"/>
      <c r="K1403" s="216"/>
    </row>
    <row r="1404" spans="5:11" s="205" customFormat="1" x14ac:dyDescent="0.3">
      <c r="E1404" s="215"/>
      <c r="F1404" s="215"/>
      <c r="G1404" s="216"/>
      <c r="H1404" s="217"/>
      <c r="I1404" s="217"/>
      <c r="J1404" s="218"/>
      <c r="K1404" s="216"/>
    </row>
    <row r="1405" spans="5:11" s="205" customFormat="1" x14ac:dyDescent="0.3">
      <c r="E1405" s="215"/>
      <c r="F1405" s="215"/>
      <c r="G1405" s="216"/>
      <c r="H1405" s="217"/>
      <c r="I1405" s="217"/>
      <c r="J1405" s="218"/>
      <c r="K1405" s="216"/>
    </row>
    <row r="1406" spans="5:11" s="205" customFormat="1" x14ac:dyDescent="0.3">
      <c r="E1406" s="215"/>
      <c r="F1406" s="215"/>
      <c r="G1406" s="216"/>
      <c r="H1406" s="217"/>
      <c r="I1406" s="217"/>
      <c r="J1406" s="218"/>
      <c r="K1406" s="216"/>
    </row>
    <row r="1407" spans="5:11" s="205" customFormat="1" x14ac:dyDescent="0.3">
      <c r="E1407" s="215"/>
      <c r="F1407" s="215"/>
      <c r="G1407" s="216"/>
      <c r="H1407" s="217"/>
      <c r="I1407" s="217"/>
      <c r="J1407" s="218"/>
      <c r="K1407" s="216"/>
    </row>
    <row r="1408" spans="5:11" s="205" customFormat="1" x14ac:dyDescent="0.3">
      <c r="E1408" s="215"/>
      <c r="F1408" s="215"/>
      <c r="G1408" s="216"/>
      <c r="H1408" s="217"/>
      <c r="I1408" s="217"/>
      <c r="J1408" s="218"/>
      <c r="K1408" s="216"/>
    </row>
    <row r="1409" spans="5:11" s="205" customFormat="1" x14ac:dyDescent="0.3">
      <c r="E1409" s="215"/>
      <c r="F1409" s="215"/>
      <c r="G1409" s="216"/>
      <c r="H1409" s="217"/>
      <c r="I1409" s="217"/>
      <c r="J1409" s="218"/>
      <c r="K1409" s="216"/>
    </row>
    <row r="1410" spans="5:11" s="205" customFormat="1" x14ac:dyDescent="0.3">
      <c r="E1410" s="215"/>
      <c r="F1410" s="215"/>
      <c r="G1410" s="216"/>
      <c r="H1410" s="217"/>
      <c r="I1410" s="217"/>
      <c r="J1410" s="218"/>
      <c r="K1410" s="216"/>
    </row>
    <row r="1411" spans="5:11" s="205" customFormat="1" x14ac:dyDescent="0.3">
      <c r="E1411" s="215"/>
      <c r="F1411" s="215"/>
      <c r="G1411" s="216"/>
      <c r="H1411" s="217"/>
      <c r="I1411" s="217"/>
      <c r="J1411" s="218"/>
      <c r="K1411" s="216"/>
    </row>
    <row r="1412" spans="5:11" s="205" customFormat="1" x14ac:dyDescent="0.3">
      <c r="E1412" s="215"/>
      <c r="F1412" s="215"/>
      <c r="G1412" s="216"/>
      <c r="H1412" s="217"/>
      <c r="I1412" s="217"/>
      <c r="J1412" s="218"/>
      <c r="K1412" s="216"/>
    </row>
    <row r="1413" spans="5:11" s="205" customFormat="1" x14ac:dyDescent="0.3">
      <c r="E1413" s="215"/>
      <c r="F1413" s="215"/>
      <c r="G1413" s="216"/>
      <c r="H1413" s="217"/>
      <c r="I1413" s="217"/>
      <c r="J1413" s="218"/>
      <c r="K1413" s="216"/>
    </row>
    <row r="1414" spans="5:11" s="205" customFormat="1" x14ac:dyDescent="0.3">
      <c r="E1414" s="215"/>
      <c r="F1414" s="215"/>
      <c r="G1414" s="216"/>
      <c r="H1414" s="217"/>
      <c r="I1414" s="217"/>
      <c r="J1414" s="218"/>
      <c r="K1414" s="216"/>
    </row>
    <row r="1415" spans="5:11" s="205" customFormat="1" x14ac:dyDescent="0.3">
      <c r="E1415" s="215"/>
      <c r="F1415" s="215"/>
      <c r="G1415" s="216"/>
      <c r="H1415" s="217"/>
      <c r="I1415" s="217"/>
      <c r="J1415" s="218"/>
      <c r="K1415" s="216"/>
    </row>
    <row r="1416" spans="5:11" s="205" customFormat="1" x14ac:dyDescent="0.3">
      <c r="E1416" s="215"/>
      <c r="F1416" s="215"/>
      <c r="G1416" s="216"/>
      <c r="H1416" s="217"/>
      <c r="I1416" s="217"/>
      <c r="J1416" s="218"/>
      <c r="K1416" s="216"/>
    </row>
    <row r="1417" spans="5:11" s="205" customFormat="1" x14ac:dyDescent="0.3">
      <c r="E1417" s="215"/>
      <c r="F1417" s="215"/>
      <c r="G1417" s="216"/>
      <c r="H1417" s="217"/>
      <c r="I1417" s="217"/>
      <c r="J1417" s="218"/>
      <c r="K1417" s="216"/>
    </row>
    <row r="1418" spans="5:11" s="205" customFormat="1" x14ac:dyDescent="0.3">
      <c r="E1418" s="215"/>
      <c r="F1418" s="215"/>
      <c r="G1418" s="216"/>
      <c r="H1418" s="217"/>
      <c r="I1418" s="217"/>
      <c r="J1418" s="218"/>
      <c r="K1418" s="216"/>
    </row>
    <row r="1419" spans="5:11" s="205" customFormat="1" x14ac:dyDescent="0.3">
      <c r="E1419" s="215"/>
      <c r="F1419" s="215"/>
      <c r="G1419" s="216"/>
      <c r="H1419" s="217"/>
      <c r="I1419" s="217"/>
      <c r="J1419" s="218"/>
      <c r="K1419" s="216"/>
    </row>
    <row r="1420" spans="5:11" s="205" customFormat="1" x14ac:dyDescent="0.3">
      <c r="E1420" s="215"/>
      <c r="F1420" s="215"/>
      <c r="G1420" s="216"/>
      <c r="H1420" s="217"/>
      <c r="I1420" s="217"/>
      <c r="J1420" s="218"/>
      <c r="K1420" s="216"/>
    </row>
    <row r="1421" spans="5:11" s="205" customFormat="1" x14ac:dyDescent="0.3">
      <c r="E1421" s="215"/>
      <c r="F1421" s="215"/>
      <c r="G1421" s="216"/>
      <c r="H1421" s="217"/>
      <c r="I1421" s="217"/>
      <c r="J1421" s="218"/>
      <c r="K1421" s="216"/>
    </row>
    <row r="1422" spans="5:11" s="205" customFormat="1" x14ac:dyDescent="0.3">
      <c r="E1422" s="215"/>
      <c r="F1422" s="215"/>
      <c r="G1422" s="216"/>
      <c r="H1422" s="217"/>
      <c r="I1422" s="217"/>
      <c r="J1422" s="218"/>
      <c r="K1422" s="216"/>
    </row>
    <row r="1423" spans="5:11" s="205" customFormat="1" x14ac:dyDescent="0.3">
      <c r="E1423" s="215"/>
      <c r="F1423" s="215"/>
      <c r="G1423" s="216"/>
      <c r="H1423" s="217"/>
      <c r="I1423" s="217"/>
      <c r="J1423" s="218"/>
      <c r="K1423" s="216"/>
    </row>
    <row r="1424" spans="5:11" s="205" customFormat="1" x14ac:dyDescent="0.3">
      <c r="E1424" s="215"/>
      <c r="F1424" s="215"/>
      <c r="G1424" s="216"/>
      <c r="H1424" s="217"/>
      <c r="I1424" s="217"/>
      <c r="J1424" s="218"/>
      <c r="K1424" s="216"/>
    </row>
    <row r="1425" spans="5:11" s="205" customFormat="1" x14ac:dyDescent="0.3">
      <c r="E1425" s="215"/>
      <c r="F1425" s="215"/>
      <c r="G1425" s="216"/>
      <c r="H1425" s="217"/>
      <c r="I1425" s="217"/>
      <c r="J1425" s="218"/>
      <c r="K1425" s="216"/>
    </row>
    <row r="1426" spans="5:11" s="205" customFormat="1" x14ac:dyDescent="0.3">
      <c r="E1426" s="215"/>
      <c r="F1426" s="215"/>
      <c r="G1426" s="216"/>
      <c r="H1426" s="217"/>
      <c r="I1426" s="217"/>
      <c r="J1426" s="218"/>
      <c r="K1426" s="216"/>
    </row>
    <row r="1427" spans="5:11" s="205" customFormat="1" x14ac:dyDescent="0.3">
      <c r="E1427" s="215"/>
      <c r="F1427" s="215"/>
      <c r="G1427" s="216"/>
      <c r="H1427" s="217"/>
      <c r="I1427" s="217"/>
      <c r="J1427" s="218"/>
      <c r="K1427" s="216"/>
    </row>
    <row r="1428" spans="5:11" s="205" customFormat="1" x14ac:dyDescent="0.3">
      <c r="E1428" s="215"/>
      <c r="F1428" s="215"/>
      <c r="G1428" s="216"/>
      <c r="H1428" s="217"/>
      <c r="I1428" s="217"/>
      <c r="J1428" s="218"/>
      <c r="K1428" s="216"/>
    </row>
    <row r="1429" spans="5:11" s="205" customFormat="1" x14ac:dyDescent="0.3">
      <c r="E1429" s="215"/>
      <c r="F1429" s="215"/>
      <c r="G1429" s="216"/>
      <c r="H1429" s="217"/>
      <c r="I1429" s="217"/>
      <c r="J1429" s="218"/>
      <c r="K1429" s="216"/>
    </row>
    <row r="1430" spans="5:11" s="205" customFormat="1" x14ac:dyDescent="0.3">
      <c r="E1430" s="215"/>
      <c r="F1430" s="215"/>
      <c r="G1430" s="216"/>
      <c r="H1430" s="217"/>
      <c r="I1430" s="217"/>
      <c r="J1430" s="218"/>
      <c r="K1430" s="216"/>
    </row>
    <row r="1431" spans="5:11" s="205" customFormat="1" x14ac:dyDescent="0.3">
      <c r="E1431" s="215"/>
      <c r="F1431" s="215"/>
      <c r="G1431" s="216"/>
      <c r="H1431" s="217"/>
      <c r="I1431" s="217"/>
      <c r="J1431" s="218"/>
      <c r="K1431" s="216"/>
    </row>
    <row r="1432" spans="5:11" s="205" customFormat="1" x14ac:dyDescent="0.3">
      <c r="E1432" s="215"/>
      <c r="F1432" s="215"/>
      <c r="G1432" s="216"/>
      <c r="H1432" s="217"/>
      <c r="I1432" s="217"/>
      <c r="J1432" s="218"/>
      <c r="K1432" s="216"/>
    </row>
    <row r="1433" spans="5:11" s="205" customFormat="1" x14ac:dyDescent="0.3">
      <c r="E1433" s="215"/>
      <c r="F1433" s="215"/>
      <c r="G1433" s="216"/>
      <c r="H1433" s="217"/>
      <c r="I1433" s="217"/>
      <c r="J1433" s="218"/>
      <c r="K1433" s="216"/>
    </row>
    <row r="1434" spans="5:11" s="205" customFormat="1" x14ac:dyDescent="0.3">
      <c r="E1434" s="215"/>
      <c r="F1434" s="215"/>
      <c r="G1434" s="216"/>
      <c r="H1434" s="217"/>
      <c r="I1434" s="217"/>
      <c r="J1434" s="218"/>
      <c r="K1434" s="216"/>
    </row>
    <row r="1435" spans="5:11" s="205" customFormat="1" x14ac:dyDescent="0.3">
      <c r="E1435" s="215"/>
      <c r="F1435" s="215"/>
      <c r="G1435" s="216"/>
      <c r="H1435" s="217"/>
      <c r="I1435" s="217"/>
      <c r="J1435" s="218"/>
      <c r="K1435" s="216"/>
    </row>
    <row r="1436" spans="5:11" s="205" customFormat="1" x14ac:dyDescent="0.3">
      <c r="E1436" s="215"/>
      <c r="F1436" s="215"/>
      <c r="G1436" s="216"/>
      <c r="H1436" s="217"/>
      <c r="I1436" s="217"/>
      <c r="J1436" s="218"/>
      <c r="K1436" s="216"/>
    </row>
    <row r="1437" spans="5:11" s="205" customFormat="1" x14ac:dyDescent="0.3">
      <c r="E1437" s="215"/>
      <c r="F1437" s="215"/>
      <c r="G1437" s="216"/>
      <c r="H1437" s="217"/>
      <c r="I1437" s="217"/>
      <c r="J1437" s="218"/>
      <c r="K1437" s="216"/>
    </row>
    <row r="1438" spans="5:11" s="205" customFormat="1" x14ac:dyDescent="0.3">
      <c r="E1438" s="215"/>
      <c r="F1438" s="215"/>
      <c r="G1438" s="216"/>
      <c r="H1438" s="217"/>
      <c r="I1438" s="217"/>
      <c r="J1438" s="218"/>
      <c r="K1438" s="216"/>
    </row>
    <row r="1439" spans="5:11" s="205" customFormat="1" x14ac:dyDescent="0.3">
      <c r="E1439" s="215"/>
      <c r="F1439" s="215"/>
      <c r="G1439" s="216"/>
      <c r="H1439" s="217"/>
      <c r="I1439" s="217"/>
      <c r="J1439" s="218"/>
      <c r="K1439" s="216"/>
    </row>
    <row r="1440" spans="5:11" s="205" customFormat="1" x14ac:dyDescent="0.3">
      <c r="E1440" s="215"/>
      <c r="F1440" s="215"/>
      <c r="G1440" s="216"/>
      <c r="H1440" s="217"/>
      <c r="I1440" s="217"/>
      <c r="J1440" s="218"/>
      <c r="K1440" s="216"/>
    </row>
    <row r="1441" spans="5:11" s="205" customFormat="1" x14ac:dyDescent="0.3">
      <c r="E1441" s="215"/>
      <c r="F1441" s="215"/>
      <c r="G1441" s="216"/>
      <c r="H1441" s="217"/>
      <c r="I1441" s="217"/>
      <c r="J1441" s="218"/>
      <c r="K1441" s="216"/>
    </row>
    <row r="1442" spans="5:11" s="205" customFormat="1" x14ac:dyDescent="0.3">
      <c r="E1442" s="215"/>
      <c r="F1442" s="215"/>
      <c r="G1442" s="216"/>
      <c r="H1442" s="217"/>
      <c r="I1442" s="217"/>
      <c r="J1442" s="218"/>
      <c r="K1442" s="216"/>
    </row>
    <row r="1443" spans="5:11" s="205" customFormat="1" x14ac:dyDescent="0.3">
      <c r="E1443" s="215"/>
      <c r="F1443" s="215"/>
      <c r="G1443" s="216"/>
      <c r="H1443" s="217"/>
      <c r="I1443" s="217"/>
      <c r="J1443" s="218"/>
      <c r="K1443" s="216"/>
    </row>
    <row r="1444" spans="5:11" s="205" customFormat="1" x14ac:dyDescent="0.3">
      <c r="E1444" s="215"/>
      <c r="F1444" s="215"/>
      <c r="G1444" s="216"/>
      <c r="H1444" s="217"/>
      <c r="I1444" s="217"/>
      <c r="J1444" s="218"/>
      <c r="K1444" s="216"/>
    </row>
    <row r="1445" spans="5:11" s="205" customFormat="1" x14ac:dyDescent="0.3">
      <c r="E1445" s="215"/>
      <c r="F1445" s="215"/>
      <c r="G1445" s="216"/>
      <c r="H1445" s="217"/>
      <c r="I1445" s="217"/>
      <c r="J1445" s="218"/>
      <c r="K1445" s="216"/>
    </row>
    <row r="1446" spans="5:11" s="205" customFormat="1" x14ac:dyDescent="0.3">
      <c r="E1446" s="215"/>
      <c r="F1446" s="215"/>
      <c r="G1446" s="216"/>
      <c r="H1446" s="217"/>
      <c r="I1446" s="217"/>
      <c r="J1446" s="218"/>
      <c r="K1446" s="216"/>
    </row>
    <row r="1447" spans="5:11" s="205" customFormat="1" x14ac:dyDescent="0.3">
      <c r="E1447" s="215"/>
      <c r="F1447" s="215"/>
      <c r="G1447" s="216"/>
      <c r="H1447" s="217"/>
      <c r="I1447" s="217"/>
      <c r="J1447" s="218"/>
      <c r="K1447" s="216"/>
    </row>
    <row r="1448" spans="5:11" s="205" customFormat="1" x14ac:dyDescent="0.3">
      <c r="E1448" s="215"/>
      <c r="F1448" s="215"/>
      <c r="G1448" s="216"/>
      <c r="H1448" s="217"/>
      <c r="I1448" s="217"/>
      <c r="J1448" s="218"/>
      <c r="K1448" s="216"/>
    </row>
    <row r="1449" spans="5:11" s="205" customFormat="1" x14ac:dyDescent="0.3">
      <c r="E1449" s="215"/>
      <c r="F1449" s="215"/>
      <c r="G1449" s="216"/>
      <c r="H1449" s="217"/>
      <c r="I1449" s="217"/>
      <c r="J1449" s="218"/>
      <c r="K1449" s="216"/>
    </row>
    <row r="1450" spans="5:11" s="205" customFormat="1" x14ac:dyDescent="0.3">
      <c r="E1450" s="215"/>
      <c r="F1450" s="215"/>
      <c r="G1450" s="216"/>
      <c r="H1450" s="217"/>
      <c r="I1450" s="217"/>
      <c r="J1450" s="218"/>
      <c r="K1450" s="216"/>
    </row>
    <row r="1451" spans="5:11" s="205" customFormat="1" x14ac:dyDescent="0.3">
      <c r="E1451" s="215"/>
      <c r="F1451" s="215"/>
      <c r="G1451" s="216"/>
      <c r="H1451" s="217"/>
      <c r="I1451" s="217"/>
      <c r="J1451" s="218"/>
      <c r="K1451" s="216"/>
    </row>
    <row r="1452" spans="5:11" s="205" customFormat="1" x14ac:dyDescent="0.3">
      <c r="E1452" s="215"/>
      <c r="F1452" s="215"/>
      <c r="G1452" s="216"/>
      <c r="H1452" s="217"/>
      <c r="I1452" s="217"/>
      <c r="J1452" s="218"/>
      <c r="K1452" s="216"/>
    </row>
    <row r="1453" spans="5:11" s="205" customFormat="1" x14ac:dyDescent="0.3">
      <c r="E1453" s="215"/>
      <c r="F1453" s="215"/>
      <c r="G1453" s="216"/>
      <c r="H1453" s="217"/>
      <c r="I1453" s="217"/>
      <c r="J1453" s="218"/>
      <c r="K1453" s="216"/>
    </row>
    <row r="1454" spans="5:11" s="205" customFormat="1" x14ac:dyDescent="0.3">
      <c r="E1454" s="215"/>
      <c r="F1454" s="215"/>
      <c r="G1454" s="216"/>
      <c r="H1454" s="217"/>
      <c r="I1454" s="217"/>
      <c r="J1454" s="218"/>
      <c r="K1454" s="216"/>
    </row>
    <row r="1455" spans="5:11" s="205" customFormat="1" x14ac:dyDescent="0.3">
      <c r="E1455" s="215"/>
      <c r="F1455" s="215"/>
      <c r="G1455" s="216"/>
      <c r="H1455" s="217"/>
      <c r="I1455" s="217"/>
      <c r="J1455" s="218"/>
      <c r="K1455" s="216"/>
    </row>
    <row r="1456" spans="5:11" s="205" customFormat="1" x14ac:dyDescent="0.3">
      <c r="E1456" s="215"/>
      <c r="F1456" s="215"/>
      <c r="G1456" s="216"/>
      <c r="H1456" s="217"/>
      <c r="I1456" s="217"/>
      <c r="J1456" s="218"/>
      <c r="K1456" s="216"/>
    </row>
    <row r="1457" spans="5:11" s="205" customFormat="1" x14ac:dyDescent="0.3">
      <c r="E1457" s="215"/>
      <c r="F1457" s="215"/>
      <c r="G1457" s="216"/>
      <c r="H1457" s="217"/>
      <c r="I1457" s="217"/>
      <c r="J1457" s="218"/>
      <c r="K1457" s="216"/>
    </row>
    <row r="1458" spans="5:11" s="205" customFormat="1" x14ac:dyDescent="0.3">
      <c r="E1458" s="215"/>
      <c r="F1458" s="215"/>
      <c r="G1458" s="216"/>
      <c r="H1458" s="217"/>
      <c r="I1458" s="217"/>
      <c r="J1458" s="218"/>
      <c r="K1458" s="216"/>
    </row>
    <row r="1459" spans="5:11" s="205" customFormat="1" x14ac:dyDescent="0.3">
      <c r="E1459" s="215"/>
      <c r="F1459" s="215"/>
      <c r="G1459" s="216"/>
      <c r="H1459" s="217"/>
      <c r="I1459" s="217"/>
      <c r="J1459" s="218"/>
      <c r="K1459" s="216"/>
    </row>
    <row r="1460" spans="5:11" s="205" customFormat="1" x14ac:dyDescent="0.3">
      <c r="E1460" s="215"/>
      <c r="F1460" s="215"/>
      <c r="G1460" s="216"/>
      <c r="H1460" s="217"/>
      <c r="I1460" s="217"/>
      <c r="J1460" s="218"/>
      <c r="K1460" s="216"/>
    </row>
    <row r="1461" spans="5:11" s="205" customFormat="1" x14ac:dyDescent="0.3">
      <c r="E1461" s="215"/>
      <c r="F1461" s="215"/>
      <c r="G1461" s="216"/>
      <c r="H1461" s="217"/>
      <c r="I1461" s="217"/>
      <c r="J1461" s="218"/>
      <c r="K1461" s="216"/>
    </row>
    <row r="1462" spans="5:11" s="205" customFormat="1" x14ac:dyDescent="0.3">
      <c r="E1462" s="215"/>
      <c r="F1462" s="215"/>
      <c r="G1462" s="216"/>
      <c r="H1462" s="217"/>
      <c r="I1462" s="217"/>
      <c r="J1462" s="218"/>
      <c r="K1462" s="216"/>
    </row>
    <row r="1463" spans="5:11" s="205" customFormat="1" x14ac:dyDescent="0.3">
      <c r="E1463" s="215"/>
      <c r="F1463" s="215"/>
      <c r="G1463" s="216"/>
      <c r="H1463" s="217"/>
      <c r="I1463" s="217"/>
      <c r="J1463" s="218"/>
      <c r="K1463" s="216"/>
    </row>
    <row r="1464" spans="5:11" s="205" customFormat="1" x14ac:dyDescent="0.3">
      <c r="E1464" s="215"/>
      <c r="F1464" s="215"/>
      <c r="G1464" s="216"/>
      <c r="H1464" s="217"/>
      <c r="I1464" s="217"/>
      <c r="J1464" s="218"/>
      <c r="K1464" s="216"/>
    </row>
    <row r="1465" spans="5:11" s="205" customFormat="1" x14ac:dyDescent="0.3">
      <c r="E1465" s="215"/>
      <c r="F1465" s="215"/>
      <c r="G1465" s="216"/>
      <c r="H1465" s="217"/>
      <c r="I1465" s="217"/>
      <c r="J1465" s="218"/>
      <c r="K1465" s="216"/>
    </row>
    <row r="1466" spans="5:11" s="205" customFormat="1" x14ac:dyDescent="0.3">
      <c r="E1466" s="215"/>
      <c r="F1466" s="215"/>
      <c r="G1466" s="216"/>
      <c r="H1466" s="217"/>
      <c r="I1466" s="217"/>
      <c r="J1466" s="218"/>
      <c r="K1466" s="216"/>
    </row>
    <row r="1467" spans="5:11" s="205" customFormat="1" x14ac:dyDescent="0.3">
      <c r="E1467" s="215"/>
      <c r="F1467" s="215"/>
      <c r="G1467" s="216"/>
      <c r="H1467" s="217"/>
      <c r="I1467" s="217"/>
      <c r="J1467" s="218"/>
      <c r="K1467" s="216"/>
    </row>
    <row r="1468" spans="5:11" s="205" customFormat="1" x14ac:dyDescent="0.3">
      <c r="E1468" s="215"/>
      <c r="F1468" s="215"/>
      <c r="G1468" s="216"/>
      <c r="H1468" s="217"/>
      <c r="I1468" s="217"/>
      <c r="J1468" s="218"/>
      <c r="K1468" s="216"/>
    </row>
    <row r="1469" spans="5:11" s="205" customFormat="1" x14ac:dyDescent="0.3">
      <c r="E1469" s="215"/>
      <c r="F1469" s="215"/>
      <c r="G1469" s="216"/>
      <c r="H1469" s="217"/>
      <c r="I1469" s="217"/>
      <c r="J1469" s="218"/>
      <c r="K1469" s="216"/>
    </row>
    <row r="1470" spans="5:11" s="205" customFormat="1" x14ac:dyDescent="0.3">
      <c r="E1470" s="215"/>
      <c r="F1470" s="215"/>
      <c r="G1470" s="216"/>
      <c r="H1470" s="217"/>
      <c r="I1470" s="217"/>
      <c r="J1470" s="218"/>
      <c r="K1470" s="216"/>
    </row>
    <row r="1471" spans="5:11" s="205" customFormat="1" x14ac:dyDescent="0.3">
      <c r="E1471" s="215"/>
      <c r="F1471" s="215"/>
      <c r="G1471" s="216"/>
      <c r="H1471" s="217"/>
      <c r="I1471" s="217"/>
      <c r="J1471" s="218"/>
      <c r="K1471" s="216"/>
    </row>
    <row r="1472" spans="5:11" s="205" customFormat="1" x14ac:dyDescent="0.3">
      <c r="E1472" s="215"/>
      <c r="F1472" s="215"/>
      <c r="G1472" s="216"/>
      <c r="H1472" s="217"/>
      <c r="I1472" s="217"/>
      <c r="J1472" s="218"/>
      <c r="K1472" s="216"/>
    </row>
    <row r="1473" spans="5:11" s="205" customFormat="1" x14ac:dyDescent="0.3">
      <c r="E1473" s="215"/>
      <c r="F1473" s="215"/>
      <c r="G1473" s="216"/>
      <c r="H1473" s="217"/>
      <c r="I1473" s="217"/>
      <c r="J1473" s="218"/>
      <c r="K1473" s="216"/>
    </row>
    <row r="1474" spans="5:11" s="205" customFormat="1" x14ac:dyDescent="0.3">
      <c r="E1474" s="215"/>
      <c r="F1474" s="215"/>
      <c r="G1474" s="216"/>
      <c r="H1474" s="217"/>
      <c r="I1474" s="217"/>
      <c r="J1474" s="218"/>
      <c r="K1474" s="216"/>
    </row>
    <row r="1475" spans="5:11" s="205" customFormat="1" x14ac:dyDescent="0.3">
      <c r="E1475" s="215"/>
      <c r="F1475" s="215"/>
      <c r="G1475" s="216"/>
      <c r="H1475" s="217"/>
      <c r="I1475" s="217"/>
      <c r="J1475" s="218"/>
      <c r="K1475" s="216"/>
    </row>
    <row r="1476" spans="5:11" s="205" customFormat="1" x14ac:dyDescent="0.3">
      <c r="E1476" s="215"/>
      <c r="F1476" s="215"/>
      <c r="G1476" s="216"/>
      <c r="H1476" s="217"/>
      <c r="I1476" s="217"/>
      <c r="J1476" s="218"/>
      <c r="K1476" s="216"/>
    </row>
    <row r="1477" spans="5:11" s="205" customFormat="1" x14ac:dyDescent="0.3">
      <c r="E1477" s="215"/>
      <c r="F1477" s="215"/>
      <c r="G1477" s="216"/>
      <c r="H1477" s="217"/>
      <c r="I1477" s="217"/>
      <c r="J1477" s="218"/>
      <c r="K1477" s="216"/>
    </row>
    <row r="1478" spans="5:11" s="205" customFormat="1" x14ac:dyDescent="0.3">
      <c r="E1478" s="215"/>
      <c r="F1478" s="215"/>
      <c r="G1478" s="216"/>
      <c r="H1478" s="217"/>
      <c r="I1478" s="217"/>
      <c r="J1478" s="218"/>
      <c r="K1478" s="216"/>
    </row>
    <row r="1479" spans="5:11" s="205" customFormat="1" x14ac:dyDescent="0.3">
      <c r="E1479" s="215"/>
      <c r="F1479" s="215"/>
      <c r="G1479" s="216"/>
      <c r="H1479" s="217"/>
      <c r="I1479" s="217"/>
      <c r="J1479" s="218"/>
      <c r="K1479" s="216"/>
    </row>
    <row r="1480" spans="5:11" s="205" customFormat="1" x14ac:dyDescent="0.3">
      <c r="E1480" s="215"/>
      <c r="F1480" s="215"/>
      <c r="G1480" s="216"/>
      <c r="H1480" s="217"/>
      <c r="I1480" s="217"/>
      <c r="J1480" s="218"/>
      <c r="K1480" s="216"/>
    </row>
    <row r="1481" spans="5:11" s="205" customFormat="1" x14ac:dyDescent="0.3">
      <c r="E1481" s="215"/>
      <c r="F1481" s="215"/>
      <c r="G1481" s="216"/>
      <c r="H1481" s="217"/>
      <c r="I1481" s="217"/>
      <c r="J1481" s="218"/>
      <c r="K1481" s="216"/>
    </row>
    <row r="1482" spans="5:11" s="205" customFormat="1" x14ac:dyDescent="0.3">
      <c r="E1482" s="215"/>
      <c r="F1482" s="215"/>
      <c r="G1482" s="216"/>
      <c r="H1482" s="217"/>
      <c r="I1482" s="217"/>
      <c r="J1482" s="218"/>
      <c r="K1482" s="216"/>
    </row>
    <row r="1483" spans="5:11" s="205" customFormat="1" x14ac:dyDescent="0.3">
      <c r="E1483" s="215"/>
      <c r="F1483" s="215"/>
      <c r="G1483" s="216"/>
      <c r="H1483" s="217"/>
      <c r="I1483" s="217"/>
      <c r="J1483" s="218"/>
      <c r="K1483" s="216"/>
    </row>
    <row r="1484" spans="5:11" s="205" customFormat="1" x14ac:dyDescent="0.3">
      <c r="E1484" s="215"/>
      <c r="F1484" s="215"/>
      <c r="G1484" s="216"/>
      <c r="H1484" s="217"/>
      <c r="I1484" s="217"/>
      <c r="J1484" s="218"/>
      <c r="K1484" s="216"/>
    </row>
    <row r="1485" spans="5:11" s="205" customFormat="1" x14ac:dyDescent="0.3">
      <c r="E1485" s="215"/>
      <c r="F1485" s="215"/>
      <c r="G1485" s="216"/>
      <c r="H1485" s="217"/>
      <c r="I1485" s="217"/>
      <c r="J1485" s="218"/>
      <c r="K1485" s="216"/>
    </row>
    <row r="1486" spans="5:11" s="205" customFormat="1" x14ac:dyDescent="0.3">
      <c r="E1486" s="215"/>
      <c r="F1486" s="215"/>
      <c r="G1486" s="216"/>
      <c r="H1486" s="217"/>
      <c r="I1486" s="217"/>
      <c r="J1486" s="218"/>
      <c r="K1486" s="216"/>
    </row>
    <row r="1487" spans="5:11" s="205" customFormat="1" x14ac:dyDescent="0.3">
      <c r="E1487" s="215"/>
      <c r="F1487" s="215"/>
      <c r="G1487" s="216"/>
      <c r="H1487" s="217"/>
      <c r="I1487" s="217"/>
      <c r="J1487" s="218"/>
      <c r="K1487" s="216"/>
    </row>
    <row r="1488" spans="5:11" s="205" customFormat="1" x14ac:dyDescent="0.3">
      <c r="E1488" s="215"/>
      <c r="F1488" s="215"/>
      <c r="G1488" s="216"/>
      <c r="H1488" s="217"/>
      <c r="I1488" s="217"/>
      <c r="J1488" s="218"/>
      <c r="K1488" s="216"/>
    </row>
    <row r="1489" spans="5:11" s="205" customFormat="1" x14ac:dyDescent="0.3">
      <c r="E1489" s="215"/>
      <c r="F1489" s="215"/>
      <c r="G1489" s="216"/>
      <c r="H1489" s="217"/>
      <c r="I1489" s="217"/>
      <c r="J1489" s="218"/>
      <c r="K1489" s="216"/>
    </row>
    <row r="1490" spans="5:11" s="205" customFormat="1" x14ac:dyDescent="0.3">
      <c r="E1490" s="215"/>
      <c r="F1490" s="215"/>
      <c r="G1490" s="216"/>
      <c r="H1490" s="217"/>
      <c r="I1490" s="217"/>
      <c r="J1490" s="218"/>
      <c r="K1490" s="216"/>
    </row>
    <row r="1491" spans="5:11" s="205" customFormat="1" x14ac:dyDescent="0.3">
      <c r="E1491" s="215"/>
      <c r="F1491" s="215"/>
      <c r="G1491" s="216"/>
      <c r="H1491" s="217"/>
      <c r="I1491" s="217"/>
      <c r="J1491" s="218"/>
      <c r="K1491" s="216"/>
    </row>
    <row r="1492" spans="5:11" s="205" customFormat="1" x14ac:dyDescent="0.3">
      <c r="E1492" s="215"/>
      <c r="F1492" s="215"/>
      <c r="G1492" s="216"/>
      <c r="H1492" s="217"/>
      <c r="I1492" s="217"/>
      <c r="J1492" s="218"/>
      <c r="K1492" s="216"/>
    </row>
    <row r="1493" spans="5:11" s="205" customFormat="1" x14ac:dyDescent="0.3">
      <c r="E1493" s="215"/>
      <c r="F1493" s="215"/>
      <c r="G1493" s="216"/>
      <c r="H1493" s="217"/>
      <c r="I1493" s="217"/>
      <c r="J1493" s="218"/>
      <c r="K1493" s="216"/>
    </row>
    <row r="1494" spans="5:11" s="205" customFormat="1" x14ac:dyDescent="0.3">
      <c r="E1494" s="215"/>
      <c r="F1494" s="215"/>
      <c r="G1494" s="216"/>
      <c r="H1494" s="217"/>
      <c r="I1494" s="217"/>
      <c r="J1494" s="218"/>
      <c r="K1494" s="216"/>
    </row>
    <row r="1495" spans="5:11" s="205" customFormat="1" x14ac:dyDescent="0.3">
      <c r="E1495" s="215"/>
      <c r="F1495" s="215"/>
      <c r="G1495" s="216"/>
      <c r="H1495" s="217"/>
      <c r="I1495" s="217"/>
      <c r="J1495" s="218"/>
      <c r="K1495" s="216"/>
    </row>
    <row r="1496" spans="5:11" s="205" customFormat="1" x14ac:dyDescent="0.3">
      <c r="E1496" s="215"/>
      <c r="F1496" s="215"/>
      <c r="G1496" s="216"/>
      <c r="H1496" s="217"/>
      <c r="I1496" s="217"/>
      <c r="J1496" s="218"/>
      <c r="K1496" s="216"/>
    </row>
    <row r="1497" spans="5:11" s="205" customFormat="1" x14ac:dyDescent="0.3">
      <c r="E1497" s="215"/>
      <c r="F1497" s="215"/>
      <c r="G1497" s="216"/>
      <c r="H1497" s="217"/>
      <c r="I1497" s="217"/>
      <c r="J1497" s="218"/>
      <c r="K1497" s="216"/>
    </row>
    <row r="1498" spans="5:11" s="205" customFormat="1" x14ac:dyDescent="0.3">
      <c r="E1498" s="215"/>
      <c r="F1498" s="215"/>
      <c r="G1498" s="216"/>
      <c r="H1498" s="217"/>
      <c r="I1498" s="217"/>
      <c r="J1498" s="218"/>
      <c r="K1498" s="216"/>
    </row>
    <row r="1499" spans="5:11" s="205" customFormat="1" x14ac:dyDescent="0.3">
      <c r="E1499" s="215"/>
      <c r="F1499" s="215"/>
      <c r="G1499" s="216"/>
      <c r="H1499" s="217"/>
      <c r="I1499" s="217"/>
      <c r="J1499" s="218"/>
      <c r="K1499" s="216"/>
    </row>
    <row r="1500" spans="5:11" s="205" customFormat="1" x14ac:dyDescent="0.3">
      <c r="E1500" s="215"/>
      <c r="F1500" s="215"/>
      <c r="G1500" s="216"/>
      <c r="H1500" s="217"/>
      <c r="I1500" s="217"/>
      <c r="J1500" s="218"/>
      <c r="K1500" s="216"/>
    </row>
    <row r="1501" spans="5:11" s="205" customFormat="1" x14ac:dyDescent="0.3">
      <c r="E1501" s="215"/>
      <c r="F1501" s="215"/>
      <c r="G1501" s="216"/>
      <c r="H1501" s="217"/>
      <c r="I1501" s="217"/>
      <c r="J1501" s="218"/>
      <c r="K1501" s="216"/>
    </row>
    <row r="1502" spans="5:11" s="205" customFormat="1" x14ac:dyDescent="0.3">
      <c r="E1502" s="215"/>
      <c r="F1502" s="215"/>
      <c r="G1502" s="216"/>
      <c r="H1502" s="217"/>
      <c r="I1502" s="217"/>
      <c r="J1502" s="218"/>
      <c r="K1502" s="216"/>
    </row>
    <row r="1503" spans="5:11" s="205" customFormat="1" x14ac:dyDescent="0.3">
      <c r="E1503" s="215"/>
      <c r="F1503" s="215"/>
      <c r="G1503" s="216"/>
      <c r="H1503" s="217"/>
      <c r="I1503" s="217"/>
      <c r="J1503" s="218"/>
      <c r="K1503" s="216"/>
    </row>
    <row r="1504" spans="5:11" s="205" customFormat="1" x14ac:dyDescent="0.3">
      <c r="E1504" s="215"/>
      <c r="F1504" s="215"/>
      <c r="G1504" s="216"/>
      <c r="H1504" s="217"/>
      <c r="I1504" s="217"/>
      <c r="J1504" s="218"/>
      <c r="K1504" s="216"/>
    </row>
    <row r="1505" spans="5:11" s="205" customFormat="1" x14ac:dyDescent="0.3">
      <c r="E1505" s="215"/>
      <c r="F1505" s="215"/>
      <c r="G1505" s="216"/>
      <c r="H1505" s="217"/>
      <c r="I1505" s="217"/>
      <c r="J1505" s="218"/>
      <c r="K1505" s="216"/>
    </row>
    <row r="1506" spans="5:11" s="205" customFormat="1" x14ac:dyDescent="0.3">
      <c r="E1506" s="215"/>
      <c r="F1506" s="215"/>
      <c r="G1506" s="216"/>
      <c r="H1506" s="217"/>
      <c r="I1506" s="217"/>
      <c r="J1506" s="218"/>
      <c r="K1506" s="216"/>
    </row>
    <row r="1507" spans="5:11" s="205" customFormat="1" x14ac:dyDescent="0.3">
      <c r="E1507" s="215"/>
      <c r="F1507" s="215"/>
      <c r="G1507" s="216"/>
      <c r="H1507" s="217"/>
      <c r="I1507" s="217"/>
      <c r="J1507" s="218"/>
      <c r="K1507" s="216"/>
    </row>
    <row r="1508" spans="5:11" s="205" customFormat="1" x14ac:dyDescent="0.3">
      <c r="E1508" s="215"/>
      <c r="F1508" s="215"/>
      <c r="G1508" s="216"/>
      <c r="H1508" s="217"/>
      <c r="I1508" s="217"/>
      <c r="J1508" s="218"/>
      <c r="K1508" s="216"/>
    </row>
    <row r="1509" spans="5:11" s="205" customFormat="1" x14ac:dyDescent="0.3">
      <c r="E1509" s="215"/>
      <c r="F1509" s="215"/>
      <c r="G1509" s="216"/>
      <c r="H1509" s="217"/>
      <c r="I1509" s="217"/>
      <c r="J1509" s="218"/>
      <c r="K1509" s="216"/>
    </row>
    <row r="1510" spans="5:11" s="205" customFormat="1" x14ac:dyDescent="0.3">
      <c r="E1510" s="215"/>
      <c r="F1510" s="215"/>
      <c r="G1510" s="216"/>
      <c r="H1510" s="217"/>
      <c r="I1510" s="217"/>
      <c r="J1510" s="218"/>
      <c r="K1510" s="216"/>
    </row>
    <row r="1511" spans="5:11" s="205" customFormat="1" x14ac:dyDescent="0.3">
      <c r="E1511" s="215"/>
      <c r="F1511" s="215"/>
      <c r="G1511" s="216"/>
      <c r="H1511" s="217"/>
      <c r="I1511" s="217"/>
      <c r="J1511" s="218"/>
      <c r="K1511" s="216"/>
    </row>
    <row r="1512" spans="5:11" s="205" customFormat="1" x14ac:dyDescent="0.3">
      <c r="E1512" s="215"/>
      <c r="F1512" s="215"/>
      <c r="G1512" s="216"/>
      <c r="H1512" s="217"/>
      <c r="I1512" s="217"/>
      <c r="J1512" s="218"/>
      <c r="K1512" s="216"/>
    </row>
    <row r="1513" spans="5:11" s="205" customFormat="1" x14ac:dyDescent="0.3">
      <c r="E1513" s="215"/>
      <c r="F1513" s="215"/>
      <c r="G1513" s="216"/>
      <c r="H1513" s="217"/>
      <c r="I1513" s="217"/>
      <c r="J1513" s="218"/>
      <c r="K1513" s="216"/>
    </row>
    <row r="1514" spans="5:11" s="205" customFormat="1" x14ac:dyDescent="0.3">
      <c r="E1514" s="215"/>
      <c r="F1514" s="215"/>
      <c r="G1514" s="216"/>
      <c r="H1514" s="217"/>
      <c r="I1514" s="217"/>
      <c r="J1514" s="218"/>
      <c r="K1514" s="216"/>
    </row>
    <row r="1515" spans="5:11" s="205" customFormat="1" x14ac:dyDescent="0.3">
      <c r="E1515" s="215"/>
      <c r="F1515" s="215"/>
      <c r="G1515" s="216"/>
      <c r="H1515" s="217"/>
      <c r="I1515" s="217"/>
      <c r="J1515" s="218"/>
      <c r="K1515" s="216"/>
    </row>
    <row r="1516" spans="5:11" s="205" customFormat="1" x14ac:dyDescent="0.3">
      <c r="E1516" s="215"/>
      <c r="F1516" s="215"/>
      <c r="G1516" s="216"/>
      <c r="H1516" s="217"/>
      <c r="I1516" s="217"/>
      <c r="J1516" s="218"/>
      <c r="K1516" s="216"/>
    </row>
    <row r="1517" spans="5:11" s="205" customFormat="1" x14ac:dyDescent="0.3">
      <c r="E1517" s="215"/>
      <c r="F1517" s="215"/>
      <c r="G1517" s="216"/>
      <c r="H1517" s="217"/>
      <c r="I1517" s="217"/>
      <c r="J1517" s="218"/>
      <c r="K1517" s="216"/>
    </row>
    <row r="1518" spans="5:11" s="205" customFormat="1" x14ac:dyDescent="0.3">
      <c r="E1518" s="215"/>
      <c r="F1518" s="215"/>
      <c r="G1518" s="216"/>
      <c r="H1518" s="217"/>
      <c r="I1518" s="217"/>
      <c r="J1518" s="218"/>
      <c r="K1518" s="216"/>
    </row>
    <row r="1519" spans="5:11" s="205" customFormat="1" x14ac:dyDescent="0.3">
      <c r="E1519" s="215"/>
      <c r="F1519" s="215"/>
      <c r="G1519" s="216"/>
      <c r="H1519" s="217"/>
      <c r="I1519" s="217"/>
      <c r="J1519" s="218"/>
      <c r="K1519" s="216"/>
    </row>
    <row r="1520" spans="5:11" s="205" customFormat="1" x14ac:dyDescent="0.3">
      <c r="E1520" s="215"/>
      <c r="F1520" s="215"/>
      <c r="G1520" s="216"/>
      <c r="H1520" s="217"/>
      <c r="I1520" s="217"/>
      <c r="J1520" s="218"/>
      <c r="K1520" s="216"/>
    </row>
    <row r="1521" spans="5:11" s="205" customFormat="1" x14ac:dyDescent="0.3">
      <c r="E1521" s="215"/>
      <c r="F1521" s="215"/>
      <c r="G1521" s="216"/>
      <c r="H1521" s="217"/>
      <c r="I1521" s="217"/>
      <c r="J1521" s="218"/>
      <c r="K1521" s="216"/>
    </row>
    <row r="1522" spans="5:11" s="205" customFormat="1" x14ac:dyDescent="0.3">
      <c r="E1522" s="215"/>
      <c r="F1522" s="215"/>
      <c r="G1522" s="216"/>
      <c r="H1522" s="217"/>
      <c r="I1522" s="217"/>
      <c r="J1522" s="218"/>
      <c r="K1522" s="216"/>
    </row>
    <row r="1523" spans="5:11" s="205" customFormat="1" x14ac:dyDescent="0.3">
      <c r="E1523" s="215"/>
      <c r="F1523" s="215"/>
      <c r="G1523" s="216"/>
      <c r="H1523" s="217"/>
      <c r="I1523" s="217"/>
      <c r="J1523" s="218"/>
      <c r="K1523" s="216"/>
    </row>
    <row r="1524" spans="5:11" s="205" customFormat="1" x14ac:dyDescent="0.3">
      <c r="E1524" s="215"/>
      <c r="F1524" s="215"/>
      <c r="G1524" s="216"/>
      <c r="H1524" s="217"/>
      <c r="I1524" s="217"/>
      <c r="J1524" s="218"/>
      <c r="K1524" s="216"/>
    </row>
    <row r="1525" spans="5:11" s="205" customFormat="1" x14ac:dyDescent="0.3">
      <c r="E1525" s="215"/>
      <c r="F1525" s="215"/>
      <c r="G1525" s="216"/>
      <c r="H1525" s="217"/>
      <c r="I1525" s="217"/>
      <c r="J1525" s="218"/>
      <c r="K1525" s="216"/>
    </row>
    <row r="1526" spans="5:11" s="205" customFormat="1" x14ac:dyDescent="0.3">
      <c r="E1526" s="215"/>
      <c r="F1526" s="215"/>
      <c r="G1526" s="216"/>
      <c r="H1526" s="217"/>
      <c r="I1526" s="217"/>
      <c r="J1526" s="218"/>
      <c r="K1526" s="216"/>
    </row>
    <row r="1527" spans="5:11" s="205" customFormat="1" x14ac:dyDescent="0.3">
      <c r="E1527" s="215"/>
      <c r="F1527" s="215"/>
      <c r="G1527" s="216"/>
      <c r="H1527" s="217"/>
      <c r="I1527" s="217"/>
      <c r="J1527" s="218"/>
      <c r="K1527" s="216"/>
    </row>
    <row r="1528" spans="5:11" s="205" customFormat="1" x14ac:dyDescent="0.3">
      <c r="E1528" s="215"/>
      <c r="F1528" s="215"/>
      <c r="G1528" s="216"/>
      <c r="H1528" s="217"/>
      <c r="I1528" s="217"/>
      <c r="J1528" s="218"/>
      <c r="K1528" s="216"/>
    </row>
    <row r="1529" spans="5:11" s="205" customFormat="1" x14ac:dyDescent="0.3">
      <c r="E1529" s="215"/>
      <c r="F1529" s="215"/>
      <c r="G1529" s="216"/>
      <c r="H1529" s="217"/>
      <c r="I1529" s="217"/>
      <c r="J1529" s="218"/>
      <c r="K1529" s="216"/>
    </row>
    <row r="1530" spans="5:11" s="205" customFormat="1" x14ac:dyDescent="0.3">
      <c r="E1530" s="215"/>
      <c r="F1530" s="215"/>
      <c r="G1530" s="216"/>
      <c r="H1530" s="217"/>
      <c r="I1530" s="217"/>
      <c r="J1530" s="218"/>
      <c r="K1530" s="216"/>
    </row>
    <row r="1531" spans="5:11" s="205" customFormat="1" x14ac:dyDescent="0.3">
      <c r="E1531" s="215"/>
      <c r="F1531" s="215"/>
      <c r="G1531" s="216"/>
      <c r="H1531" s="217"/>
      <c r="I1531" s="217"/>
      <c r="J1531" s="218"/>
      <c r="K1531" s="216"/>
    </row>
    <row r="1532" spans="5:11" s="205" customFormat="1" x14ac:dyDescent="0.3">
      <c r="E1532" s="215"/>
      <c r="F1532" s="215"/>
      <c r="G1532" s="216"/>
      <c r="H1532" s="217"/>
      <c r="I1532" s="217"/>
      <c r="J1532" s="218"/>
      <c r="K1532" s="216"/>
    </row>
    <row r="1533" spans="5:11" s="205" customFormat="1" x14ac:dyDescent="0.3">
      <c r="E1533" s="215"/>
      <c r="F1533" s="215"/>
      <c r="G1533" s="216"/>
      <c r="H1533" s="217"/>
      <c r="I1533" s="217"/>
      <c r="J1533" s="218"/>
      <c r="K1533" s="216"/>
    </row>
    <row r="1534" spans="5:11" s="205" customFormat="1" x14ac:dyDescent="0.3">
      <c r="E1534" s="215"/>
      <c r="F1534" s="215"/>
      <c r="G1534" s="216"/>
      <c r="H1534" s="217"/>
      <c r="I1534" s="217"/>
      <c r="J1534" s="218"/>
      <c r="K1534" s="216"/>
    </row>
    <row r="1535" spans="5:11" s="205" customFormat="1" x14ac:dyDescent="0.3">
      <c r="E1535" s="215"/>
      <c r="F1535" s="215"/>
      <c r="G1535" s="216"/>
      <c r="H1535" s="217"/>
      <c r="I1535" s="217"/>
      <c r="J1535" s="218"/>
      <c r="K1535" s="216"/>
    </row>
    <row r="1536" spans="5:11" s="205" customFormat="1" x14ac:dyDescent="0.3">
      <c r="E1536" s="215"/>
      <c r="F1536" s="215"/>
      <c r="G1536" s="216"/>
      <c r="H1536" s="217"/>
      <c r="I1536" s="217"/>
      <c r="J1536" s="218"/>
      <c r="K1536" s="216"/>
    </row>
    <row r="1537" spans="5:11" s="205" customFormat="1" x14ac:dyDescent="0.3">
      <c r="E1537" s="215"/>
      <c r="F1537" s="215"/>
      <c r="G1537" s="216"/>
      <c r="H1537" s="217"/>
      <c r="I1537" s="217"/>
      <c r="J1537" s="218"/>
      <c r="K1537" s="216"/>
    </row>
    <row r="1538" spans="5:11" s="205" customFormat="1" x14ac:dyDescent="0.3">
      <c r="E1538" s="215"/>
      <c r="F1538" s="215"/>
      <c r="G1538" s="216"/>
      <c r="H1538" s="217"/>
      <c r="I1538" s="217"/>
      <c r="J1538" s="218"/>
      <c r="K1538" s="216"/>
    </row>
    <row r="1539" spans="5:11" s="205" customFormat="1" x14ac:dyDescent="0.3">
      <c r="E1539" s="215"/>
      <c r="F1539" s="215"/>
      <c r="G1539" s="216"/>
      <c r="H1539" s="217"/>
      <c r="I1539" s="217"/>
      <c r="J1539" s="218"/>
      <c r="K1539" s="216"/>
    </row>
    <row r="1540" spans="5:11" s="205" customFormat="1" x14ac:dyDescent="0.3">
      <c r="E1540" s="215"/>
      <c r="F1540" s="215"/>
      <c r="G1540" s="216"/>
      <c r="H1540" s="217"/>
      <c r="I1540" s="217"/>
      <c r="J1540" s="218"/>
      <c r="K1540" s="216"/>
    </row>
    <row r="1541" spans="5:11" s="205" customFormat="1" x14ac:dyDescent="0.3">
      <c r="E1541" s="215"/>
      <c r="F1541" s="215"/>
      <c r="G1541" s="216"/>
      <c r="H1541" s="217"/>
      <c r="I1541" s="217"/>
      <c r="J1541" s="218"/>
      <c r="K1541" s="216"/>
    </row>
    <row r="1542" spans="5:11" s="205" customFormat="1" x14ac:dyDescent="0.3">
      <c r="E1542" s="215"/>
      <c r="F1542" s="215"/>
      <c r="G1542" s="216"/>
      <c r="H1542" s="217"/>
      <c r="I1542" s="217"/>
      <c r="J1542" s="218"/>
      <c r="K1542" s="216"/>
    </row>
    <row r="1543" spans="5:11" s="205" customFormat="1" x14ac:dyDescent="0.3">
      <c r="E1543" s="215"/>
      <c r="F1543" s="215"/>
      <c r="G1543" s="216"/>
      <c r="H1543" s="217"/>
      <c r="I1543" s="217"/>
      <c r="J1543" s="218"/>
      <c r="K1543" s="216"/>
    </row>
    <row r="1544" spans="5:11" s="205" customFormat="1" x14ac:dyDescent="0.3">
      <c r="E1544" s="215"/>
      <c r="F1544" s="215"/>
      <c r="G1544" s="216"/>
      <c r="H1544" s="217"/>
      <c r="I1544" s="217"/>
      <c r="J1544" s="218"/>
      <c r="K1544" s="216"/>
    </row>
    <row r="1545" spans="5:11" s="205" customFormat="1" x14ac:dyDescent="0.3">
      <c r="E1545" s="215"/>
      <c r="F1545" s="215"/>
      <c r="G1545" s="216"/>
      <c r="H1545" s="217"/>
      <c r="I1545" s="217"/>
      <c r="J1545" s="218"/>
      <c r="K1545" s="216"/>
    </row>
    <row r="1546" spans="5:11" s="205" customFormat="1" x14ac:dyDescent="0.3">
      <c r="E1546" s="215"/>
      <c r="F1546" s="215"/>
      <c r="G1546" s="216"/>
      <c r="H1546" s="217"/>
      <c r="I1546" s="217"/>
      <c r="J1546" s="218"/>
      <c r="K1546" s="216"/>
    </row>
    <row r="1547" spans="5:11" s="205" customFormat="1" x14ac:dyDescent="0.3">
      <c r="E1547" s="215"/>
      <c r="F1547" s="215"/>
      <c r="G1547" s="216"/>
      <c r="H1547" s="217"/>
      <c r="I1547" s="217"/>
      <c r="J1547" s="218"/>
      <c r="K1547" s="216"/>
    </row>
    <row r="1548" spans="5:11" s="205" customFormat="1" x14ac:dyDescent="0.3">
      <c r="E1548" s="215"/>
      <c r="F1548" s="215"/>
      <c r="G1548" s="216"/>
      <c r="H1548" s="217"/>
      <c r="I1548" s="217"/>
      <c r="J1548" s="218"/>
      <c r="K1548" s="216"/>
    </row>
    <row r="1549" spans="5:11" s="205" customFormat="1" x14ac:dyDescent="0.3">
      <c r="E1549" s="215"/>
      <c r="F1549" s="215"/>
      <c r="G1549" s="216"/>
      <c r="H1549" s="217"/>
      <c r="I1549" s="217"/>
      <c r="J1549" s="218"/>
      <c r="K1549" s="216"/>
    </row>
    <row r="1550" spans="5:11" s="205" customFormat="1" x14ac:dyDescent="0.3">
      <c r="E1550" s="215"/>
      <c r="F1550" s="215"/>
      <c r="G1550" s="216"/>
      <c r="H1550" s="217"/>
      <c r="I1550" s="217"/>
      <c r="J1550" s="218"/>
      <c r="K1550" s="216"/>
    </row>
    <row r="1551" spans="5:11" s="205" customFormat="1" x14ac:dyDescent="0.3">
      <c r="E1551" s="215"/>
      <c r="F1551" s="215"/>
      <c r="G1551" s="216"/>
      <c r="H1551" s="217"/>
      <c r="I1551" s="217"/>
      <c r="J1551" s="218"/>
      <c r="K1551" s="216"/>
    </row>
    <row r="1552" spans="5:11" s="205" customFormat="1" x14ac:dyDescent="0.3">
      <c r="E1552" s="215"/>
      <c r="F1552" s="215"/>
      <c r="G1552" s="216"/>
      <c r="H1552" s="217"/>
      <c r="I1552" s="217"/>
      <c r="J1552" s="218"/>
      <c r="K1552" s="216"/>
    </row>
    <row r="1553" spans="5:11" s="205" customFormat="1" x14ac:dyDescent="0.3">
      <c r="E1553" s="215"/>
      <c r="F1553" s="215"/>
      <c r="G1553" s="216"/>
      <c r="H1553" s="217"/>
      <c r="I1553" s="217"/>
      <c r="J1553" s="218"/>
      <c r="K1553" s="216"/>
    </row>
    <row r="1554" spans="5:11" s="205" customFormat="1" x14ac:dyDescent="0.3">
      <c r="E1554" s="215"/>
      <c r="F1554" s="215"/>
      <c r="G1554" s="216"/>
      <c r="H1554" s="217"/>
      <c r="I1554" s="217"/>
      <c r="J1554" s="218"/>
      <c r="K1554" s="216"/>
    </row>
    <row r="1555" spans="5:11" s="205" customFormat="1" x14ac:dyDescent="0.3">
      <c r="E1555" s="215"/>
      <c r="F1555" s="215"/>
      <c r="G1555" s="216"/>
      <c r="H1555" s="217"/>
      <c r="I1555" s="217"/>
      <c r="J1555" s="218"/>
      <c r="K1555" s="216"/>
    </row>
    <row r="1556" spans="5:11" s="205" customFormat="1" x14ac:dyDescent="0.3">
      <c r="E1556" s="215"/>
      <c r="F1556" s="215"/>
      <c r="G1556" s="216"/>
      <c r="H1556" s="217"/>
      <c r="I1556" s="217"/>
      <c r="J1556" s="218"/>
      <c r="K1556" s="216"/>
    </row>
    <row r="1557" spans="5:11" s="205" customFormat="1" x14ac:dyDescent="0.3">
      <c r="E1557" s="215"/>
      <c r="F1557" s="215"/>
      <c r="G1557" s="216"/>
      <c r="H1557" s="217"/>
      <c r="I1557" s="217"/>
      <c r="J1557" s="218"/>
      <c r="K1557" s="216"/>
    </row>
    <row r="1558" spans="5:11" s="205" customFormat="1" x14ac:dyDescent="0.3">
      <c r="E1558" s="215"/>
      <c r="F1558" s="215"/>
      <c r="G1558" s="216"/>
      <c r="H1558" s="217"/>
      <c r="I1558" s="217"/>
      <c r="J1558" s="218"/>
      <c r="K1558" s="216"/>
    </row>
    <row r="1559" spans="5:11" s="205" customFormat="1" x14ac:dyDescent="0.3">
      <c r="E1559" s="215"/>
      <c r="F1559" s="215"/>
      <c r="G1559" s="216"/>
      <c r="H1559" s="217"/>
      <c r="I1559" s="217"/>
      <c r="J1559" s="218"/>
      <c r="K1559" s="216"/>
    </row>
    <row r="1560" spans="5:11" s="205" customFormat="1" x14ac:dyDescent="0.3">
      <c r="E1560" s="215"/>
      <c r="F1560" s="215"/>
      <c r="G1560" s="216"/>
      <c r="H1560" s="217"/>
      <c r="I1560" s="217"/>
      <c r="J1560" s="218"/>
      <c r="K1560" s="216"/>
    </row>
    <row r="1561" spans="5:11" s="205" customFormat="1" x14ac:dyDescent="0.3">
      <c r="E1561" s="215"/>
      <c r="F1561" s="215"/>
      <c r="G1561" s="216"/>
      <c r="H1561" s="217"/>
      <c r="I1561" s="217"/>
      <c r="J1561" s="218"/>
      <c r="K1561" s="216"/>
    </row>
    <row r="1562" spans="5:11" s="205" customFormat="1" x14ac:dyDescent="0.3">
      <c r="E1562" s="215"/>
      <c r="F1562" s="215"/>
      <c r="G1562" s="216"/>
      <c r="H1562" s="217"/>
      <c r="I1562" s="217"/>
      <c r="J1562" s="218"/>
      <c r="K1562" s="216"/>
    </row>
    <row r="1563" spans="5:11" s="205" customFormat="1" x14ac:dyDescent="0.3">
      <c r="E1563" s="215"/>
      <c r="F1563" s="215"/>
      <c r="G1563" s="216"/>
      <c r="H1563" s="217"/>
      <c r="I1563" s="217"/>
      <c r="J1563" s="218"/>
      <c r="K1563" s="216"/>
    </row>
    <row r="1564" spans="5:11" s="205" customFormat="1" x14ac:dyDescent="0.3">
      <c r="E1564" s="215"/>
      <c r="F1564" s="215"/>
      <c r="G1564" s="216"/>
      <c r="H1564" s="217"/>
      <c r="I1564" s="217"/>
      <c r="J1564" s="218"/>
      <c r="K1564" s="216"/>
    </row>
    <row r="1565" spans="5:11" s="205" customFormat="1" x14ac:dyDescent="0.3">
      <c r="E1565" s="215"/>
      <c r="F1565" s="215"/>
      <c r="G1565" s="216"/>
      <c r="H1565" s="217"/>
      <c r="I1565" s="217"/>
      <c r="J1565" s="218"/>
      <c r="K1565" s="216"/>
    </row>
    <row r="1566" spans="5:11" s="205" customFormat="1" x14ac:dyDescent="0.3">
      <c r="E1566" s="215"/>
      <c r="F1566" s="215"/>
      <c r="G1566" s="216"/>
      <c r="H1566" s="217"/>
      <c r="I1566" s="217"/>
      <c r="J1566" s="218"/>
      <c r="K1566" s="216"/>
    </row>
    <row r="1567" spans="5:11" s="205" customFormat="1" x14ac:dyDescent="0.3">
      <c r="E1567" s="215"/>
      <c r="F1567" s="215"/>
      <c r="G1567" s="216"/>
      <c r="H1567" s="217"/>
      <c r="I1567" s="217"/>
      <c r="J1567" s="218"/>
      <c r="K1567" s="216"/>
    </row>
    <row r="1568" spans="5:11" s="205" customFormat="1" x14ac:dyDescent="0.3">
      <c r="E1568" s="215"/>
      <c r="F1568" s="215"/>
      <c r="G1568" s="216"/>
      <c r="H1568" s="217"/>
      <c r="I1568" s="217"/>
      <c r="J1568" s="218"/>
      <c r="K1568" s="216"/>
    </row>
    <row r="1569" spans="5:11" s="205" customFormat="1" x14ac:dyDescent="0.3">
      <c r="E1569" s="215"/>
      <c r="F1569" s="215"/>
      <c r="G1569" s="216"/>
      <c r="H1569" s="217"/>
      <c r="I1569" s="217"/>
      <c r="J1569" s="218"/>
      <c r="K1569" s="216"/>
    </row>
    <row r="1570" spans="5:11" s="205" customFormat="1" x14ac:dyDescent="0.3">
      <c r="E1570" s="215"/>
      <c r="F1570" s="215"/>
      <c r="G1570" s="216"/>
      <c r="H1570" s="217"/>
      <c r="I1570" s="217"/>
      <c r="J1570" s="218"/>
      <c r="K1570" s="216"/>
    </row>
    <row r="1571" spans="5:11" s="205" customFormat="1" x14ac:dyDescent="0.3">
      <c r="E1571" s="215"/>
      <c r="F1571" s="215"/>
      <c r="G1571" s="216"/>
      <c r="H1571" s="217"/>
      <c r="I1571" s="217"/>
      <c r="J1571" s="218"/>
      <c r="K1571" s="216"/>
    </row>
    <row r="1572" spans="5:11" s="205" customFormat="1" x14ac:dyDescent="0.3">
      <c r="E1572" s="215"/>
      <c r="F1572" s="215"/>
      <c r="G1572" s="216"/>
      <c r="H1572" s="217"/>
      <c r="I1572" s="217"/>
      <c r="J1572" s="218"/>
      <c r="K1572" s="216"/>
    </row>
    <row r="1573" spans="5:11" s="205" customFormat="1" x14ac:dyDescent="0.3">
      <c r="E1573" s="215"/>
      <c r="F1573" s="215"/>
      <c r="G1573" s="216"/>
      <c r="H1573" s="217"/>
      <c r="I1573" s="217"/>
      <c r="J1573" s="218"/>
      <c r="K1573" s="216"/>
    </row>
    <row r="1574" spans="5:11" s="205" customFormat="1" x14ac:dyDescent="0.3">
      <c r="E1574" s="215"/>
      <c r="F1574" s="215"/>
      <c r="G1574" s="216"/>
      <c r="H1574" s="217"/>
      <c r="I1574" s="217"/>
      <c r="J1574" s="218"/>
      <c r="K1574" s="216"/>
    </row>
    <row r="1575" spans="5:11" s="205" customFormat="1" x14ac:dyDescent="0.3">
      <c r="E1575" s="215"/>
      <c r="F1575" s="215"/>
      <c r="G1575" s="216"/>
      <c r="H1575" s="217"/>
      <c r="I1575" s="217"/>
      <c r="J1575" s="218"/>
      <c r="K1575" s="216"/>
    </row>
    <row r="1576" spans="5:11" s="205" customFormat="1" x14ac:dyDescent="0.3">
      <c r="E1576" s="215"/>
      <c r="F1576" s="215"/>
      <c r="G1576" s="216"/>
      <c r="H1576" s="217"/>
      <c r="I1576" s="217"/>
      <c r="J1576" s="218"/>
      <c r="K1576" s="216"/>
    </row>
    <row r="1577" spans="5:11" s="205" customFormat="1" x14ac:dyDescent="0.3">
      <c r="E1577" s="215"/>
      <c r="F1577" s="215"/>
      <c r="G1577" s="216"/>
      <c r="H1577" s="217"/>
      <c r="I1577" s="217"/>
      <c r="J1577" s="218"/>
      <c r="K1577" s="216"/>
    </row>
    <row r="1578" spans="5:11" s="205" customFormat="1" x14ac:dyDescent="0.3">
      <c r="E1578" s="215"/>
      <c r="F1578" s="215"/>
      <c r="G1578" s="216"/>
      <c r="H1578" s="217"/>
      <c r="I1578" s="217"/>
      <c r="J1578" s="218"/>
      <c r="K1578" s="216"/>
    </row>
    <row r="1579" spans="5:11" s="205" customFormat="1" x14ac:dyDescent="0.3">
      <c r="E1579" s="215"/>
      <c r="F1579" s="215"/>
      <c r="G1579" s="216"/>
      <c r="H1579" s="217"/>
      <c r="I1579" s="217"/>
      <c r="J1579" s="218"/>
      <c r="K1579" s="216"/>
    </row>
    <row r="1580" spans="5:11" s="205" customFormat="1" x14ac:dyDescent="0.3">
      <c r="E1580" s="215"/>
      <c r="F1580" s="215"/>
      <c r="G1580" s="216"/>
      <c r="H1580" s="217"/>
      <c r="I1580" s="217"/>
      <c r="J1580" s="218"/>
      <c r="K1580" s="216"/>
    </row>
    <row r="1581" spans="5:11" s="205" customFormat="1" x14ac:dyDescent="0.3">
      <c r="E1581" s="215"/>
      <c r="F1581" s="215"/>
      <c r="G1581" s="216"/>
      <c r="H1581" s="217"/>
      <c r="I1581" s="217"/>
      <c r="J1581" s="218"/>
      <c r="K1581" s="216"/>
    </row>
    <row r="1582" spans="5:11" s="205" customFormat="1" x14ac:dyDescent="0.3">
      <c r="E1582" s="215"/>
      <c r="F1582" s="215"/>
      <c r="G1582" s="216"/>
      <c r="H1582" s="217"/>
      <c r="I1582" s="217"/>
      <c r="J1582" s="218"/>
      <c r="K1582" s="216"/>
    </row>
    <row r="1583" spans="5:11" s="205" customFormat="1" x14ac:dyDescent="0.3">
      <c r="E1583" s="215"/>
      <c r="F1583" s="215"/>
      <c r="G1583" s="216"/>
      <c r="H1583" s="217"/>
      <c r="I1583" s="217"/>
      <c r="J1583" s="218"/>
      <c r="K1583" s="216"/>
    </row>
    <row r="1584" spans="5:11" s="205" customFormat="1" x14ac:dyDescent="0.3">
      <c r="E1584" s="215"/>
      <c r="F1584" s="215"/>
      <c r="G1584" s="216"/>
      <c r="H1584" s="217"/>
      <c r="I1584" s="217"/>
      <c r="J1584" s="218"/>
      <c r="K1584" s="216"/>
    </row>
    <row r="1585" spans="5:11" s="205" customFormat="1" x14ac:dyDescent="0.3">
      <c r="E1585" s="215"/>
      <c r="F1585" s="215"/>
      <c r="G1585" s="216"/>
      <c r="H1585" s="217"/>
      <c r="I1585" s="217"/>
      <c r="J1585" s="218"/>
      <c r="K1585" s="216"/>
    </row>
    <row r="1586" spans="5:11" s="205" customFormat="1" x14ac:dyDescent="0.3">
      <c r="E1586" s="215"/>
      <c r="F1586" s="215"/>
      <c r="G1586" s="216"/>
      <c r="H1586" s="217"/>
      <c r="I1586" s="217"/>
      <c r="J1586" s="218"/>
      <c r="K1586" s="216"/>
    </row>
    <row r="1587" spans="5:11" s="205" customFormat="1" x14ac:dyDescent="0.3">
      <c r="E1587" s="215"/>
      <c r="F1587" s="215"/>
      <c r="G1587" s="216"/>
      <c r="H1587" s="217"/>
      <c r="I1587" s="217"/>
      <c r="J1587" s="218"/>
      <c r="K1587" s="216"/>
    </row>
    <row r="1588" spans="5:11" s="205" customFormat="1" x14ac:dyDescent="0.3">
      <c r="E1588" s="215"/>
      <c r="F1588" s="215"/>
      <c r="G1588" s="216"/>
      <c r="H1588" s="217"/>
      <c r="I1588" s="217"/>
      <c r="J1588" s="218"/>
      <c r="K1588" s="216"/>
    </row>
    <row r="1589" spans="5:11" s="205" customFormat="1" x14ac:dyDescent="0.3">
      <c r="E1589" s="215"/>
      <c r="F1589" s="215"/>
      <c r="G1589" s="216"/>
      <c r="H1589" s="217"/>
      <c r="I1589" s="217"/>
      <c r="J1589" s="218"/>
      <c r="K1589" s="216"/>
    </row>
    <row r="1590" spans="5:11" s="205" customFormat="1" x14ac:dyDescent="0.3">
      <c r="E1590" s="215"/>
      <c r="F1590" s="215"/>
      <c r="G1590" s="216"/>
      <c r="H1590" s="217"/>
      <c r="I1590" s="217"/>
      <c r="J1590" s="218"/>
      <c r="K1590" s="216"/>
    </row>
    <row r="1591" spans="5:11" s="205" customFormat="1" x14ac:dyDescent="0.3">
      <c r="E1591" s="215"/>
      <c r="F1591" s="215"/>
      <c r="G1591" s="216"/>
      <c r="H1591" s="217"/>
      <c r="I1591" s="217"/>
      <c r="J1591" s="218"/>
      <c r="K1591" s="216"/>
    </row>
    <row r="1592" spans="5:11" s="205" customFormat="1" x14ac:dyDescent="0.3">
      <c r="E1592" s="215"/>
      <c r="F1592" s="215"/>
      <c r="G1592" s="216"/>
      <c r="H1592" s="217"/>
      <c r="I1592" s="217"/>
      <c r="J1592" s="218"/>
      <c r="K1592" s="216"/>
    </row>
    <row r="1593" spans="5:11" s="205" customFormat="1" x14ac:dyDescent="0.3">
      <c r="E1593" s="215"/>
      <c r="F1593" s="215"/>
      <c r="G1593" s="216"/>
      <c r="H1593" s="217"/>
      <c r="I1593" s="217"/>
      <c r="J1593" s="218"/>
      <c r="K1593" s="216"/>
    </row>
    <row r="1594" spans="5:11" s="205" customFormat="1" x14ac:dyDescent="0.3">
      <c r="E1594" s="215"/>
      <c r="F1594" s="215"/>
      <c r="G1594" s="216"/>
      <c r="H1594" s="217"/>
      <c r="I1594" s="217"/>
      <c r="J1594" s="218"/>
      <c r="K1594" s="216"/>
    </row>
    <row r="1595" spans="5:11" s="205" customFormat="1" x14ac:dyDescent="0.3">
      <c r="E1595" s="215"/>
      <c r="F1595" s="215"/>
      <c r="G1595" s="216"/>
      <c r="H1595" s="217"/>
      <c r="I1595" s="217"/>
      <c r="J1595" s="218"/>
      <c r="K1595" s="216"/>
    </row>
    <row r="1596" spans="5:11" s="205" customFormat="1" x14ac:dyDescent="0.3">
      <c r="E1596" s="215"/>
      <c r="F1596" s="215"/>
      <c r="G1596" s="216"/>
      <c r="H1596" s="217"/>
      <c r="I1596" s="217"/>
      <c r="J1596" s="218"/>
      <c r="K1596" s="216"/>
    </row>
    <row r="1597" spans="5:11" s="205" customFormat="1" x14ac:dyDescent="0.3">
      <c r="E1597" s="215"/>
      <c r="F1597" s="215"/>
      <c r="G1597" s="216"/>
      <c r="H1597" s="217"/>
      <c r="I1597" s="217"/>
      <c r="J1597" s="218"/>
      <c r="K1597" s="216"/>
    </row>
    <row r="1598" spans="5:11" s="205" customFormat="1" x14ac:dyDescent="0.3">
      <c r="E1598" s="215"/>
      <c r="F1598" s="215"/>
      <c r="G1598" s="216"/>
      <c r="H1598" s="217"/>
      <c r="I1598" s="217"/>
      <c r="J1598" s="218"/>
      <c r="K1598" s="216"/>
    </row>
    <row r="1599" spans="5:11" s="205" customFormat="1" x14ac:dyDescent="0.3">
      <c r="E1599" s="215"/>
      <c r="F1599" s="215"/>
      <c r="G1599" s="216"/>
      <c r="H1599" s="217"/>
      <c r="I1599" s="217"/>
      <c r="J1599" s="218"/>
      <c r="K1599" s="216"/>
    </row>
    <row r="1600" spans="5:11" s="205" customFormat="1" x14ac:dyDescent="0.3">
      <c r="E1600" s="215"/>
      <c r="F1600" s="215"/>
      <c r="G1600" s="216"/>
      <c r="H1600" s="217"/>
      <c r="I1600" s="217"/>
      <c r="J1600" s="218"/>
      <c r="K1600" s="216"/>
    </row>
    <row r="1601" spans="5:11" s="205" customFormat="1" x14ac:dyDescent="0.3">
      <c r="E1601" s="215"/>
      <c r="F1601" s="215"/>
      <c r="G1601" s="216"/>
      <c r="H1601" s="217"/>
      <c r="I1601" s="217"/>
      <c r="J1601" s="218"/>
      <c r="K1601" s="216"/>
    </row>
    <row r="1602" spans="5:11" s="205" customFormat="1" x14ac:dyDescent="0.3">
      <c r="E1602" s="215"/>
      <c r="F1602" s="215"/>
      <c r="G1602" s="216"/>
      <c r="H1602" s="217"/>
      <c r="I1602" s="217"/>
      <c r="J1602" s="218"/>
      <c r="K1602" s="216"/>
    </row>
    <row r="1603" spans="5:11" s="205" customFormat="1" x14ac:dyDescent="0.3">
      <c r="E1603" s="215"/>
      <c r="F1603" s="215"/>
      <c r="G1603" s="216"/>
      <c r="H1603" s="217"/>
      <c r="I1603" s="217"/>
      <c r="J1603" s="218"/>
      <c r="K1603" s="216"/>
    </row>
    <row r="1604" spans="5:11" s="205" customFormat="1" x14ac:dyDescent="0.3">
      <c r="E1604" s="215"/>
      <c r="F1604" s="215"/>
      <c r="G1604" s="216"/>
      <c r="H1604" s="217"/>
      <c r="I1604" s="217"/>
      <c r="J1604" s="218"/>
      <c r="K1604" s="216"/>
    </row>
    <row r="1605" spans="5:11" s="205" customFormat="1" x14ac:dyDescent="0.3">
      <c r="E1605" s="215"/>
      <c r="F1605" s="215"/>
      <c r="G1605" s="216"/>
      <c r="H1605" s="217"/>
      <c r="I1605" s="217"/>
      <c r="J1605" s="218"/>
      <c r="K1605" s="216"/>
    </row>
    <row r="1606" spans="5:11" s="205" customFormat="1" x14ac:dyDescent="0.3">
      <c r="E1606" s="215"/>
      <c r="F1606" s="215"/>
      <c r="G1606" s="216"/>
      <c r="H1606" s="217"/>
      <c r="I1606" s="217"/>
      <c r="J1606" s="218"/>
      <c r="K1606" s="216"/>
    </row>
    <row r="1607" spans="5:11" s="205" customFormat="1" x14ac:dyDescent="0.3">
      <c r="E1607" s="215"/>
      <c r="F1607" s="215"/>
      <c r="G1607" s="216"/>
      <c r="H1607" s="217"/>
      <c r="I1607" s="217"/>
      <c r="J1607" s="218"/>
      <c r="K1607" s="216"/>
    </row>
    <row r="1608" spans="5:11" s="205" customFormat="1" x14ac:dyDescent="0.3">
      <c r="E1608" s="215"/>
      <c r="F1608" s="215"/>
      <c r="G1608" s="216"/>
      <c r="H1608" s="217"/>
      <c r="I1608" s="217"/>
      <c r="J1608" s="218"/>
      <c r="K1608" s="216"/>
    </row>
    <row r="1609" spans="5:11" s="205" customFormat="1" x14ac:dyDescent="0.3">
      <c r="E1609" s="215"/>
      <c r="F1609" s="215"/>
      <c r="G1609" s="216"/>
      <c r="H1609" s="217"/>
      <c r="I1609" s="217"/>
      <c r="J1609" s="218"/>
      <c r="K1609" s="216"/>
    </row>
    <row r="1610" spans="5:11" s="205" customFormat="1" x14ac:dyDescent="0.3">
      <c r="E1610" s="215"/>
      <c r="F1610" s="215"/>
      <c r="G1610" s="216"/>
      <c r="H1610" s="217"/>
      <c r="I1610" s="217"/>
      <c r="J1610" s="218"/>
      <c r="K1610" s="216"/>
    </row>
    <row r="1611" spans="5:11" s="205" customFormat="1" x14ac:dyDescent="0.3">
      <c r="E1611" s="215"/>
      <c r="F1611" s="215"/>
      <c r="G1611" s="216"/>
      <c r="H1611" s="217"/>
      <c r="I1611" s="217"/>
      <c r="J1611" s="218"/>
      <c r="K1611" s="216"/>
    </row>
    <row r="1612" spans="5:11" s="205" customFormat="1" x14ac:dyDescent="0.3">
      <c r="E1612" s="215"/>
      <c r="F1612" s="215"/>
      <c r="G1612" s="216"/>
      <c r="H1612" s="217"/>
      <c r="I1612" s="217"/>
      <c r="J1612" s="218"/>
      <c r="K1612" s="216"/>
    </row>
    <row r="1613" spans="5:11" s="205" customFormat="1" x14ac:dyDescent="0.3">
      <c r="E1613" s="215"/>
      <c r="F1613" s="215"/>
      <c r="G1613" s="216"/>
      <c r="H1613" s="217"/>
      <c r="I1613" s="217"/>
      <c r="J1613" s="218"/>
      <c r="K1613" s="216"/>
    </row>
    <row r="1614" spans="5:11" s="205" customFormat="1" x14ac:dyDescent="0.3">
      <c r="E1614" s="215"/>
      <c r="F1614" s="215"/>
      <c r="G1614" s="216"/>
      <c r="H1614" s="217"/>
      <c r="I1614" s="217"/>
      <c r="J1614" s="218"/>
      <c r="K1614" s="216"/>
    </row>
    <row r="1615" spans="5:11" s="205" customFormat="1" x14ac:dyDescent="0.3">
      <c r="E1615" s="215"/>
      <c r="F1615" s="215"/>
      <c r="G1615" s="216"/>
      <c r="H1615" s="217"/>
      <c r="I1615" s="217"/>
      <c r="J1615" s="218"/>
      <c r="K1615" s="216"/>
    </row>
    <row r="1616" spans="5:11" s="205" customFormat="1" x14ac:dyDescent="0.3">
      <c r="E1616" s="215"/>
      <c r="F1616" s="215"/>
      <c r="G1616" s="216"/>
      <c r="H1616" s="217"/>
      <c r="I1616" s="217"/>
      <c r="J1616" s="218"/>
      <c r="K1616" s="216"/>
    </row>
    <row r="1617" spans="5:11" s="205" customFormat="1" x14ac:dyDescent="0.3">
      <c r="E1617" s="215"/>
      <c r="F1617" s="215"/>
      <c r="G1617" s="216"/>
      <c r="H1617" s="217"/>
      <c r="I1617" s="217"/>
      <c r="J1617" s="218"/>
      <c r="K1617" s="216"/>
    </row>
    <row r="1618" spans="5:11" s="205" customFormat="1" x14ac:dyDescent="0.3">
      <c r="E1618" s="215"/>
      <c r="F1618" s="215"/>
      <c r="G1618" s="216"/>
      <c r="H1618" s="217"/>
      <c r="I1618" s="217"/>
      <c r="J1618" s="218"/>
      <c r="K1618" s="216"/>
    </row>
    <row r="1619" spans="5:11" s="205" customFormat="1" x14ac:dyDescent="0.3">
      <c r="E1619" s="215"/>
      <c r="F1619" s="215"/>
      <c r="G1619" s="216"/>
      <c r="H1619" s="217"/>
      <c r="I1619" s="217"/>
      <c r="J1619" s="218"/>
      <c r="K1619" s="216"/>
    </row>
    <row r="1620" spans="5:11" s="205" customFormat="1" x14ac:dyDescent="0.3">
      <c r="E1620" s="215"/>
      <c r="F1620" s="215"/>
      <c r="G1620" s="216"/>
      <c r="H1620" s="217"/>
      <c r="I1620" s="217"/>
      <c r="J1620" s="218"/>
      <c r="K1620" s="216"/>
    </row>
    <row r="1621" spans="5:11" s="205" customFormat="1" x14ac:dyDescent="0.3">
      <c r="E1621" s="215"/>
      <c r="F1621" s="215"/>
      <c r="G1621" s="216"/>
      <c r="H1621" s="217"/>
      <c r="I1621" s="217"/>
      <c r="J1621" s="218"/>
      <c r="K1621" s="216"/>
    </row>
    <row r="1622" spans="5:11" s="205" customFormat="1" x14ac:dyDescent="0.3">
      <c r="E1622" s="215"/>
      <c r="F1622" s="215"/>
      <c r="G1622" s="216"/>
      <c r="H1622" s="217"/>
      <c r="I1622" s="217"/>
      <c r="J1622" s="218"/>
      <c r="K1622" s="216"/>
    </row>
    <row r="1623" spans="5:11" s="205" customFormat="1" x14ac:dyDescent="0.3">
      <c r="E1623" s="215"/>
      <c r="F1623" s="215"/>
      <c r="G1623" s="216"/>
      <c r="H1623" s="217"/>
      <c r="I1623" s="217"/>
      <c r="J1623" s="218"/>
      <c r="K1623" s="216"/>
    </row>
    <row r="1624" spans="5:11" s="205" customFormat="1" x14ac:dyDescent="0.3">
      <c r="E1624" s="215"/>
      <c r="F1624" s="215"/>
      <c r="G1624" s="216"/>
      <c r="H1624" s="217"/>
      <c r="I1624" s="217"/>
      <c r="J1624" s="218"/>
      <c r="K1624" s="216"/>
    </row>
    <row r="1625" spans="5:11" s="205" customFormat="1" x14ac:dyDescent="0.3">
      <c r="E1625" s="215"/>
      <c r="F1625" s="215"/>
      <c r="G1625" s="216"/>
      <c r="H1625" s="217"/>
      <c r="I1625" s="217"/>
      <c r="J1625" s="218"/>
      <c r="K1625" s="216"/>
    </row>
    <row r="1626" spans="5:11" s="205" customFormat="1" x14ac:dyDescent="0.3">
      <c r="E1626" s="215"/>
      <c r="F1626" s="215"/>
      <c r="G1626" s="216"/>
      <c r="H1626" s="217"/>
      <c r="I1626" s="217"/>
      <c r="J1626" s="218"/>
      <c r="K1626" s="216"/>
    </row>
    <row r="1627" spans="5:11" s="205" customFormat="1" x14ac:dyDescent="0.3">
      <c r="E1627" s="215"/>
      <c r="F1627" s="215"/>
      <c r="G1627" s="216"/>
      <c r="H1627" s="217"/>
      <c r="I1627" s="217"/>
      <c r="J1627" s="218"/>
      <c r="K1627" s="216"/>
    </row>
    <row r="1628" spans="5:11" s="205" customFormat="1" x14ac:dyDescent="0.3">
      <c r="E1628" s="215"/>
      <c r="F1628" s="215"/>
      <c r="G1628" s="216"/>
      <c r="H1628" s="217"/>
      <c r="I1628" s="217"/>
      <c r="J1628" s="218"/>
      <c r="K1628" s="216"/>
    </row>
    <row r="1629" spans="5:11" s="205" customFormat="1" x14ac:dyDescent="0.3">
      <c r="E1629" s="215"/>
      <c r="F1629" s="215"/>
      <c r="G1629" s="216"/>
      <c r="H1629" s="217"/>
      <c r="I1629" s="217"/>
      <c r="J1629" s="218"/>
      <c r="K1629" s="216"/>
    </row>
    <row r="1630" spans="5:11" s="205" customFormat="1" x14ac:dyDescent="0.3">
      <c r="E1630" s="215"/>
      <c r="F1630" s="215"/>
      <c r="G1630" s="216"/>
      <c r="H1630" s="217"/>
      <c r="I1630" s="217"/>
      <c r="J1630" s="218"/>
      <c r="K1630" s="216"/>
    </row>
    <row r="1631" spans="5:11" s="205" customFormat="1" x14ac:dyDescent="0.3">
      <c r="E1631" s="215"/>
      <c r="F1631" s="215"/>
      <c r="G1631" s="216"/>
      <c r="H1631" s="217"/>
      <c r="I1631" s="217"/>
      <c r="J1631" s="218"/>
      <c r="K1631" s="216"/>
    </row>
    <row r="1632" spans="5:11" s="205" customFormat="1" x14ac:dyDescent="0.3">
      <c r="E1632" s="215"/>
      <c r="F1632" s="215"/>
      <c r="G1632" s="216"/>
      <c r="H1632" s="217"/>
      <c r="I1632" s="217"/>
      <c r="J1632" s="218"/>
      <c r="K1632" s="216"/>
    </row>
    <row r="1633" spans="5:11" s="205" customFormat="1" x14ac:dyDescent="0.3">
      <c r="E1633" s="215"/>
      <c r="F1633" s="215"/>
      <c r="G1633" s="216"/>
      <c r="H1633" s="217"/>
      <c r="I1633" s="217"/>
      <c r="J1633" s="218"/>
      <c r="K1633" s="216"/>
    </row>
    <row r="1634" spans="5:11" s="205" customFormat="1" x14ac:dyDescent="0.3">
      <c r="E1634" s="215"/>
      <c r="F1634" s="215"/>
      <c r="G1634" s="216"/>
      <c r="H1634" s="217"/>
      <c r="I1634" s="217"/>
      <c r="J1634" s="218"/>
      <c r="K1634" s="216"/>
    </row>
    <row r="1635" spans="5:11" s="205" customFormat="1" x14ac:dyDescent="0.3">
      <c r="E1635" s="215"/>
      <c r="F1635" s="215"/>
      <c r="G1635" s="216"/>
      <c r="H1635" s="217"/>
      <c r="I1635" s="217"/>
      <c r="J1635" s="218"/>
      <c r="K1635" s="216"/>
    </row>
    <row r="1636" spans="5:11" s="205" customFormat="1" x14ac:dyDescent="0.3">
      <c r="E1636" s="215"/>
      <c r="F1636" s="215"/>
      <c r="G1636" s="216"/>
      <c r="H1636" s="217"/>
      <c r="I1636" s="217"/>
      <c r="J1636" s="218"/>
      <c r="K1636" s="216"/>
    </row>
    <row r="1637" spans="5:11" s="205" customFormat="1" x14ac:dyDescent="0.3">
      <c r="E1637" s="215"/>
      <c r="F1637" s="215"/>
      <c r="G1637" s="216"/>
      <c r="H1637" s="217"/>
      <c r="I1637" s="217"/>
      <c r="J1637" s="218"/>
      <c r="K1637" s="216"/>
    </row>
    <row r="1638" spans="5:11" s="205" customFormat="1" x14ac:dyDescent="0.3">
      <c r="E1638" s="215"/>
      <c r="F1638" s="215"/>
      <c r="G1638" s="216"/>
      <c r="H1638" s="217"/>
      <c r="I1638" s="217"/>
      <c r="J1638" s="218"/>
      <c r="K1638" s="216"/>
    </row>
    <row r="1639" spans="5:11" s="205" customFormat="1" x14ac:dyDescent="0.3">
      <c r="E1639" s="215"/>
      <c r="F1639" s="215"/>
      <c r="G1639" s="216"/>
      <c r="H1639" s="217"/>
      <c r="I1639" s="217"/>
      <c r="J1639" s="218"/>
      <c r="K1639" s="216"/>
    </row>
    <row r="1640" spans="5:11" s="205" customFormat="1" x14ac:dyDescent="0.3">
      <c r="E1640" s="215"/>
      <c r="F1640" s="215"/>
      <c r="G1640" s="216"/>
      <c r="H1640" s="217"/>
      <c r="I1640" s="217"/>
      <c r="J1640" s="218"/>
      <c r="K1640" s="216"/>
    </row>
    <row r="1641" spans="5:11" s="205" customFormat="1" x14ac:dyDescent="0.3">
      <c r="E1641" s="215"/>
      <c r="F1641" s="215"/>
      <c r="G1641" s="216"/>
      <c r="H1641" s="217"/>
      <c r="I1641" s="217"/>
      <c r="J1641" s="218"/>
      <c r="K1641" s="216"/>
    </row>
    <row r="1642" spans="5:11" s="205" customFormat="1" x14ac:dyDescent="0.3">
      <c r="E1642" s="215"/>
      <c r="F1642" s="215"/>
      <c r="G1642" s="216"/>
      <c r="H1642" s="217"/>
      <c r="I1642" s="217"/>
      <c r="J1642" s="218"/>
      <c r="K1642" s="216"/>
    </row>
    <row r="1643" spans="5:11" s="205" customFormat="1" x14ac:dyDescent="0.3">
      <c r="E1643" s="215"/>
      <c r="F1643" s="215"/>
      <c r="G1643" s="216"/>
      <c r="H1643" s="217"/>
      <c r="I1643" s="217"/>
      <c r="J1643" s="218"/>
      <c r="K1643" s="216"/>
    </row>
    <row r="1644" spans="5:11" s="205" customFormat="1" x14ac:dyDescent="0.3">
      <c r="E1644" s="215"/>
      <c r="F1644" s="215"/>
      <c r="G1644" s="216"/>
      <c r="H1644" s="217"/>
      <c r="I1644" s="217"/>
      <c r="J1644" s="218"/>
      <c r="K1644" s="216"/>
    </row>
    <row r="1645" spans="5:11" s="205" customFormat="1" x14ac:dyDescent="0.3">
      <c r="E1645" s="215"/>
      <c r="F1645" s="215"/>
      <c r="G1645" s="216"/>
      <c r="H1645" s="217"/>
      <c r="I1645" s="217"/>
      <c r="J1645" s="218"/>
      <c r="K1645" s="216"/>
    </row>
    <row r="1646" spans="5:11" s="205" customFormat="1" x14ac:dyDescent="0.3">
      <c r="E1646" s="215"/>
      <c r="F1646" s="215"/>
      <c r="G1646" s="216"/>
      <c r="H1646" s="217"/>
      <c r="I1646" s="217"/>
      <c r="J1646" s="218"/>
      <c r="K1646" s="216"/>
    </row>
    <row r="1647" spans="5:11" s="205" customFormat="1" x14ac:dyDescent="0.3">
      <c r="E1647" s="215"/>
      <c r="F1647" s="215"/>
      <c r="G1647" s="216"/>
      <c r="H1647" s="217"/>
      <c r="I1647" s="217"/>
      <c r="J1647" s="218"/>
      <c r="K1647" s="216"/>
    </row>
    <row r="1648" spans="5:11" s="205" customFormat="1" x14ac:dyDescent="0.3">
      <c r="E1648" s="215"/>
      <c r="F1648" s="215"/>
      <c r="G1648" s="216"/>
      <c r="H1648" s="217"/>
      <c r="I1648" s="217"/>
      <c r="J1648" s="218"/>
      <c r="K1648" s="216"/>
    </row>
    <row r="1649" spans="5:11" s="205" customFormat="1" x14ac:dyDescent="0.3">
      <c r="E1649" s="215"/>
      <c r="F1649" s="215"/>
      <c r="G1649" s="216"/>
      <c r="H1649" s="217"/>
      <c r="I1649" s="217"/>
      <c r="J1649" s="218"/>
      <c r="K1649" s="216"/>
    </row>
    <row r="1650" spans="5:11" s="205" customFormat="1" x14ac:dyDescent="0.3">
      <c r="E1650" s="215"/>
      <c r="F1650" s="215"/>
      <c r="G1650" s="216"/>
      <c r="H1650" s="217"/>
      <c r="I1650" s="217"/>
      <c r="J1650" s="218"/>
      <c r="K1650" s="216"/>
    </row>
    <row r="1651" spans="5:11" s="205" customFormat="1" x14ac:dyDescent="0.3">
      <c r="E1651" s="215"/>
      <c r="F1651" s="215"/>
      <c r="G1651" s="216"/>
      <c r="H1651" s="217"/>
      <c r="I1651" s="217"/>
      <c r="J1651" s="218"/>
      <c r="K1651" s="216"/>
    </row>
    <row r="1652" spans="5:11" s="205" customFormat="1" x14ac:dyDescent="0.3">
      <c r="E1652" s="215"/>
      <c r="F1652" s="215"/>
      <c r="G1652" s="216"/>
      <c r="H1652" s="217"/>
      <c r="I1652" s="217"/>
      <c r="J1652" s="218"/>
      <c r="K1652" s="216"/>
    </row>
    <row r="1653" spans="5:11" s="205" customFormat="1" x14ac:dyDescent="0.3">
      <c r="E1653" s="215"/>
      <c r="F1653" s="215"/>
      <c r="G1653" s="216"/>
      <c r="H1653" s="217"/>
      <c r="I1653" s="217"/>
      <c r="J1653" s="218"/>
      <c r="K1653" s="216"/>
    </row>
    <row r="1654" spans="5:11" s="205" customFormat="1" x14ac:dyDescent="0.3">
      <c r="E1654" s="215"/>
      <c r="F1654" s="215"/>
      <c r="G1654" s="216"/>
      <c r="H1654" s="217"/>
      <c r="I1654" s="217"/>
      <c r="J1654" s="218"/>
      <c r="K1654" s="216"/>
    </row>
    <row r="1655" spans="5:11" s="205" customFormat="1" x14ac:dyDescent="0.3">
      <c r="E1655" s="215"/>
      <c r="F1655" s="215"/>
      <c r="G1655" s="216"/>
      <c r="H1655" s="217"/>
      <c r="I1655" s="217"/>
      <c r="J1655" s="218"/>
      <c r="K1655" s="216"/>
    </row>
    <row r="1656" spans="5:11" s="205" customFormat="1" x14ac:dyDescent="0.3">
      <c r="E1656" s="215"/>
      <c r="F1656" s="215"/>
      <c r="G1656" s="216"/>
      <c r="H1656" s="217"/>
      <c r="I1656" s="217"/>
      <c r="J1656" s="218"/>
      <c r="K1656" s="216"/>
    </row>
    <row r="1657" spans="5:11" s="205" customFormat="1" x14ac:dyDescent="0.3">
      <c r="E1657" s="215"/>
      <c r="F1657" s="215"/>
      <c r="G1657" s="216"/>
      <c r="H1657" s="217"/>
      <c r="I1657" s="217"/>
      <c r="J1657" s="218"/>
      <c r="K1657" s="216"/>
    </row>
    <row r="1658" spans="5:11" s="205" customFormat="1" x14ac:dyDescent="0.3">
      <c r="E1658" s="215"/>
      <c r="F1658" s="215"/>
      <c r="G1658" s="216"/>
      <c r="H1658" s="217"/>
      <c r="I1658" s="217"/>
      <c r="J1658" s="218"/>
      <c r="K1658" s="216"/>
    </row>
    <row r="1659" spans="5:11" s="205" customFormat="1" x14ac:dyDescent="0.3">
      <c r="E1659" s="215"/>
      <c r="F1659" s="215"/>
      <c r="G1659" s="216"/>
      <c r="H1659" s="217"/>
      <c r="I1659" s="217"/>
      <c r="J1659" s="218"/>
      <c r="K1659" s="216"/>
    </row>
    <row r="1660" spans="5:11" s="205" customFormat="1" x14ac:dyDescent="0.3">
      <c r="E1660" s="215"/>
      <c r="F1660" s="215"/>
      <c r="G1660" s="216"/>
      <c r="H1660" s="217"/>
      <c r="I1660" s="217"/>
      <c r="J1660" s="218"/>
      <c r="K1660" s="216"/>
    </row>
    <row r="1661" spans="5:11" s="205" customFormat="1" x14ac:dyDescent="0.3">
      <c r="E1661" s="215"/>
      <c r="F1661" s="215"/>
      <c r="G1661" s="216"/>
      <c r="H1661" s="217"/>
      <c r="I1661" s="217"/>
      <c r="J1661" s="218"/>
      <c r="K1661" s="216"/>
    </row>
    <row r="1662" spans="5:11" s="205" customFormat="1" x14ac:dyDescent="0.3">
      <c r="E1662" s="215"/>
      <c r="F1662" s="215"/>
      <c r="G1662" s="216"/>
      <c r="H1662" s="217"/>
      <c r="I1662" s="217"/>
      <c r="J1662" s="218"/>
      <c r="K1662" s="216"/>
    </row>
    <row r="1663" spans="5:11" s="205" customFormat="1" x14ac:dyDescent="0.3">
      <c r="E1663" s="215"/>
      <c r="F1663" s="215"/>
      <c r="G1663" s="216"/>
      <c r="H1663" s="217"/>
      <c r="I1663" s="217"/>
      <c r="J1663" s="218"/>
      <c r="K1663" s="216"/>
    </row>
    <row r="1664" spans="5:11" s="205" customFormat="1" x14ac:dyDescent="0.3">
      <c r="E1664" s="215"/>
      <c r="F1664" s="215"/>
      <c r="G1664" s="216"/>
      <c r="H1664" s="217"/>
      <c r="I1664" s="217"/>
      <c r="J1664" s="218"/>
      <c r="K1664" s="216"/>
    </row>
    <row r="1665" spans="5:11" s="205" customFormat="1" x14ac:dyDescent="0.3">
      <c r="E1665" s="215"/>
      <c r="F1665" s="215"/>
      <c r="G1665" s="216"/>
      <c r="H1665" s="217"/>
      <c r="I1665" s="217"/>
      <c r="J1665" s="218"/>
      <c r="K1665" s="216"/>
    </row>
    <row r="1666" spans="5:11" s="205" customFormat="1" x14ac:dyDescent="0.3">
      <c r="E1666" s="215"/>
      <c r="F1666" s="215"/>
      <c r="G1666" s="216"/>
      <c r="H1666" s="217"/>
      <c r="I1666" s="217"/>
      <c r="J1666" s="218"/>
      <c r="K1666" s="216"/>
    </row>
    <row r="1667" spans="5:11" s="205" customFormat="1" x14ac:dyDescent="0.3">
      <c r="E1667" s="215"/>
      <c r="F1667" s="215"/>
      <c r="G1667" s="216"/>
      <c r="H1667" s="217"/>
      <c r="I1667" s="217"/>
      <c r="J1667" s="218"/>
      <c r="K1667" s="216"/>
    </row>
    <row r="1668" spans="5:11" s="205" customFormat="1" x14ac:dyDescent="0.3">
      <c r="E1668" s="215"/>
      <c r="F1668" s="215"/>
      <c r="G1668" s="216"/>
      <c r="H1668" s="217"/>
      <c r="I1668" s="217"/>
      <c r="J1668" s="218"/>
      <c r="K1668" s="216"/>
    </row>
    <row r="1669" spans="5:11" s="205" customFormat="1" x14ac:dyDescent="0.3">
      <c r="E1669" s="215"/>
      <c r="F1669" s="215"/>
      <c r="G1669" s="216"/>
      <c r="H1669" s="217"/>
      <c r="I1669" s="217"/>
      <c r="J1669" s="218"/>
      <c r="K1669" s="216"/>
    </row>
    <row r="1670" spans="5:11" s="205" customFormat="1" x14ac:dyDescent="0.3">
      <c r="E1670" s="215"/>
      <c r="F1670" s="215"/>
      <c r="G1670" s="216"/>
      <c r="H1670" s="217"/>
      <c r="I1670" s="217"/>
      <c r="J1670" s="218"/>
      <c r="K1670" s="216"/>
    </row>
    <row r="1671" spans="5:11" s="205" customFormat="1" x14ac:dyDescent="0.3">
      <c r="E1671" s="215"/>
      <c r="F1671" s="215"/>
      <c r="G1671" s="216"/>
      <c r="H1671" s="217"/>
      <c r="I1671" s="217"/>
      <c r="J1671" s="218"/>
      <c r="K1671" s="216"/>
    </row>
    <row r="1672" spans="5:11" s="205" customFormat="1" x14ac:dyDescent="0.3">
      <c r="E1672" s="215"/>
      <c r="F1672" s="215"/>
      <c r="G1672" s="216"/>
      <c r="H1672" s="217"/>
      <c r="I1672" s="217"/>
      <c r="J1672" s="218"/>
      <c r="K1672" s="216"/>
    </row>
    <row r="1673" spans="5:11" s="205" customFormat="1" x14ac:dyDescent="0.3">
      <c r="E1673" s="215"/>
      <c r="F1673" s="215"/>
      <c r="G1673" s="216"/>
      <c r="H1673" s="217"/>
      <c r="I1673" s="217"/>
      <c r="J1673" s="218"/>
      <c r="K1673" s="216"/>
    </row>
    <row r="1674" spans="5:11" s="205" customFormat="1" x14ac:dyDescent="0.3">
      <c r="E1674" s="215"/>
      <c r="F1674" s="215"/>
      <c r="G1674" s="216"/>
      <c r="H1674" s="217"/>
      <c r="I1674" s="217"/>
      <c r="J1674" s="218"/>
      <c r="K1674" s="216"/>
    </row>
    <row r="1675" spans="5:11" s="205" customFormat="1" x14ac:dyDescent="0.3">
      <c r="E1675" s="215"/>
      <c r="F1675" s="215"/>
      <c r="G1675" s="216"/>
      <c r="H1675" s="217"/>
      <c r="I1675" s="217"/>
      <c r="J1675" s="218"/>
      <c r="K1675" s="216"/>
    </row>
    <row r="1676" spans="5:11" s="205" customFormat="1" x14ac:dyDescent="0.3">
      <c r="E1676" s="215"/>
      <c r="F1676" s="215"/>
      <c r="G1676" s="216"/>
      <c r="H1676" s="217"/>
      <c r="I1676" s="217"/>
      <c r="J1676" s="218"/>
      <c r="K1676" s="216"/>
    </row>
    <row r="1677" spans="5:11" s="205" customFormat="1" x14ac:dyDescent="0.3">
      <c r="E1677" s="215"/>
      <c r="F1677" s="215"/>
      <c r="G1677" s="216"/>
      <c r="H1677" s="217"/>
      <c r="I1677" s="217"/>
      <c r="J1677" s="218"/>
      <c r="K1677" s="216"/>
    </row>
    <row r="1678" spans="5:11" s="205" customFormat="1" x14ac:dyDescent="0.3">
      <c r="E1678" s="215"/>
      <c r="F1678" s="215"/>
      <c r="G1678" s="216"/>
      <c r="H1678" s="217"/>
      <c r="I1678" s="217"/>
      <c r="J1678" s="218"/>
      <c r="K1678" s="216"/>
    </row>
    <row r="1679" spans="5:11" s="205" customFormat="1" x14ac:dyDescent="0.3">
      <c r="E1679" s="215"/>
      <c r="F1679" s="215"/>
      <c r="G1679" s="216"/>
      <c r="H1679" s="217"/>
      <c r="I1679" s="217"/>
      <c r="J1679" s="218"/>
      <c r="K1679" s="216"/>
    </row>
    <row r="1680" spans="5:11" s="205" customFormat="1" x14ac:dyDescent="0.3">
      <c r="E1680" s="215"/>
      <c r="F1680" s="215"/>
      <c r="G1680" s="216"/>
      <c r="H1680" s="217"/>
      <c r="I1680" s="217"/>
      <c r="J1680" s="218"/>
      <c r="K1680" s="216"/>
    </row>
    <row r="1681" spans="5:11" s="205" customFormat="1" x14ac:dyDescent="0.3">
      <c r="E1681" s="215"/>
      <c r="F1681" s="215"/>
      <c r="G1681" s="216"/>
      <c r="H1681" s="217"/>
      <c r="I1681" s="217"/>
      <c r="J1681" s="218"/>
      <c r="K1681" s="216"/>
    </row>
    <row r="1682" spans="5:11" s="205" customFormat="1" x14ac:dyDescent="0.3">
      <c r="E1682" s="215"/>
      <c r="F1682" s="215"/>
      <c r="G1682" s="216"/>
      <c r="H1682" s="217"/>
      <c r="I1682" s="217"/>
      <c r="J1682" s="218"/>
      <c r="K1682" s="216"/>
    </row>
    <row r="1683" spans="5:11" s="205" customFormat="1" x14ac:dyDescent="0.3">
      <c r="E1683" s="215"/>
      <c r="F1683" s="215"/>
      <c r="G1683" s="216"/>
      <c r="H1683" s="217"/>
      <c r="I1683" s="217"/>
      <c r="J1683" s="218"/>
      <c r="K1683" s="216"/>
    </row>
    <row r="1684" spans="5:11" s="205" customFormat="1" x14ac:dyDescent="0.3">
      <c r="E1684" s="215"/>
      <c r="F1684" s="215"/>
      <c r="G1684" s="216"/>
      <c r="H1684" s="217"/>
      <c r="I1684" s="217"/>
      <c r="J1684" s="218"/>
      <c r="K1684" s="216"/>
    </row>
    <row r="1685" spans="5:11" s="205" customFormat="1" x14ac:dyDescent="0.3">
      <c r="E1685" s="215"/>
      <c r="F1685" s="215"/>
      <c r="G1685" s="216"/>
      <c r="H1685" s="217"/>
      <c r="I1685" s="217"/>
      <c r="J1685" s="218"/>
      <c r="K1685" s="216"/>
    </row>
    <row r="1686" spans="5:11" s="205" customFormat="1" x14ac:dyDescent="0.3">
      <c r="E1686" s="215"/>
      <c r="F1686" s="215"/>
      <c r="G1686" s="216"/>
      <c r="H1686" s="217"/>
      <c r="I1686" s="217"/>
      <c r="J1686" s="218"/>
      <c r="K1686" s="216"/>
    </row>
    <row r="1687" spans="5:11" s="205" customFormat="1" x14ac:dyDescent="0.3">
      <c r="E1687" s="215"/>
      <c r="F1687" s="215"/>
      <c r="G1687" s="216"/>
      <c r="H1687" s="217"/>
      <c r="I1687" s="217"/>
      <c r="J1687" s="218"/>
      <c r="K1687" s="216"/>
    </row>
    <row r="1688" spans="5:11" s="205" customFormat="1" x14ac:dyDescent="0.3">
      <c r="E1688" s="215"/>
      <c r="F1688" s="215"/>
      <c r="G1688" s="216"/>
      <c r="H1688" s="217"/>
      <c r="I1688" s="217"/>
      <c r="J1688" s="218"/>
      <c r="K1688" s="216"/>
    </row>
    <row r="1689" spans="5:11" s="205" customFormat="1" x14ac:dyDescent="0.3">
      <c r="E1689" s="215"/>
      <c r="F1689" s="215"/>
      <c r="G1689" s="216"/>
      <c r="H1689" s="217"/>
      <c r="I1689" s="217"/>
      <c r="J1689" s="218"/>
      <c r="K1689" s="216"/>
    </row>
    <row r="1690" spans="5:11" s="205" customFormat="1" x14ac:dyDescent="0.3">
      <c r="E1690" s="215"/>
      <c r="F1690" s="215"/>
      <c r="G1690" s="216"/>
      <c r="H1690" s="217"/>
      <c r="I1690" s="217"/>
      <c r="J1690" s="218"/>
      <c r="K1690" s="216"/>
    </row>
    <row r="1691" spans="5:11" s="205" customFormat="1" x14ac:dyDescent="0.3">
      <c r="E1691" s="215"/>
      <c r="F1691" s="215"/>
      <c r="G1691" s="216"/>
      <c r="H1691" s="217"/>
      <c r="I1691" s="217"/>
      <c r="J1691" s="218"/>
      <c r="K1691" s="216"/>
    </row>
    <row r="1692" spans="5:11" s="205" customFormat="1" x14ac:dyDescent="0.3">
      <c r="E1692" s="215"/>
      <c r="F1692" s="215"/>
      <c r="G1692" s="216"/>
      <c r="H1692" s="217"/>
      <c r="I1692" s="217"/>
      <c r="J1692" s="218"/>
      <c r="K1692" s="216"/>
    </row>
    <row r="1693" spans="5:11" s="205" customFormat="1" x14ac:dyDescent="0.3">
      <c r="E1693" s="215"/>
      <c r="F1693" s="215"/>
      <c r="G1693" s="216"/>
      <c r="H1693" s="217"/>
      <c r="I1693" s="217"/>
      <c r="J1693" s="218"/>
      <c r="K1693" s="216"/>
    </row>
    <row r="1694" spans="5:11" s="205" customFormat="1" x14ac:dyDescent="0.3">
      <c r="E1694" s="215"/>
      <c r="F1694" s="215"/>
      <c r="G1694" s="216"/>
      <c r="H1694" s="217"/>
      <c r="I1694" s="217"/>
      <c r="J1694" s="218"/>
      <c r="K1694" s="216"/>
    </row>
    <row r="1695" spans="5:11" s="205" customFormat="1" x14ac:dyDescent="0.3">
      <c r="E1695" s="215"/>
      <c r="F1695" s="215"/>
      <c r="G1695" s="216"/>
      <c r="H1695" s="217"/>
      <c r="I1695" s="217"/>
      <c r="J1695" s="218"/>
      <c r="K1695" s="216"/>
    </row>
    <row r="1696" spans="5:11" s="205" customFormat="1" x14ac:dyDescent="0.3">
      <c r="E1696" s="215"/>
      <c r="F1696" s="215"/>
      <c r="G1696" s="216"/>
      <c r="H1696" s="217"/>
      <c r="I1696" s="217"/>
      <c r="J1696" s="218"/>
      <c r="K1696" s="216"/>
    </row>
    <row r="1697" spans="5:11" s="205" customFormat="1" x14ac:dyDescent="0.3">
      <c r="E1697" s="215"/>
      <c r="F1697" s="215"/>
      <c r="G1697" s="216"/>
      <c r="H1697" s="217"/>
      <c r="I1697" s="217"/>
      <c r="J1697" s="218"/>
      <c r="K1697" s="216"/>
    </row>
    <row r="1698" spans="5:11" s="205" customFormat="1" x14ac:dyDescent="0.3">
      <c r="E1698" s="215"/>
      <c r="F1698" s="215"/>
      <c r="G1698" s="216"/>
      <c r="H1698" s="217"/>
      <c r="I1698" s="217"/>
      <c r="J1698" s="218"/>
      <c r="K1698" s="216"/>
    </row>
    <row r="1699" spans="5:11" s="205" customFormat="1" x14ac:dyDescent="0.3">
      <c r="E1699" s="215"/>
      <c r="F1699" s="215"/>
      <c r="G1699" s="216"/>
      <c r="H1699" s="217"/>
      <c r="I1699" s="217"/>
      <c r="J1699" s="218"/>
      <c r="K1699" s="216"/>
    </row>
    <row r="1700" spans="5:11" s="205" customFormat="1" x14ac:dyDescent="0.3">
      <c r="E1700" s="215"/>
      <c r="F1700" s="215"/>
      <c r="G1700" s="216"/>
      <c r="H1700" s="217"/>
      <c r="I1700" s="217"/>
      <c r="J1700" s="218"/>
      <c r="K1700" s="216"/>
    </row>
    <row r="1701" spans="5:11" s="205" customFormat="1" x14ac:dyDescent="0.3">
      <c r="E1701" s="215"/>
      <c r="F1701" s="215"/>
      <c r="G1701" s="216"/>
      <c r="H1701" s="217"/>
      <c r="I1701" s="217"/>
      <c r="J1701" s="218"/>
      <c r="K1701" s="216"/>
    </row>
    <row r="1702" spans="5:11" s="205" customFormat="1" x14ac:dyDescent="0.3">
      <c r="E1702" s="215"/>
      <c r="F1702" s="215"/>
      <c r="G1702" s="216"/>
      <c r="H1702" s="217"/>
      <c r="I1702" s="217"/>
      <c r="J1702" s="218"/>
      <c r="K1702" s="216"/>
    </row>
    <row r="1703" spans="5:11" s="205" customFormat="1" x14ac:dyDescent="0.3">
      <c r="E1703" s="215"/>
      <c r="F1703" s="215"/>
      <c r="G1703" s="216"/>
      <c r="H1703" s="217"/>
      <c r="I1703" s="217"/>
      <c r="J1703" s="218"/>
      <c r="K1703" s="216"/>
    </row>
    <row r="1704" spans="5:11" s="205" customFormat="1" x14ac:dyDescent="0.3">
      <c r="E1704" s="215"/>
      <c r="F1704" s="215"/>
      <c r="G1704" s="216"/>
      <c r="H1704" s="217"/>
      <c r="I1704" s="217"/>
      <c r="J1704" s="218"/>
      <c r="K1704" s="216"/>
    </row>
    <row r="1705" spans="5:11" s="205" customFormat="1" x14ac:dyDescent="0.3">
      <c r="E1705" s="215"/>
      <c r="F1705" s="215"/>
      <c r="G1705" s="216"/>
      <c r="H1705" s="217"/>
      <c r="I1705" s="217"/>
      <c r="J1705" s="218"/>
      <c r="K1705" s="216"/>
    </row>
    <row r="1706" spans="5:11" s="205" customFormat="1" x14ac:dyDescent="0.3">
      <c r="E1706" s="215"/>
      <c r="F1706" s="215"/>
      <c r="G1706" s="216"/>
      <c r="H1706" s="217"/>
      <c r="I1706" s="217"/>
      <c r="J1706" s="218"/>
      <c r="K1706" s="216"/>
    </row>
    <row r="1707" spans="5:11" s="205" customFormat="1" x14ac:dyDescent="0.3">
      <c r="E1707" s="215"/>
      <c r="F1707" s="215"/>
      <c r="G1707" s="216"/>
      <c r="H1707" s="217"/>
      <c r="I1707" s="217"/>
      <c r="J1707" s="218"/>
      <c r="K1707" s="216"/>
    </row>
    <row r="1708" spans="5:11" s="205" customFormat="1" x14ac:dyDescent="0.3">
      <c r="E1708" s="215"/>
      <c r="F1708" s="215"/>
      <c r="G1708" s="216"/>
      <c r="H1708" s="217"/>
      <c r="I1708" s="217"/>
      <c r="J1708" s="218"/>
      <c r="K1708" s="216"/>
    </row>
    <row r="1709" spans="5:11" s="205" customFormat="1" x14ac:dyDescent="0.3">
      <c r="E1709" s="215"/>
      <c r="F1709" s="215"/>
      <c r="G1709" s="216"/>
      <c r="H1709" s="217"/>
      <c r="I1709" s="217"/>
      <c r="J1709" s="218"/>
      <c r="K1709" s="216"/>
    </row>
    <row r="1710" spans="5:11" s="205" customFormat="1" x14ac:dyDescent="0.3">
      <c r="E1710" s="215"/>
      <c r="F1710" s="215"/>
      <c r="G1710" s="216"/>
      <c r="H1710" s="217"/>
      <c r="I1710" s="217"/>
      <c r="J1710" s="218"/>
      <c r="K1710" s="216"/>
    </row>
    <row r="1711" spans="5:11" s="205" customFormat="1" x14ac:dyDescent="0.3">
      <c r="E1711" s="215"/>
      <c r="F1711" s="215"/>
      <c r="G1711" s="216"/>
      <c r="H1711" s="217"/>
      <c r="I1711" s="217"/>
      <c r="J1711" s="218"/>
      <c r="K1711" s="216"/>
    </row>
    <row r="1712" spans="5:11" s="205" customFormat="1" x14ac:dyDescent="0.3">
      <c r="E1712" s="215"/>
      <c r="F1712" s="215"/>
      <c r="G1712" s="216"/>
      <c r="H1712" s="217"/>
      <c r="I1712" s="217"/>
      <c r="J1712" s="218"/>
      <c r="K1712" s="216"/>
    </row>
    <row r="1713" spans="5:11" s="205" customFormat="1" x14ac:dyDescent="0.3">
      <c r="E1713" s="215"/>
      <c r="F1713" s="215"/>
      <c r="G1713" s="216"/>
      <c r="H1713" s="217"/>
      <c r="I1713" s="217"/>
      <c r="J1713" s="218"/>
      <c r="K1713" s="216"/>
    </row>
    <row r="1714" spans="5:11" s="205" customFormat="1" x14ac:dyDescent="0.3">
      <c r="E1714" s="215"/>
      <c r="F1714" s="215"/>
      <c r="G1714" s="216"/>
      <c r="H1714" s="217"/>
      <c r="I1714" s="217"/>
      <c r="J1714" s="218"/>
      <c r="K1714" s="216"/>
    </row>
    <row r="1715" spans="5:11" s="205" customFormat="1" x14ac:dyDescent="0.3">
      <c r="E1715" s="215"/>
      <c r="F1715" s="215"/>
      <c r="G1715" s="216"/>
      <c r="H1715" s="217"/>
      <c r="I1715" s="217"/>
      <c r="J1715" s="218"/>
      <c r="K1715" s="216"/>
    </row>
    <row r="1716" spans="5:11" s="205" customFormat="1" x14ac:dyDescent="0.3">
      <c r="E1716" s="215"/>
      <c r="F1716" s="215"/>
      <c r="G1716" s="216"/>
      <c r="H1716" s="217"/>
      <c r="I1716" s="217"/>
      <c r="J1716" s="218"/>
      <c r="K1716" s="216"/>
    </row>
    <row r="1717" spans="5:11" s="205" customFormat="1" x14ac:dyDescent="0.3">
      <c r="E1717" s="215"/>
      <c r="F1717" s="215"/>
      <c r="G1717" s="216"/>
      <c r="H1717" s="217"/>
      <c r="I1717" s="217"/>
      <c r="J1717" s="218"/>
      <c r="K1717" s="216"/>
    </row>
    <row r="1718" spans="5:11" s="205" customFormat="1" x14ac:dyDescent="0.3">
      <c r="E1718" s="215"/>
      <c r="F1718" s="215"/>
      <c r="G1718" s="216"/>
      <c r="H1718" s="217"/>
      <c r="I1718" s="217"/>
      <c r="J1718" s="218"/>
      <c r="K1718" s="216"/>
    </row>
    <row r="1719" spans="5:11" s="205" customFormat="1" x14ac:dyDescent="0.3">
      <c r="E1719" s="215"/>
      <c r="F1719" s="215"/>
      <c r="G1719" s="216"/>
      <c r="H1719" s="217"/>
      <c r="I1719" s="217"/>
      <c r="J1719" s="218"/>
      <c r="K1719" s="216"/>
    </row>
    <row r="1720" spans="5:11" s="205" customFormat="1" x14ac:dyDescent="0.3">
      <c r="E1720" s="215"/>
      <c r="F1720" s="215"/>
      <c r="G1720" s="216"/>
      <c r="H1720" s="217"/>
      <c r="I1720" s="217"/>
      <c r="J1720" s="218"/>
      <c r="K1720" s="216"/>
    </row>
    <row r="1721" spans="5:11" s="205" customFormat="1" x14ac:dyDescent="0.3">
      <c r="E1721" s="215"/>
      <c r="F1721" s="215"/>
      <c r="G1721" s="216"/>
      <c r="H1721" s="217"/>
      <c r="I1721" s="217"/>
      <c r="J1721" s="218"/>
      <c r="K1721" s="216"/>
    </row>
    <row r="1722" spans="5:11" s="205" customFormat="1" x14ac:dyDescent="0.3">
      <c r="E1722" s="215"/>
      <c r="F1722" s="215"/>
      <c r="G1722" s="216"/>
      <c r="H1722" s="217"/>
      <c r="I1722" s="217"/>
      <c r="J1722" s="218"/>
      <c r="K1722" s="216"/>
    </row>
    <row r="1723" spans="5:11" s="205" customFormat="1" x14ac:dyDescent="0.3">
      <c r="E1723" s="215"/>
      <c r="F1723" s="215"/>
      <c r="G1723" s="216"/>
      <c r="H1723" s="217"/>
      <c r="I1723" s="217"/>
      <c r="J1723" s="218"/>
      <c r="K1723" s="216"/>
    </row>
    <row r="1724" spans="5:11" s="205" customFormat="1" x14ac:dyDescent="0.3">
      <c r="E1724" s="215"/>
      <c r="F1724" s="215"/>
      <c r="G1724" s="216"/>
      <c r="H1724" s="217"/>
      <c r="I1724" s="217"/>
      <c r="J1724" s="218"/>
      <c r="K1724" s="216"/>
    </row>
    <row r="1725" spans="5:11" s="205" customFormat="1" x14ac:dyDescent="0.3">
      <c r="E1725" s="215"/>
      <c r="F1725" s="215"/>
      <c r="G1725" s="216"/>
      <c r="H1725" s="217"/>
      <c r="I1725" s="217"/>
      <c r="J1725" s="218"/>
      <c r="K1725" s="216"/>
    </row>
    <row r="1726" spans="5:11" s="205" customFormat="1" x14ac:dyDescent="0.3">
      <c r="E1726" s="215"/>
      <c r="F1726" s="215"/>
      <c r="G1726" s="216"/>
      <c r="H1726" s="217"/>
      <c r="I1726" s="217"/>
      <c r="J1726" s="218"/>
      <c r="K1726" s="216"/>
    </row>
    <row r="1727" spans="5:11" s="205" customFormat="1" x14ac:dyDescent="0.3">
      <c r="E1727" s="215"/>
      <c r="F1727" s="215"/>
      <c r="G1727" s="216"/>
      <c r="H1727" s="217"/>
      <c r="I1727" s="217"/>
      <c r="J1727" s="218"/>
      <c r="K1727" s="216"/>
    </row>
    <row r="1728" spans="5:11" s="205" customFormat="1" x14ac:dyDescent="0.3">
      <c r="E1728" s="215"/>
      <c r="F1728" s="215"/>
      <c r="G1728" s="216"/>
      <c r="H1728" s="217"/>
      <c r="I1728" s="217"/>
      <c r="J1728" s="218"/>
      <c r="K1728" s="216"/>
    </row>
    <row r="1729" spans="5:11" s="205" customFormat="1" x14ac:dyDescent="0.3">
      <c r="E1729" s="215"/>
      <c r="F1729" s="215"/>
      <c r="G1729" s="216"/>
      <c r="H1729" s="217"/>
      <c r="I1729" s="217"/>
      <c r="J1729" s="218"/>
      <c r="K1729" s="216"/>
    </row>
    <row r="1730" spans="5:11" s="205" customFormat="1" x14ac:dyDescent="0.3">
      <c r="E1730" s="215"/>
      <c r="F1730" s="215"/>
      <c r="G1730" s="216"/>
      <c r="H1730" s="217"/>
      <c r="I1730" s="217"/>
      <c r="J1730" s="218"/>
      <c r="K1730" s="216"/>
    </row>
    <row r="1731" spans="5:11" s="205" customFormat="1" x14ac:dyDescent="0.3">
      <c r="E1731" s="215"/>
      <c r="F1731" s="215"/>
      <c r="G1731" s="216"/>
      <c r="H1731" s="217"/>
      <c r="I1731" s="217"/>
      <c r="J1731" s="218"/>
      <c r="K1731" s="216"/>
    </row>
    <row r="1732" spans="5:11" s="205" customFormat="1" x14ac:dyDescent="0.3">
      <c r="E1732" s="215"/>
      <c r="F1732" s="215"/>
      <c r="G1732" s="216"/>
      <c r="H1732" s="217"/>
      <c r="I1732" s="217"/>
      <c r="J1732" s="218"/>
      <c r="K1732" s="216"/>
    </row>
    <row r="1733" spans="5:11" s="205" customFormat="1" x14ac:dyDescent="0.3">
      <c r="E1733" s="215"/>
      <c r="F1733" s="215"/>
      <c r="G1733" s="216"/>
      <c r="H1733" s="217"/>
      <c r="I1733" s="217"/>
      <c r="J1733" s="218"/>
      <c r="K1733" s="216"/>
    </row>
    <row r="1734" spans="5:11" s="205" customFormat="1" x14ac:dyDescent="0.3">
      <c r="E1734" s="215"/>
      <c r="F1734" s="215"/>
      <c r="G1734" s="216"/>
      <c r="H1734" s="217"/>
      <c r="I1734" s="217"/>
      <c r="J1734" s="218"/>
      <c r="K1734" s="216"/>
    </row>
    <row r="1735" spans="5:11" s="205" customFormat="1" x14ac:dyDescent="0.3">
      <c r="E1735" s="215"/>
      <c r="F1735" s="215"/>
      <c r="G1735" s="216"/>
      <c r="H1735" s="217"/>
      <c r="I1735" s="217"/>
      <c r="J1735" s="218"/>
      <c r="K1735" s="216"/>
    </row>
    <row r="1736" spans="5:11" s="205" customFormat="1" x14ac:dyDescent="0.3">
      <c r="E1736" s="215"/>
      <c r="F1736" s="215"/>
      <c r="G1736" s="216"/>
      <c r="H1736" s="217"/>
      <c r="I1736" s="217"/>
      <c r="J1736" s="218"/>
      <c r="K1736" s="216"/>
    </row>
    <row r="1737" spans="5:11" s="205" customFormat="1" x14ac:dyDescent="0.3">
      <c r="E1737" s="215"/>
      <c r="F1737" s="215"/>
      <c r="G1737" s="216"/>
      <c r="H1737" s="217"/>
      <c r="I1737" s="217"/>
      <c r="J1737" s="218"/>
      <c r="K1737" s="216"/>
    </row>
    <row r="1738" spans="5:11" s="205" customFormat="1" x14ac:dyDescent="0.3">
      <c r="E1738" s="215"/>
      <c r="F1738" s="215"/>
      <c r="G1738" s="216"/>
      <c r="H1738" s="217"/>
      <c r="I1738" s="217"/>
      <c r="J1738" s="218"/>
      <c r="K1738" s="216"/>
    </row>
    <row r="1739" spans="5:11" s="205" customFormat="1" x14ac:dyDescent="0.3">
      <c r="E1739" s="215"/>
      <c r="F1739" s="215"/>
      <c r="G1739" s="216"/>
      <c r="H1739" s="217"/>
      <c r="I1739" s="217"/>
      <c r="J1739" s="218"/>
      <c r="K1739" s="216"/>
    </row>
    <row r="1740" spans="5:11" s="205" customFormat="1" x14ac:dyDescent="0.3">
      <c r="E1740" s="215"/>
      <c r="F1740" s="215"/>
      <c r="G1740" s="216"/>
      <c r="H1740" s="217"/>
      <c r="I1740" s="217"/>
      <c r="J1740" s="218"/>
      <c r="K1740" s="216"/>
    </row>
    <row r="1741" spans="5:11" s="205" customFormat="1" x14ac:dyDescent="0.3">
      <c r="E1741" s="215"/>
      <c r="F1741" s="215"/>
      <c r="G1741" s="216"/>
      <c r="H1741" s="217"/>
      <c r="I1741" s="217"/>
      <c r="J1741" s="218"/>
      <c r="K1741" s="216"/>
    </row>
    <row r="1742" spans="5:11" s="205" customFormat="1" x14ac:dyDescent="0.3">
      <c r="E1742" s="215"/>
      <c r="F1742" s="215"/>
      <c r="G1742" s="216"/>
      <c r="H1742" s="217"/>
      <c r="I1742" s="217"/>
      <c r="J1742" s="218"/>
      <c r="K1742" s="216"/>
    </row>
    <row r="1743" spans="5:11" s="205" customFormat="1" x14ac:dyDescent="0.3">
      <c r="E1743" s="215"/>
      <c r="F1743" s="215"/>
      <c r="G1743" s="216"/>
      <c r="H1743" s="217"/>
      <c r="I1743" s="217"/>
      <c r="J1743" s="218"/>
      <c r="K1743" s="216"/>
    </row>
    <row r="1744" spans="5:11" s="205" customFormat="1" x14ac:dyDescent="0.3">
      <c r="E1744" s="215"/>
      <c r="F1744" s="215"/>
      <c r="G1744" s="216"/>
      <c r="H1744" s="217"/>
      <c r="I1744" s="217"/>
      <c r="J1744" s="218"/>
      <c r="K1744" s="216"/>
    </row>
    <row r="1745" spans="5:11" s="205" customFormat="1" x14ac:dyDescent="0.3">
      <c r="E1745" s="215"/>
      <c r="F1745" s="215"/>
      <c r="G1745" s="216"/>
      <c r="H1745" s="217"/>
      <c r="I1745" s="217"/>
      <c r="J1745" s="218"/>
      <c r="K1745" s="216"/>
    </row>
    <row r="1746" spans="5:11" s="205" customFormat="1" x14ac:dyDescent="0.3">
      <c r="E1746" s="215"/>
      <c r="F1746" s="215"/>
      <c r="G1746" s="216"/>
      <c r="H1746" s="217"/>
      <c r="I1746" s="217"/>
      <c r="J1746" s="218"/>
      <c r="K1746" s="216"/>
    </row>
    <row r="1747" spans="5:11" s="205" customFormat="1" x14ac:dyDescent="0.3">
      <c r="E1747" s="215"/>
      <c r="F1747" s="215"/>
      <c r="G1747" s="216"/>
      <c r="H1747" s="217"/>
      <c r="I1747" s="217"/>
      <c r="J1747" s="218"/>
      <c r="K1747" s="216"/>
    </row>
    <row r="1748" spans="5:11" s="205" customFormat="1" x14ac:dyDescent="0.3">
      <c r="E1748" s="215"/>
      <c r="F1748" s="215"/>
      <c r="G1748" s="216"/>
      <c r="H1748" s="217"/>
      <c r="I1748" s="217"/>
      <c r="J1748" s="218"/>
      <c r="K1748" s="216"/>
    </row>
    <row r="1749" spans="5:11" s="205" customFormat="1" x14ac:dyDescent="0.3">
      <c r="E1749" s="215"/>
      <c r="F1749" s="215"/>
      <c r="G1749" s="216"/>
      <c r="H1749" s="217"/>
      <c r="I1749" s="217"/>
      <c r="J1749" s="218"/>
      <c r="K1749" s="216"/>
    </row>
    <row r="1750" spans="5:11" s="205" customFormat="1" x14ac:dyDescent="0.3">
      <c r="E1750" s="215"/>
      <c r="F1750" s="215"/>
      <c r="G1750" s="216"/>
      <c r="H1750" s="217"/>
      <c r="I1750" s="217"/>
      <c r="J1750" s="218"/>
      <c r="K1750" s="216"/>
    </row>
    <row r="1751" spans="5:11" s="205" customFormat="1" x14ac:dyDescent="0.3">
      <c r="E1751" s="215"/>
      <c r="F1751" s="215"/>
      <c r="G1751" s="216"/>
      <c r="H1751" s="217"/>
      <c r="I1751" s="217"/>
      <c r="J1751" s="218"/>
      <c r="K1751" s="216"/>
    </row>
    <row r="1752" spans="5:11" s="205" customFormat="1" x14ac:dyDescent="0.3">
      <c r="E1752" s="215"/>
      <c r="F1752" s="215"/>
      <c r="G1752" s="216"/>
      <c r="H1752" s="217"/>
      <c r="I1752" s="217"/>
      <c r="J1752" s="218"/>
      <c r="K1752" s="216"/>
    </row>
    <row r="1753" spans="5:11" s="205" customFormat="1" x14ac:dyDescent="0.3">
      <c r="E1753" s="215"/>
      <c r="F1753" s="215"/>
      <c r="G1753" s="216"/>
      <c r="H1753" s="217"/>
      <c r="I1753" s="217"/>
      <c r="J1753" s="218"/>
      <c r="K1753" s="216"/>
    </row>
    <row r="1754" spans="5:11" s="205" customFormat="1" x14ac:dyDescent="0.3">
      <c r="E1754" s="215"/>
      <c r="F1754" s="215"/>
      <c r="G1754" s="216"/>
      <c r="H1754" s="217"/>
      <c r="I1754" s="217"/>
      <c r="J1754" s="218"/>
      <c r="K1754" s="216"/>
    </row>
    <row r="1755" spans="5:11" s="205" customFormat="1" x14ac:dyDescent="0.3">
      <c r="E1755" s="215"/>
      <c r="F1755" s="215"/>
      <c r="G1755" s="216"/>
      <c r="H1755" s="217"/>
      <c r="I1755" s="217"/>
      <c r="J1755" s="218"/>
      <c r="K1755" s="216"/>
    </row>
    <row r="1756" spans="5:11" s="205" customFormat="1" x14ac:dyDescent="0.3">
      <c r="E1756" s="215"/>
      <c r="F1756" s="215"/>
      <c r="G1756" s="216"/>
      <c r="H1756" s="217"/>
      <c r="I1756" s="217"/>
      <c r="J1756" s="218"/>
      <c r="K1756" s="216"/>
    </row>
    <row r="1757" spans="5:11" s="205" customFormat="1" x14ac:dyDescent="0.3">
      <c r="E1757" s="215"/>
      <c r="F1757" s="215"/>
      <c r="G1757" s="216"/>
      <c r="H1757" s="217"/>
      <c r="I1757" s="217"/>
      <c r="J1757" s="218"/>
      <c r="K1757" s="216"/>
    </row>
    <row r="1758" spans="5:11" s="205" customFormat="1" x14ac:dyDescent="0.3">
      <c r="E1758" s="215"/>
      <c r="F1758" s="215"/>
      <c r="G1758" s="216"/>
      <c r="H1758" s="217"/>
      <c r="I1758" s="217"/>
      <c r="J1758" s="218"/>
      <c r="K1758" s="216"/>
    </row>
    <row r="1759" spans="5:11" s="205" customFormat="1" x14ac:dyDescent="0.3">
      <c r="E1759" s="215"/>
      <c r="F1759" s="215"/>
      <c r="G1759" s="216"/>
      <c r="H1759" s="217"/>
      <c r="I1759" s="217"/>
      <c r="J1759" s="218"/>
      <c r="K1759" s="216"/>
    </row>
    <row r="1760" spans="5:11" s="205" customFormat="1" x14ac:dyDescent="0.3">
      <c r="E1760" s="215"/>
      <c r="F1760" s="215"/>
      <c r="G1760" s="216"/>
      <c r="H1760" s="217"/>
      <c r="I1760" s="217"/>
      <c r="J1760" s="218"/>
      <c r="K1760" s="216"/>
    </row>
    <row r="1761" spans="5:11" s="205" customFormat="1" x14ac:dyDescent="0.3">
      <c r="E1761" s="215"/>
      <c r="F1761" s="215"/>
      <c r="G1761" s="216"/>
      <c r="H1761" s="217"/>
      <c r="I1761" s="217"/>
      <c r="J1761" s="218"/>
      <c r="K1761" s="216"/>
    </row>
    <row r="1762" spans="5:11" s="205" customFormat="1" x14ac:dyDescent="0.3">
      <c r="E1762" s="215"/>
      <c r="F1762" s="215"/>
      <c r="G1762" s="216"/>
      <c r="H1762" s="217"/>
      <c r="I1762" s="217"/>
      <c r="J1762" s="218"/>
      <c r="K1762" s="216"/>
    </row>
    <row r="1763" spans="5:11" s="205" customFormat="1" x14ac:dyDescent="0.3">
      <c r="E1763" s="215"/>
      <c r="F1763" s="215"/>
      <c r="G1763" s="216"/>
      <c r="H1763" s="217"/>
      <c r="I1763" s="217"/>
      <c r="J1763" s="218"/>
      <c r="K1763" s="216"/>
    </row>
    <row r="1764" spans="5:11" s="205" customFormat="1" x14ac:dyDescent="0.3">
      <c r="E1764" s="215"/>
      <c r="F1764" s="215"/>
      <c r="G1764" s="216"/>
      <c r="H1764" s="217"/>
      <c r="I1764" s="217"/>
      <c r="J1764" s="218"/>
      <c r="K1764" s="216"/>
    </row>
    <row r="1765" spans="5:11" s="205" customFormat="1" x14ac:dyDescent="0.3">
      <c r="E1765" s="215"/>
      <c r="F1765" s="215"/>
      <c r="G1765" s="216"/>
      <c r="H1765" s="217"/>
      <c r="I1765" s="217"/>
      <c r="J1765" s="218"/>
      <c r="K1765" s="216"/>
    </row>
    <row r="1766" spans="5:11" s="205" customFormat="1" x14ac:dyDescent="0.3">
      <c r="E1766" s="215"/>
      <c r="F1766" s="215"/>
      <c r="G1766" s="216"/>
      <c r="H1766" s="217"/>
      <c r="I1766" s="217"/>
      <c r="J1766" s="218"/>
      <c r="K1766" s="216"/>
    </row>
    <row r="1767" spans="5:11" s="205" customFormat="1" x14ac:dyDescent="0.3">
      <c r="E1767" s="215"/>
      <c r="F1767" s="215"/>
      <c r="G1767" s="216"/>
      <c r="H1767" s="217"/>
      <c r="I1767" s="217"/>
      <c r="J1767" s="218"/>
      <c r="K1767" s="216"/>
    </row>
    <row r="1768" spans="5:11" s="205" customFormat="1" x14ac:dyDescent="0.3">
      <c r="E1768" s="215"/>
      <c r="F1768" s="215"/>
      <c r="G1768" s="216"/>
      <c r="H1768" s="217"/>
      <c r="I1768" s="217"/>
      <c r="J1768" s="218"/>
      <c r="K1768" s="216"/>
    </row>
    <row r="1769" spans="5:11" s="205" customFormat="1" x14ac:dyDescent="0.3">
      <c r="E1769" s="215"/>
      <c r="F1769" s="215"/>
      <c r="G1769" s="216"/>
      <c r="H1769" s="217"/>
      <c r="I1769" s="217"/>
      <c r="J1769" s="218"/>
      <c r="K1769" s="216"/>
    </row>
    <row r="1770" spans="5:11" s="205" customFormat="1" x14ac:dyDescent="0.3">
      <c r="E1770" s="215"/>
      <c r="F1770" s="215"/>
      <c r="G1770" s="216"/>
      <c r="H1770" s="217"/>
      <c r="I1770" s="217"/>
      <c r="J1770" s="218"/>
      <c r="K1770" s="216"/>
    </row>
    <row r="1771" spans="5:11" s="205" customFormat="1" x14ac:dyDescent="0.3">
      <c r="E1771" s="215"/>
      <c r="F1771" s="215"/>
      <c r="G1771" s="216"/>
      <c r="H1771" s="217"/>
      <c r="I1771" s="217"/>
      <c r="J1771" s="218"/>
      <c r="K1771" s="216"/>
    </row>
    <row r="1772" spans="5:11" s="205" customFormat="1" x14ac:dyDescent="0.3">
      <c r="E1772" s="215"/>
      <c r="F1772" s="215"/>
      <c r="G1772" s="216"/>
      <c r="H1772" s="217"/>
      <c r="I1772" s="217"/>
      <c r="J1772" s="218"/>
      <c r="K1772" s="216"/>
    </row>
    <row r="1773" spans="5:11" s="205" customFormat="1" x14ac:dyDescent="0.3">
      <c r="E1773" s="215"/>
      <c r="F1773" s="215"/>
      <c r="G1773" s="216"/>
      <c r="H1773" s="217"/>
      <c r="I1773" s="217"/>
      <c r="J1773" s="218"/>
      <c r="K1773" s="216"/>
    </row>
    <row r="1774" spans="5:11" s="205" customFormat="1" x14ac:dyDescent="0.3">
      <c r="E1774" s="215"/>
      <c r="F1774" s="215"/>
      <c r="G1774" s="216"/>
      <c r="H1774" s="217"/>
      <c r="I1774" s="217"/>
      <c r="J1774" s="218"/>
      <c r="K1774" s="216"/>
    </row>
    <row r="1775" spans="5:11" s="205" customFormat="1" x14ac:dyDescent="0.3">
      <c r="E1775" s="215"/>
      <c r="F1775" s="215"/>
      <c r="G1775" s="216"/>
      <c r="H1775" s="217"/>
      <c r="I1775" s="217"/>
      <c r="J1775" s="218"/>
      <c r="K1775" s="216"/>
    </row>
    <row r="1776" spans="5:11" s="205" customFormat="1" x14ac:dyDescent="0.3">
      <c r="E1776" s="215"/>
      <c r="F1776" s="215"/>
      <c r="G1776" s="216"/>
      <c r="H1776" s="217"/>
      <c r="I1776" s="217"/>
      <c r="J1776" s="218"/>
      <c r="K1776" s="216"/>
    </row>
    <row r="1777" spans="5:11" s="205" customFormat="1" x14ac:dyDescent="0.3">
      <c r="E1777" s="215"/>
      <c r="F1777" s="215"/>
      <c r="G1777" s="216"/>
      <c r="H1777" s="217"/>
      <c r="I1777" s="217"/>
      <c r="J1777" s="218"/>
      <c r="K1777" s="216"/>
    </row>
    <row r="1778" spans="5:11" s="205" customFormat="1" x14ac:dyDescent="0.3">
      <c r="E1778" s="215"/>
      <c r="F1778" s="215"/>
      <c r="G1778" s="216"/>
      <c r="H1778" s="217"/>
      <c r="I1778" s="217"/>
      <c r="J1778" s="218"/>
      <c r="K1778" s="216"/>
    </row>
    <row r="1779" spans="5:11" s="205" customFormat="1" x14ac:dyDescent="0.3">
      <c r="E1779" s="215"/>
      <c r="F1779" s="215"/>
      <c r="G1779" s="216"/>
      <c r="H1779" s="217"/>
      <c r="I1779" s="217"/>
      <c r="J1779" s="218"/>
      <c r="K1779" s="216"/>
    </row>
    <row r="1780" spans="5:11" s="205" customFormat="1" x14ac:dyDescent="0.3">
      <c r="E1780" s="215"/>
      <c r="F1780" s="215"/>
      <c r="G1780" s="216"/>
      <c r="H1780" s="217"/>
      <c r="I1780" s="217"/>
      <c r="J1780" s="218"/>
      <c r="K1780" s="216"/>
    </row>
    <row r="1781" spans="5:11" s="205" customFormat="1" x14ac:dyDescent="0.3">
      <c r="E1781" s="215"/>
      <c r="F1781" s="215"/>
      <c r="G1781" s="216"/>
      <c r="H1781" s="217"/>
      <c r="I1781" s="217"/>
      <c r="J1781" s="218"/>
      <c r="K1781" s="216"/>
    </row>
    <row r="1782" spans="5:11" s="205" customFormat="1" x14ac:dyDescent="0.3">
      <c r="E1782" s="215"/>
      <c r="F1782" s="215"/>
      <c r="G1782" s="216"/>
      <c r="H1782" s="217"/>
      <c r="I1782" s="217"/>
      <c r="J1782" s="218"/>
      <c r="K1782" s="216"/>
    </row>
    <row r="1783" spans="5:11" s="205" customFormat="1" x14ac:dyDescent="0.3">
      <c r="E1783" s="215"/>
      <c r="F1783" s="215"/>
      <c r="G1783" s="216"/>
      <c r="H1783" s="217"/>
      <c r="I1783" s="217"/>
      <c r="J1783" s="218"/>
      <c r="K1783" s="216"/>
    </row>
    <row r="1784" spans="5:11" s="205" customFormat="1" x14ac:dyDescent="0.3">
      <c r="E1784" s="215"/>
      <c r="F1784" s="215"/>
      <c r="G1784" s="216"/>
      <c r="H1784" s="217"/>
      <c r="I1784" s="217"/>
      <c r="J1784" s="218"/>
      <c r="K1784" s="216"/>
    </row>
    <row r="1785" spans="5:11" s="205" customFormat="1" x14ac:dyDescent="0.3">
      <c r="E1785" s="215"/>
      <c r="F1785" s="215"/>
      <c r="G1785" s="216"/>
      <c r="H1785" s="217"/>
      <c r="I1785" s="217"/>
      <c r="J1785" s="218"/>
      <c r="K1785" s="216"/>
    </row>
    <row r="1786" spans="5:11" s="205" customFormat="1" x14ac:dyDescent="0.3">
      <c r="E1786" s="215"/>
      <c r="F1786" s="215"/>
      <c r="G1786" s="216"/>
      <c r="H1786" s="217"/>
      <c r="I1786" s="217"/>
      <c r="J1786" s="218"/>
      <c r="K1786" s="216"/>
    </row>
    <row r="1787" spans="5:11" s="205" customFormat="1" x14ac:dyDescent="0.3">
      <c r="E1787" s="215"/>
      <c r="F1787" s="215"/>
      <c r="G1787" s="216"/>
      <c r="H1787" s="217"/>
      <c r="I1787" s="217"/>
      <c r="J1787" s="218"/>
      <c r="K1787" s="216"/>
    </row>
    <row r="1788" spans="5:11" s="205" customFormat="1" x14ac:dyDescent="0.3">
      <c r="E1788" s="215"/>
      <c r="F1788" s="215"/>
      <c r="G1788" s="216"/>
      <c r="H1788" s="217"/>
      <c r="I1788" s="217"/>
      <c r="J1788" s="218"/>
      <c r="K1788" s="216"/>
    </row>
    <row r="1789" spans="5:11" s="205" customFormat="1" x14ac:dyDescent="0.3">
      <c r="E1789" s="215"/>
      <c r="F1789" s="215"/>
      <c r="G1789" s="216"/>
      <c r="H1789" s="217"/>
      <c r="I1789" s="217"/>
      <c r="J1789" s="218"/>
      <c r="K1789" s="216"/>
    </row>
    <row r="1790" spans="5:11" s="205" customFormat="1" x14ac:dyDescent="0.3">
      <c r="E1790" s="215"/>
      <c r="F1790" s="215"/>
      <c r="G1790" s="216"/>
      <c r="H1790" s="217"/>
      <c r="I1790" s="217"/>
      <c r="J1790" s="218"/>
      <c r="K1790" s="216"/>
    </row>
    <row r="1791" spans="5:11" s="205" customFormat="1" x14ac:dyDescent="0.3">
      <c r="E1791" s="215"/>
      <c r="F1791" s="215"/>
      <c r="G1791" s="216"/>
      <c r="H1791" s="217"/>
      <c r="I1791" s="217"/>
      <c r="J1791" s="218"/>
      <c r="K1791" s="216"/>
    </row>
    <row r="1792" spans="5:11" s="205" customFormat="1" x14ac:dyDescent="0.3">
      <c r="E1792" s="215"/>
      <c r="F1792" s="215"/>
      <c r="G1792" s="216"/>
      <c r="H1792" s="217"/>
      <c r="I1792" s="217"/>
      <c r="J1792" s="218"/>
      <c r="K1792" s="216"/>
    </row>
    <row r="1793" spans="5:11" s="205" customFormat="1" x14ac:dyDescent="0.3">
      <c r="E1793" s="215"/>
      <c r="F1793" s="215"/>
      <c r="G1793" s="216"/>
      <c r="H1793" s="217"/>
      <c r="I1793" s="217"/>
      <c r="J1793" s="218"/>
      <c r="K1793" s="216"/>
    </row>
    <row r="1794" spans="5:11" s="205" customFormat="1" x14ac:dyDescent="0.3">
      <c r="E1794" s="215"/>
      <c r="F1794" s="215"/>
      <c r="G1794" s="216"/>
      <c r="H1794" s="217"/>
      <c r="I1794" s="217"/>
      <c r="J1794" s="218"/>
      <c r="K1794" s="216"/>
    </row>
    <row r="1795" spans="5:11" s="205" customFormat="1" x14ac:dyDescent="0.3">
      <c r="E1795" s="215"/>
      <c r="F1795" s="215"/>
      <c r="G1795" s="216"/>
      <c r="H1795" s="217"/>
      <c r="I1795" s="217"/>
      <c r="J1795" s="218"/>
      <c r="K1795" s="216"/>
    </row>
    <row r="1796" spans="5:11" s="205" customFormat="1" x14ac:dyDescent="0.3">
      <c r="E1796" s="215"/>
      <c r="F1796" s="215"/>
      <c r="G1796" s="216"/>
      <c r="H1796" s="217"/>
      <c r="I1796" s="217"/>
      <c r="J1796" s="218"/>
      <c r="K1796" s="216"/>
    </row>
    <row r="1797" spans="5:11" s="205" customFormat="1" x14ac:dyDescent="0.3">
      <c r="E1797" s="215"/>
      <c r="F1797" s="215"/>
      <c r="G1797" s="216"/>
      <c r="H1797" s="217"/>
      <c r="I1797" s="217"/>
      <c r="J1797" s="218"/>
      <c r="K1797" s="216"/>
    </row>
    <row r="1798" spans="5:11" s="205" customFormat="1" x14ac:dyDescent="0.3">
      <c r="E1798" s="215"/>
      <c r="F1798" s="215"/>
      <c r="G1798" s="216"/>
      <c r="H1798" s="217"/>
      <c r="I1798" s="217"/>
      <c r="J1798" s="218"/>
      <c r="K1798" s="216"/>
    </row>
    <row r="1799" spans="5:11" s="205" customFormat="1" x14ac:dyDescent="0.3">
      <c r="E1799" s="215"/>
      <c r="F1799" s="215"/>
      <c r="G1799" s="216"/>
      <c r="H1799" s="217"/>
      <c r="I1799" s="217"/>
      <c r="J1799" s="218"/>
      <c r="K1799" s="216"/>
    </row>
    <row r="1800" spans="5:11" s="205" customFormat="1" x14ac:dyDescent="0.3">
      <c r="E1800" s="215"/>
      <c r="F1800" s="215"/>
      <c r="G1800" s="216"/>
      <c r="H1800" s="217"/>
      <c r="I1800" s="217"/>
      <c r="J1800" s="218"/>
      <c r="K1800" s="216"/>
    </row>
    <row r="1801" spans="5:11" s="205" customFormat="1" x14ac:dyDescent="0.3">
      <c r="E1801" s="215"/>
      <c r="F1801" s="215"/>
      <c r="G1801" s="216"/>
      <c r="H1801" s="217"/>
      <c r="I1801" s="217"/>
      <c r="J1801" s="218"/>
      <c r="K1801" s="216"/>
    </row>
    <row r="1802" spans="5:11" s="205" customFormat="1" x14ac:dyDescent="0.3">
      <c r="E1802" s="215"/>
      <c r="F1802" s="215"/>
      <c r="G1802" s="216"/>
      <c r="H1802" s="217"/>
      <c r="I1802" s="217"/>
      <c r="J1802" s="218"/>
      <c r="K1802" s="216"/>
    </row>
    <row r="1803" spans="5:11" s="205" customFormat="1" x14ac:dyDescent="0.3">
      <c r="E1803" s="215"/>
      <c r="F1803" s="215"/>
      <c r="G1803" s="216"/>
      <c r="H1803" s="217"/>
      <c r="I1803" s="217"/>
      <c r="J1803" s="218"/>
      <c r="K1803" s="216"/>
    </row>
    <row r="1804" spans="5:11" s="205" customFormat="1" x14ac:dyDescent="0.3">
      <c r="E1804" s="215"/>
      <c r="F1804" s="215"/>
      <c r="G1804" s="216"/>
      <c r="H1804" s="217"/>
      <c r="I1804" s="217"/>
      <c r="J1804" s="218"/>
      <c r="K1804" s="216"/>
    </row>
    <row r="1805" spans="5:11" s="205" customFormat="1" x14ac:dyDescent="0.3">
      <c r="E1805" s="215"/>
      <c r="F1805" s="215"/>
      <c r="G1805" s="216"/>
      <c r="H1805" s="217"/>
      <c r="I1805" s="217"/>
      <c r="J1805" s="218"/>
      <c r="K1805" s="216"/>
    </row>
    <row r="1806" spans="5:11" s="205" customFormat="1" x14ac:dyDescent="0.3">
      <c r="E1806" s="215"/>
      <c r="F1806" s="215"/>
      <c r="G1806" s="216"/>
      <c r="H1806" s="217"/>
      <c r="I1806" s="217"/>
      <c r="J1806" s="218"/>
      <c r="K1806" s="216"/>
    </row>
    <row r="1807" spans="5:11" s="205" customFormat="1" x14ac:dyDescent="0.3">
      <c r="E1807" s="215"/>
      <c r="F1807" s="215"/>
      <c r="G1807" s="216"/>
      <c r="H1807" s="217"/>
      <c r="I1807" s="217"/>
      <c r="J1807" s="218"/>
      <c r="K1807" s="216"/>
    </row>
    <row r="1808" spans="5:11" s="205" customFormat="1" x14ac:dyDescent="0.3">
      <c r="E1808" s="215"/>
      <c r="F1808" s="215"/>
      <c r="G1808" s="216"/>
      <c r="H1808" s="217"/>
      <c r="I1808" s="217"/>
      <c r="J1808" s="218"/>
      <c r="K1808" s="216"/>
    </row>
    <row r="1809" spans="5:11" s="205" customFormat="1" x14ac:dyDescent="0.3">
      <c r="E1809" s="215"/>
      <c r="F1809" s="215"/>
      <c r="G1809" s="216"/>
      <c r="H1809" s="217"/>
      <c r="I1809" s="217"/>
      <c r="J1809" s="218"/>
      <c r="K1809" s="216"/>
    </row>
    <row r="1810" spans="5:11" s="205" customFormat="1" x14ac:dyDescent="0.3">
      <c r="E1810" s="215"/>
      <c r="F1810" s="215"/>
      <c r="G1810" s="216"/>
      <c r="H1810" s="217"/>
      <c r="I1810" s="217"/>
      <c r="J1810" s="218"/>
      <c r="K1810" s="216"/>
    </row>
    <row r="1811" spans="5:11" s="205" customFormat="1" x14ac:dyDescent="0.3">
      <c r="E1811" s="215"/>
      <c r="F1811" s="215"/>
      <c r="G1811" s="216"/>
      <c r="H1811" s="217"/>
      <c r="I1811" s="217"/>
      <c r="J1811" s="218"/>
      <c r="K1811" s="216"/>
    </row>
    <row r="1812" spans="5:11" s="205" customFormat="1" x14ac:dyDescent="0.3">
      <c r="E1812" s="215"/>
      <c r="F1812" s="215"/>
      <c r="G1812" s="216"/>
      <c r="H1812" s="217"/>
      <c r="I1812" s="217"/>
      <c r="J1812" s="218"/>
      <c r="K1812" s="216"/>
    </row>
    <row r="1813" spans="5:11" s="205" customFormat="1" x14ac:dyDescent="0.3">
      <c r="E1813" s="215"/>
      <c r="F1813" s="215"/>
      <c r="G1813" s="216"/>
      <c r="H1813" s="217"/>
      <c r="I1813" s="217"/>
      <c r="J1813" s="218"/>
      <c r="K1813" s="216"/>
    </row>
    <row r="1814" spans="5:11" s="205" customFormat="1" x14ac:dyDescent="0.3">
      <c r="E1814" s="215"/>
      <c r="F1814" s="215"/>
      <c r="G1814" s="216"/>
      <c r="H1814" s="217"/>
      <c r="I1814" s="217"/>
      <c r="J1814" s="218"/>
      <c r="K1814" s="216"/>
    </row>
    <row r="1815" spans="5:11" s="205" customFormat="1" x14ac:dyDescent="0.3">
      <c r="E1815" s="215"/>
      <c r="F1815" s="215"/>
      <c r="G1815" s="216"/>
      <c r="H1815" s="217"/>
      <c r="I1815" s="217"/>
      <c r="J1815" s="218"/>
      <c r="K1815" s="216"/>
    </row>
    <row r="1816" spans="5:11" s="205" customFormat="1" x14ac:dyDescent="0.3">
      <c r="E1816" s="215"/>
      <c r="F1816" s="215"/>
      <c r="G1816" s="216"/>
      <c r="H1816" s="217"/>
      <c r="I1816" s="217"/>
      <c r="J1816" s="218"/>
      <c r="K1816" s="216"/>
    </row>
    <row r="1817" spans="5:11" s="205" customFormat="1" x14ac:dyDescent="0.3">
      <c r="E1817" s="215"/>
      <c r="F1817" s="215"/>
      <c r="G1817" s="216"/>
      <c r="H1817" s="217"/>
      <c r="I1817" s="217"/>
      <c r="J1817" s="218"/>
      <c r="K1817" s="216"/>
    </row>
    <row r="1818" spans="5:11" s="205" customFormat="1" x14ac:dyDescent="0.3">
      <c r="E1818" s="215"/>
      <c r="F1818" s="215"/>
      <c r="G1818" s="216"/>
      <c r="H1818" s="217"/>
      <c r="I1818" s="217"/>
      <c r="J1818" s="218"/>
      <c r="K1818" s="216"/>
    </row>
    <row r="1819" spans="5:11" s="205" customFormat="1" x14ac:dyDescent="0.3">
      <c r="E1819" s="215"/>
      <c r="F1819" s="215"/>
      <c r="G1819" s="216"/>
      <c r="H1819" s="217"/>
      <c r="I1819" s="217"/>
      <c r="J1819" s="218"/>
      <c r="K1819" s="216"/>
    </row>
    <row r="1820" spans="5:11" s="205" customFormat="1" x14ac:dyDescent="0.3">
      <c r="E1820" s="215"/>
      <c r="F1820" s="215"/>
      <c r="G1820" s="216"/>
      <c r="H1820" s="217"/>
      <c r="I1820" s="217"/>
      <c r="J1820" s="218"/>
      <c r="K1820" s="216"/>
    </row>
    <row r="1821" spans="5:11" s="205" customFormat="1" x14ac:dyDescent="0.3">
      <c r="E1821" s="215"/>
      <c r="F1821" s="215"/>
      <c r="G1821" s="216"/>
      <c r="H1821" s="217"/>
      <c r="I1821" s="217"/>
      <c r="J1821" s="218"/>
      <c r="K1821" s="216"/>
    </row>
    <row r="1822" spans="5:11" s="205" customFormat="1" x14ac:dyDescent="0.3">
      <c r="E1822" s="215"/>
      <c r="F1822" s="215"/>
      <c r="G1822" s="216"/>
      <c r="H1822" s="217"/>
      <c r="I1822" s="217"/>
      <c r="J1822" s="218"/>
      <c r="K1822" s="216"/>
    </row>
    <row r="1823" spans="5:11" s="205" customFormat="1" x14ac:dyDescent="0.3">
      <c r="E1823" s="215"/>
      <c r="F1823" s="215"/>
      <c r="G1823" s="216"/>
      <c r="H1823" s="217"/>
      <c r="I1823" s="217"/>
      <c r="J1823" s="218"/>
      <c r="K1823" s="216"/>
    </row>
    <row r="1824" spans="5:11" s="205" customFormat="1" x14ac:dyDescent="0.3">
      <c r="E1824" s="215"/>
      <c r="F1824" s="215"/>
      <c r="G1824" s="216"/>
      <c r="H1824" s="217"/>
      <c r="I1824" s="217"/>
      <c r="J1824" s="218"/>
      <c r="K1824" s="216"/>
    </row>
    <row r="1825" spans="5:11" s="205" customFormat="1" x14ac:dyDescent="0.3">
      <c r="E1825" s="215"/>
      <c r="F1825" s="215"/>
      <c r="G1825" s="216"/>
      <c r="H1825" s="217"/>
      <c r="I1825" s="217"/>
      <c r="J1825" s="218"/>
      <c r="K1825" s="216"/>
    </row>
    <row r="1826" spans="5:11" s="205" customFormat="1" x14ac:dyDescent="0.3">
      <c r="E1826" s="215"/>
      <c r="F1826" s="215"/>
      <c r="G1826" s="216"/>
      <c r="H1826" s="217"/>
      <c r="I1826" s="217"/>
      <c r="J1826" s="218"/>
      <c r="K1826" s="216"/>
    </row>
    <row r="1827" spans="5:11" s="205" customFormat="1" x14ac:dyDescent="0.3">
      <c r="E1827" s="215"/>
      <c r="F1827" s="215"/>
      <c r="G1827" s="216"/>
      <c r="H1827" s="217"/>
      <c r="I1827" s="217"/>
      <c r="J1827" s="218"/>
      <c r="K1827" s="216"/>
    </row>
    <row r="1828" spans="5:11" s="205" customFormat="1" x14ac:dyDescent="0.3">
      <c r="E1828" s="215"/>
      <c r="F1828" s="215"/>
      <c r="G1828" s="216"/>
      <c r="H1828" s="217"/>
      <c r="I1828" s="217"/>
      <c r="J1828" s="218"/>
      <c r="K1828" s="216"/>
    </row>
    <row r="1829" spans="5:11" s="205" customFormat="1" x14ac:dyDescent="0.3">
      <c r="E1829" s="215"/>
      <c r="F1829" s="215"/>
      <c r="G1829" s="216"/>
      <c r="H1829" s="217"/>
      <c r="I1829" s="217"/>
      <c r="J1829" s="218"/>
      <c r="K1829" s="216"/>
    </row>
    <row r="1830" spans="5:11" s="205" customFormat="1" x14ac:dyDescent="0.3">
      <c r="E1830" s="215"/>
      <c r="F1830" s="215"/>
      <c r="G1830" s="216"/>
      <c r="H1830" s="217"/>
      <c r="I1830" s="217"/>
      <c r="J1830" s="218"/>
      <c r="K1830" s="216"/>
    </row>
    <row r="1831" spans="5:11" s="205" customFormat="1" x14ac:dyDescent="0.3">
      <c r="E1831" s="215"/>
      <c r="F1831" s="215"/>
      <c r="G1831" s="216"/>
      <c r="H1831" s="217"/>
      <c r="I1831" s="217"/>
      <c r="J1831" s="218"/>
      <c r="K1831" s="216"/>
    </row>
    <row r="1832" spans="5:11" s="205" customFormat="1" x14ac:dyDescent="0.3">
      <c r="E1832" s="215"/>
      <c r="F1832" s="215"/>
      <c r="G1832" s="216"/>
      <c r="H1832" s="217"/>
      <c r="I1832" s="217"/>
      <c r="J1832" s="218"/>
      <c r="K1832" s="216"/>
    </row>
    <row r="1833" spans="5:11" s="205" customFormat="1" x14ac:dyDescent="0.3">
      <c r="E1833" s="215"/>
      <c r="F1833" s="215"/>
      <c r="G1833" s="216"/>
      <c r="H1833" s="217"/>
      <c r="I1833" s="217"/>
      <c r="J1833" s="218"/>
      <c r="K1833" s="216"/>
    </row>
    <row r="1834" spans="5:11" s="205" customFormat="1" x14ac:dyDescent="0.3">
      <c r="E1834" s="215"/>
      <c r="F1834" s="215"/>
      <c r="G1834" s="216"/>
      <c r="H1834" s="217"/>
      <c r="I1834" s="217"/>
      <c r="J1834" s="218"/>
      <c r="K1834" s="216"/>
    </row>
    <row r="1835" spans="5:11" s="205" customFormat="1" x14ac:dyDescent="0.3">
      <c r="E1835" s="215"/>
      <c r="F1835" s="215"/>
      <c r="G1835" s="216"/>
      <c r="H1835" s="217"/>
      <c r="I1835" s="217"/>
      <c r="J1835" s="218"/>
      <c r="K1835" s="216"/>
    </row>
    <row r="1836" spans="5:11" s="205" customFormat="1" x14ac:dyDescent="0.3">
      <c r="E1836" s="215"/>
      <c r="F1836" s="215"/>
      <c r="G1836" s="216"/>
      <c r="H1836" s="217"/>
      <c r="I1836" s="217"/>
      <c r="J1836" s="218"/>
      <c r="K1836" s="216"/>
    </row>
    <row r="1837" spans="5:11" s="205" customFormat="1" x14ac:dyDescent="0.3">
      <c r="E1837" s="215"/>
      <c r="F1837" s="215"/>
      <c r="G1837" s="216"/>
      <c r="H1837" s="217"/>
      <c r="I1837" s="217"/>
      <c r="J1837" s="218"/>
      <c r="K1837" s="216"/>
    </row>
    <row r="1838" spans="5:11" s="205" customFormat="1" x14ac:dyDescent="0.3">
      <c r="E1838" s="215"/>
      <c r="F1838" s="215"/>
      <c r="G1838" s="216"/>
      <c r="H1838" s="217"/>
      <c r="I1838" s="217"/>
      <c r="J1838" s="218"/>
      <c r="K1838" s="216"/>
    </row>
    <row r="1839" spans="5:11" s="205" customFormat="1" x14ac:dyDescent="0.3">
      <c r="E1839" s="215"/>
      <c r="F1839" s="215"/>
      <c r="G1839" s="216"/>
      <c r="H1839" s="217"/>
      <c r="I1839" s="217"/>
      <c r="J1839" s="218"/>
      <c r="K1839" s="216"/>
    </row>
    <row r="1840" spans="5:11" s="205" customFormat="1" x14ac:dyDescent="0.3">
      <c r="E1840" s="215"/>
      <c r="F1840" s="215"/>
      <c r="G1840" s="216"/>
      <c r="H1840" s="217"/>
      <c r="I1840" s="217"/>
      <c r="J1840" s="218"/>
      <c r="K1840" s="216"/>
    </row>
    <row r="1841" spans="5:11" s="205" customFormat="1" x14ac:dyDescent="0.3">
      <c r="E1841" s="215"/>
      <c r="F1841" s="215"/>
      <c r="G1841" s="216"/>
      <c r="H1841" s="217"/>
      <c r="I1841" s="217"/>
      <c r="J1841" s="218"/>
      <c r="K1841" s="216"/>
    </row>
    <row r="1842" spans="5:11" s="205" customFormat="1" x14ac:dyDescent="0.3">
      <c r="E1842" s="215"/>
      <c r="F1842" s="215"/>
      <c r="G1842" s="216"/>
      <c r="H1842" s="217"/>
      <c r="I1842" s="217"/>
      <c r="J1842" s="218"/>
      <c r="K1842" s="216"/>
    </row>
    <row r="1843" spans="5:11" s="205" customFormat="1" x14ac:dyDescent="0.3">
      <c r="E1843" s="215"/>
      <c r="F1843" s="215"/>
      <c r="G1843" s="216"/>
      <c r="H1843" s="217"/>
      <c r="I1843" s="217"/>
      <c r="J1843" s="218"/>
      <c r="K1843" s="216"/>
    </row>
    <row r="1844" spans="5:11" s="205" customFormat="1" x14ac:dyDescent="0.3">
      <c r="E1844" s="215"/>
      <c r="F1844" s="215"/>
      <c r="G1844" s="216"/>
      <c r="H1844" s="217"/>
      <c r="I1844" s="217"/>
      <c r="J1844" s="218"/>
      <c r="K1844" s="216"/>
    </row>
    <row r="1845" spans="5:11" s="205" customFormat="1" x14ac:dyDescent="0.3">
      <c r="E1845" s="215"/>
      <c r="F1845" s="215"/>
      <c r="G1845" s="216"/>
      <c r="H1845" s="217"/>
      <c r="I1845" s="217"/>
      <c r="J1845" s="218"/>
      <c r="K1845" s="216"/>
    </row>
    <row r="1846" spans="5:11" s="205" customFormat="1" x14ac:dyDescent="0.3">
      <c r="E1846" s="215"/>
      <c r="F1846" s="215"/>
      <c r="G1846" s="216"/>
      <c r="H1846" s="217"/>
      <c r="I1846" s="217"/>
      <c r="J1846" s="218"/>
      <c r="K1846" s="216"/>
    </row>
    <row r="1847" spans="5:11" s="205" customFormat="1" x14ac:dyDescent="0.3">
      <c r="E1847" s="215"/>
      <c r="F1847" s="215"/>
      <c r="G1847" s="216"/>
      <c r="H1847" s="217"/>
      <c r="I1847" s="217"/>
      <c r="J1847" s="218"/>
      <c r="K1847" s="216"/>
    </row>
    <row r="1848" spans="5:11" s="205" customFormat="1" x14ac:dyDescent="0.3">
      <c r="E1848" s="215"/>
      <c r="F1848" s="215"/>
      <c r="G1848" s="216"/>
      <c r="H1848" s="217"/>
      <c r="I1848" s="217"/>
      <c r="J1848" s="218"/>
      <c r="K1848" s="216"/>
    </row>
    <row r="1849" spans="5:11" s="205" customFormat="1" x14ac:dyDescent="0.3">
      <c r="E1849" s="215"/>
      <c r="F1849" s="215"/>
      <c r="G1849" s="216"/>
      <c r="H1849" s="217"/>
      <c r="I1849" s="217"/>
      <c r="J1849" s="218"/>
      <c r="K1849" s="216"/>
    </row>
    <row r="1850" spans="5:11" s="205" customFormat="1" x14ac:dyDescent="0.3">
      <c r="E1850" s="215"/>
      <c r="F1850" s="215"/>
      <c r="G1850" s="216"/>
      <c r="H1850" s="217"/>
      <c r="I1850" s="217"/>
      <c r="J1850" s="218"/>
      <c r="K1850" s="216"/>
    </row>
    <row r="1851" spans="5:11" s="205" customFormat="1" x14ac:dyDescent="0.3">
      <c r="E1851" s="215"/>
      <c r="F1851" s="215"/>
      <c r="G1851" s="216"/>
      <c r="H1851" s="217"/>
      <c r="I1851" s="217"/>
      <c r="J1851" s="218"/>
      <c r="K1851" s="216"/>
    </row>
    <row r="1852" spans="5:11" s="205" customFormat="1" x14ac:dyDescent="0.3">
      <c r="E1852" s="215"/>
      <c r="F1852" s="215"/>
      <c r="G1852" s="216"/>
      <c r="H1852" s="217"/>
      <c r="I1852" s="217"/>
      <c r="J1852" s="218"/>
      <c r="K1852" s="216"/>
    </row>
    <row r="1853" spans="5:11" s="205" customFormat="1" x14ac:dyDescent="0.3">
      <c r="E1853" s="215"/>
      <c r="F1853" s="215"/>
      <c r="G1853" s="216"/>
      <c r="H1853" s="217"/>
      <c r="I1853" s="217"/>
      <c r="J1853" s="218"/>
      <c r="K1853" s="216"/>
    </row>
    <row r="1854" spans="5:11" s="205" customFormat="1" x14ac:dyDescent="0.3">
      <c r="E1854" s="215"/>
      <c r="F1854" s="215"/>
      <c r="G1854" s="216"/>
      <c r="H1854" s="217"/>
      <c r="I1854" s="217"/>
      <c r="J1854" s="218"/>
      <c r="K1854" s="216"/>
    </row>
    <row r="1855" spans="5:11" s="205" customFormat="1" x14ac:dyDescent="0.3">
      <c r="E1855" s="215"/>
      <c r="F1855" s="215"/>
      <c r="G1855" s="216"/>
      <c r="H1855" s="217"/>
      <c r="I1855" s="217"/>
      <c r="J1855" s="218"/>
      <c r="K1855" s="216"/>
    </row>
    <row r="1856" spans="5:11" s="205" customFormat="1" x14ac:dyDescent="0.3">
      <c r="E1856" s="215"/>
      <c r="F1856" s="215"/>
      <c r="G1856" s="216"/>
      <c r="H1856" s="217"/>
      <c r="I1856" s="217"/>
      <c r="J1856" s="218"/>
      <c r="K1856" s="216"/>
    </row>
    <row r="1857" spans="5:11" s="205" customFormat="1" x14ac:dyDescent="0.3">
      <c r="E1857" s="215"/>
      <c r="F1857" s="215"/>
      <c r="G1857" s="216"/>
      <c r="H1857" s="217"/>
      <c r="I1857" s="217"/>
      <c r="J1857" s="218"/>
      <c r="K1857" s="216"/>
    </row>
    <row r="1858" spans="5:11" s="205" customFormat="1" x14ac:dyDescent="0.3">
      <c r="E1858" s="215"/>
      <c r="F1858" s="215"/>
      <c r="G1858" s="216"/>
      <c r="H1858" s="217"/>
      <c r="I1858" s="217"/>
      <c r="J1858" s="218"/>
      <c r="K1858" s="216"/>
    </row>
    <row r="1859" spans="5:11" s="205" customFormat="1" x14ac:dyDescent="0.3">
      <c r="E1859" s="215"/>
      <c r="F1859" s="215"/>
      <c r="G1859" s="216"/>
      <c r="H1859" s="217"/>
      <c r="I1859" s="217"/>
      <c r="J1859" s="218"/>
      <c r="K1859" s="216"/>
    </row>
    <row r="1860" spans="5:11" s="205" customFormat="1" x14ac:dyDescent="0.3">
      <c r="E1860" s="215"/>
      <c r="F1860" s="215"/>
      <c r="G1860" s="216"/>
      <c r="H1860" s="217"/>
      <c r="I1860" s="217"/>
      <c r="J1860" s="218"/>
      <c r="K1860" s="216"/>
    </row>
    <row r="1861" spans="5:11" s="205" customFormat="1" x14ac:dyDescent="0.3">
      <c r="E1861" s="215"/>
      <c r="F1861" s="215"/>
      <c r="G1861" s="216"/>
      <c r="H1861" s="217"/>
      <c r="I1861" s="217"/>
      <c r="J1861" s="218"/>
      <c r="K1861" s="216"/>
    </row>
    <row r="1862" spans="5:11" s="205" customFormat="1" x14ac:dyDescent="0.3">
      <c r="E1862" s="215"/>
      <c r="F1862" s="215"/>
      <c r="G1862" s="216"/>
      <c r="H1862" s="217"/>
      <c r="I1862" s="217"/>
      <c r="J1862" s="218"/>
      <c r="K1862" s="216"/>
    </row>
    <row r="1863" spans="5:11" s="205" customFormat="1" x14ac:dyDescent="0.3">
      <c r="E1863" s="215"/>
      <c r="F1863" s="215"/>
      <c r="G1863" s="216"/>
      <c r="H1863" s="217"/>
      <c r="I1863" s="217"/>
      <c r="J1863" s="218"/>
      <c r="K1863" s="216"/>
    </row>
    <row r="1864" spans="5:11" s="205" customFormat="1" x14ac:dyDescent="0.3">
      <c r="E1864" s="215"/>
      <c r="F1864" s="215"/>
      <c r="G1864" s="216"/>
      <c r="H1864" s="217"/>
      <c r="I1864" s="217"/>
      <c r="J1864" s="218"/>
      <c r="K1864" s="216"/>
    </row>
    <row r="1865" spans="5:11" s="205" customFormat="1" x14ac:dyDescent="0.3">
      <c r="E1865" s="215"/>
      <c r="F1865" s="215"/>
      <c r="G1865" s="216"/>
      <c r="H1865" s="217"/>
      <c r="I1865" s="217"/>
      <c r="J1865" s="218"/>
      <c r="K1865" s="216"/>
    </row>
    <row r="1866" spans="5:11" s="205" customFormat="1" x14ac:dyDescent="0.3">
      <c r="E1866" s="215"/>
      <c r="F1866" s="215"/>
      <c r="G1866" s="216"/>
      <c r="H1866" s="217"/>
      <c r="I1866" s="217"/>
      <c r="J1866" s="218"/>
      <c r="K1866" s="216"/>
    </row>
    <row r="1867" spans="5:11" s="205" customFormat="1" x14ac:dyDescent="0.3">
      <c r="E1867" s="215"/>
      <c r="F1867" s="215"/>
      <c r="G1867" s="216"/>
      <c r="H1867" s="217"/>
      <c r="I1867" s="217"/>
      <c r="J1867" s="218"/>
      <c r="K1867" s="216"/>
    </row>
    <row r="1868" spans="5:11" s="205" customFormat="1" x14ac:dyDescent="0.3">
      <c r="E1868" s="215"/>
      <c r="F1868" s="215"/>
      <c r="G1868" s="216"/>
      <c r="H1868" s="217"/>
      <c r="I1868" s="217"/>
      <c r="J1868" s="218"/>
      <c r="K1868" s="216"/>
    </row>
    <row r="1869" spans="5:11" s="205" customFormat="1" x14ac:dyDescent="0.3">
      <c r="E1869" s="215"/>
      <c r="F1869" s="215"/>
      <c r="G1869" s="216"/>
      <c r="H1869" s="217"/>
      <c r="I1869" s="217"/>
      <c r="J1869" s="218"/>
      <c r="K1869" s="216"/>
    </row>
    <row r="1870" spans="5:11" s="205" customFormat="1" x14ac:dyDescent="0.3">
      <c r="E1870" s="215"/>
      <c r="F1870" s="215"/>
      <c r="G1870" s="216"/>
      <c r="H1870" s="217"/>
      <c r="I1870" s="217"/>
      <c r="J1870" s="218"/>
      <c r="K1870" s="216"/>
    </row>
    <row r="1871" spans="5:11" s="205" customFormat="1" x14ac:dyDescent="0.3">
      <c r="E1871" s="215"/>
      <c r="F1871" s="215"/>
      <c r="G1871" s="216"/>
      <c r="H1871" s="217"/>
      <c r="I1871" s="217"/>
      <c r="J1871" s="218"/>
      <c r="K1871" s="216"/>
    </row>
    <row r="1872" spans="5:11" s="205" customFormat="1" x14ac:dyDescent="0.3">
      <c r="E1872" s="215"/>
      <c r="F1872" s="215"/>
      <c r="G1872" s="216"/>
      <c r="H1872" s="217"/>
      <c r="I1872" s="217"/>
      <c r="J1872" s="218"/>
      <c r="K1872" s="216"/>
    </row>
    <row r="1873" spans="5:11" s="205" customFormat="1" x14ac:dyDescent="0.3">
      <c r="E1873" s="215"/>
      <c r="F1873" s="215"/>
      <c r="G1873" s="216"/>
      <c r="H1873" s="217"/>
      <c r="I1873" s="217"/>
      <c r="J1873" s="218"/>
      <c r="K1873" s="216"/>
    </row>
    <row r="1874" spans="5:11" s="205" customFormat="1" x14ac:dyDescent="0.3">
      <c r="E1874" s="215"/>
      <c r="F1874" s="215"/>
      <c r="G1874" s="216"/>
      <c r="H1874" s="217"/>
      <c r="I1874" s="217"/>
      <c r="J1874" s="218"/>
      <c r="K1874" s="216"/>
    </row>
    <row r="1875" spans="5:11" s="205" customFormat="1" x14ac:dyDescent="0.3">
      <c r="E1875" s="215"/>
      <c r="F1875" s="215"/>
      <c r="G1875" s="216"/>
      <c r="H1875" s="217"/>
      <c r="I1875" s="217"/>
      <c r="J1875" s="218"/>
      <c r="K1875" s="216"/>
    </row>
    <row r="1876" spans="5:11" s="205" customFormat="1" x14ac:dyDescent="0.3">
      <c r="E1876" s="215"/>
      <c r="F1876" s="215"/>
      <c r="G1876" s="216"/>
      <c r="H1876" s="217"/>
      <c r="I1876" s="217"/>
      <c r="J1876" s="218"/>
      <c r="K1876" s="216"/>
    </row>
    <row r="1877" spans="5:11" s="205" customFormat="1" x14ac:dyDescent="0.3">
      <c r="E1877" s="215"/>
      <c r="F1877" s="215"/>
      <c r="G1877" s="216"/>
      <c r="H1877" s="217"/>
      <c r="I1877" s="217"/>
      <c r="J1877" s="218"/>
      <c r="K1877" s="216"/>
    </row>
    <row r="1878" spans="5:11" s="205" customFormat="1" x14ac:dyDescent="0.3">
      <c r="E1878" s="215"/>
      <c r="F1878" s="215"/>
      <c r="G1878" s="216"/>
      <c r="H1878" s="217"/>
      <c r="I1878" s="217"/>
      <c r="J1878" s="218"/>
      <c r="K1878" s="216"/>
    </row>
    <row r="1879" spans="5:11" s="205" customFormat="1" x14ac:dyDescent="0.3">
      <c r="E1879" s="215"/>
      <c r="F1879" s="215"/>
      <c r="G1879" s="216"/>
      <c r="H1879" s="217"/>
      <c r="I1879" s="217"/>
      <c r="J1879" s="218"/>
      <c r="K1879" s="216"/>
    </row>
    <row r="1880" spans="5:11" s="205" customFormat="1" x14ac:dyDescent="0.3">
      <c r="E1880" s="215"/>
      <c r="F1880" s="215"/>
      <c r="G1880" s="216"/>
      <c r="H1880" s="217"/>
      <c r="I1880" s="217"/>
      <c r="J1880" s="218"/>
      <c r="K1880" s="216"/>
    </row>
    <row r="1881" spans="5:11" s="205" customFormat="1" x14ac:dyDescent="0.3">
      <c r="E1881" s="215"/>
      <c r="F1881" s="215"/>
      <c r="G1881" s="216"/>
      <c r="H1881" s="217"/>
      <c r="I1881" s="217"/>
      <c r="J1881" s="218"/>
      <c r="K1881" s="216"/>
    </row>
    <row r="1882" spans="5:11" s="205" customFormat="1" x14ac:dyDescent="0.3">
      <c r="E1882" s="215"/>
      <c r="F1882" s="215"/>
      <c r="G1882" s="216"/>
      <c r="H1882" s="217"/>
      <c r="I1882" s="217"/>
      <c r="J1882" s="218"/>
      <c r="K1882" s="216"/>
    </row>
    <row r="1883" spans="5:11" s="205" customFormat="1" x14ac:dyDescent="0.3">
      <c r="E1883" s="215"/>
      <c r="F1883" s="215"/>
      <c r="G1883" s="216"/>
      <c r="H1883" s="217"/>
      <c r="I1883" s="217"/>
      <c r="J1883" s="218"/>
      <c r="K1883" s="216"/>
    </row>
    <row r="1884" spans="5:11" s="205" customFormat="1" x14ac:dyDescent="0.3">
      <c r="E1884" s="215"/>
      <c r="F1884" s="215"/>
      <c r="G1884" s="216"/>
      <c r="H1884" s="217"/>
      <c r="I1884" s="217"/>
      <c r="J1884" s="218"/>
      <c r="K1884" s="216"/>
    </row>
    <row r="1885" spans="5:11" s="205" customFormat="1" x14ac:dyDescent="0.3">
      <c r="E1885" s="215"/>
      <c r="F1885" s="215"/>
      <c r="G1885" s="216"/>
      <c r="H1885" s="217"/>
      <c r="I1885" s="217"/>
      <c r="J1885" s="218"/>
      <c r="K1885" s="216"/>
    </row>
    <row r="1886" spans="5:11" s="205" customFormat="1" x14ac:dyDescent="0.3">
      <c r="E1886" s="215"/>
      <c r="F1886" s="215"/>
      <c r="G1886" s="216"/>
      <c r="H1886" s="217"/>
      <c r="I1886" s="217"/>
      <c r="J1886" s="218"/>
      <c r="K1886" s="216"/>
    </row>
    <row r="1887" spans="5:11" s="205" customFormat="1" x14ac:dyDescent="0.3">
      <c r="E1887" s="215"/>
      <c r="F1887" s="215"/>
      <c r="G1887" s="216"/>
      <c r="H1887" s="217"/>
      <c r="I1887" s="217"/>
      <c r="J1887" s="218"/>
      <c r="K1887" s="216"/>
    </row>
    <row r="1888" spans="5:11" s="205" customFormat="1" x14ac:dyDescent="0.3">
      <c r="E1888" s="215"/>
      <c r="F1888" s="215"/>
      <c r="G1888" s="216"/>
      <c r="H1888" s="217"/>
      <c r="I1888" s="217"/>
      <c r="J1888" s="218"/>
      <c r="K1888" s="216"/>
    </row>
    <row r="1889" spans="5:11" s="205" customFormat="1" x14ac:dyDescent="0.3">
      <c r="E1889" s="215"/>
      <c r="F1889" s="215"/>
      <c r="G1889" s="216"/>
      <c r="H1889" s="217"/>
      <c r="I1889" s="217"/>
      <c r="J1889" s="218"/>
      <c r="K1889" s="216"/>
    </row>
    <row r="1890" spans="5:11" s="205" customFormat="1" x14ac:dyDescent="0.3">
      <c r="E1890" s="215"/>
      <c r="F1890" s="215"/>
      <c r="G1890" s="216"/>
      <c r="H1890" s="217"/>
      <c r="I1890" s="217"/>
      <c r="J1890" s="218"/>
      <c r="K1890" s="216"/>
    </row>
    <row r="1891" spans="5:11" s="205" customFormat="1" x14ac:dyDescent="0.3">
      <c r="E1891" s="215"/>
      <c r="F1891" s="215"/>
      <c r="G1891" s="216"/>
      <c r="H1891" s="217"/>
      <c r="I1891" s="217"/>
      <c r="J1891" s="218"/>
      <c r="K1891" s="216"/>
    </row>
    <row r="1892" spans="5:11" s="205" customFormat="1" x14ac:dyDescent="0.3">
      <c r="E1892" s="215"/>
      <c r="F1892" s="215"/>
      <c r="G1892" s="216"/>
      <c r="H1892" s="217"/>
      <c r="I1892" s="217"/>
      <c r="J1892" s="218"/>
      <c r="K1892" s="216"/>
    </row>
    <row r="1893" spans="5:11" s="205" customFormat="1" x14ac:dyDescent="0.3">
      <c r="E1893" s="215"/>
      <c r="F1893" s="215"/>
      <c r="G1893" s="216"/>
      <c r="H1893" s="217"/>
      <c r="I1893" s="217"/>
      <c r="J1893" s="218"/>
      <c r="K1893" s="216"/>
    </row>
    <row r="1894" spans="5:11" s="205" customFormat="1" x14ac:dyDescent="0.3">
      <c r="E1894" s="215"/>
      <c r="F1894" s="215"/>
      <c r="G1894" s="216"/>
      <c r="H1894" s="217"/>
      <c r="I1894" s="217"/>
      <c r="J1894" s="218"/>
      <c r="K1894" s="216"/>
    </row>
    <row r="1895" spans="5:11" s="205" customFormat="1" x14ac:dyDescent="0.3">
      <c r="E1895" s="215"/>
      <c r="F1895" s="215"/>
      <c r="G1895" s="216"/>
      <c r="H1895" s="217"/>
      <c r="I1895" s="217"/>
      <c r="J1895" s="218"/>
      <c r="K1895" s="216"/>
    </row>
    <row r="1896" spans="5:11" s="205" customFormat="1" x14ac:dyDescent="0.3">
      <c r="E1896" s="215"/>
      <c r="F1896" s="215"/>
      <c r="G1896" s="216"/>
      <c r="H1896" s="217"/>
      <c r="I1896" s="217"/>
      <c r="J1896" s="218"/>
      <c r="K1896" s="216"/>
    </row>
    <row r="1897" spans="5:11" s="205" customFormat="1" x14ac:dyDescent="0.3">
      <c r="E1897" s="215"/>
      <c r="F1897" s="215"/>
      <c r="G1897" s="216"/>
      <c r="H1897" s="217"/>
      <c r="I1897" s="217"/>
      <c r="J1897" s="218"/>
      <c r="K1897" s="216"/>
    </row>
    <row r="1898" spans="5:11" s="205" customFormat="1" x14ac:dyDescent="0.3">
      <c r="E1898" s="215"/>
      <c r="F1898" s="215"/>
      <c r="G1898" s="216"/>
      <c r="H1898" s="217"/>
      <c r="I1898" s="217"/>
      <c r="J1898" s="218"/>
      <c r="K1898" s="216"/>
    </row>
    <row r="1899" spans="5:11" s="205" customFormat="1" x14ac:dyDescent="0.3">
      <c r="E1899" s="215"/>
      <c r="F1899" s="215"/>
      <c r="G1899" s="216"/>
      <c r="H1899" s="217"/>
      <c r="I1899" s="217"/>
      <c r="J1899" s="218"/>
      <c r="K1899" s="216"/>
    </row>
    <row r="1900" spans="5:11" s="205" customFormat="1" x14ac:dyDescent="0.3">
      <c r="E1900" s="215"/>
      <c r="F1900" s="215"/>
      <c r="G1900" s="216"/>
      <c r="H1900" s="217"/>
      <c r="I1900" s="217"/>
      <c r="J1900" s="218"/>
      <c r="K1900" s="216"/>
    </row>
    <row r="1901" spans="5:11" s="205" customFormat="1" x14ac:dyDescent="0.3">
      <c r="E1901" s="215"/>
      <c r="F1901" s="215"/>
      <c r="G1901" s="216"/>
      <c r="H1901" s="217"/>
      <c r="I1901" s="217"/>
      <c r="J1901" s="218"/>
      <c r="K1901" s="216"/>
    </row>
    <row r="1902" spans="5:11" s="205" customFormat="1" x14ac:dyDescent="0.3">
      <c r="E1902" s="215"/>
      <c r="F1902" s="215"/>
      <c r="G1902" s="216"/>
      <c r="H1902" s="217"/>
      <c r="I1902" s="217"/>
      <c r="J1902" s="218"/>
      <c r="K1902" s="216"/>
    </row>
    <row r="1903" spans="5:11" s="205" customFormat="1" x14ac:dyDescent="0.3">
      <c r="E1903" s="215"/>
      <c r="F1903" s="215"/>
      <c r="G1903" s="216"/>
      <c r="H1903" s="217"/>
      <c r="I1903" s="217"/>
      <c r="J1903" s="218"/>
      <c r="K1903" s="216"/>
    </row>
    <row r="1904" spans="5:11" s="205" customFormat="1" x14ac:dyDescent="0.3">
      <c r="E1904" s="215"/>
      <c r="F1904" s="215"/>
      <c r="G1904" s="216"/>
      <c r="H1904" s="217"/>
      <c r="I1904" s="217"/>
      <c r="J1904" s="218"/>
      <c r="K1904" s="216"/>
    </row>
    <row r="1905" spans="5:11" s="205" customFormat="1" x14ac:dyDescent="0.3">
      <c r="E1905" s="215"/>
      <c r="F1905" s="215"/>
      <c r="G1905" s="216"/>
      <c r="H1905" s="217"/>
      <c r="I1905" s="217"/>
      <c r="J1905" s="218"/>
      <c r="K1905" s="216"/>
    </row>
    <row r="1906" spans="5:11" s="205" customFormat="1" x14ac:dyDescent="0.3">
      <c r="E1906" s="215"/>
      <c r="F1906" s="215"/>
      <c r="G1906" s="216"/>
      <c r="H1906" s="217"/>
      <c r="I1906" s="217"/>
      <c r="J1906" s="218"/>
      <c r="K1906" s="216"/>
    </row>
    <row r="1907" spans="5:11" s="205" customFormat="1" x14ac:dyDescent="0.3">
      <c r="E1907" s="215"/>
      <c r="F1907" s="215"/>
      <c r="G1907" s="216"/>
      <c r="H1907" s="217"/>
      <c r="I1907" s="217"/>
      <c r="J1907" s="218"/>
      <c r="K1907" s="216"/>
    </row>
    <row r="1908" spans="5:11" s="205" customFormat="1" x14ac:dyDescent="0.3">
      <c r="E1908" s="215"/>
      <c r="F1908" s="215"/>
      <c r="G1908" s="216"/>
      <c r="H1908" s="217"/>
      <c r="I1908" s="217"/>
      <c r="J1908" s="218"/>
      <c r="K1908" s="216"/>
    </row>
    <row r="1909" spans="5:11" s="205" customFormat="1" x14ac:dyDescent="0.3">
      <c r="E1909" s="215"/>
      <c r="F1909" s="215"/>
      <c r="G1909" s="216"/>
      <c r="H1909" s="217"/>
      <c r="I1909" s="217"/>
      <c r="J1909" s="218"/>
      <c r="K1909" s="216"/>
    </row>
    <row r="1910" spans="5:11" s="205" customFormat="1" x14ac:dyDescent="0.3">
      <c r="E1910" s="215"/>
      <c r="F1910" s="215"/>
      <c r="G1910" s="216"/>
      <c r="H1910" s="217"/>
      <c r="I1910" s="217"/>
      <c r="J1910" s="218"/>
      <c r="K1910" s="216"/>
    </row>
    <row r="1911" spans="5:11" s="205" customFormat="1" x14ac:dyDescent="0.3">
      <c r="E1911" s="215"/>
      <c r="F1911" s="215"/>
      <c r="G1911" s="216"/>
      <c r="H1911" s="217"/>
      <c r="I1911" s="217"/>
      <c r="J1911" s="218"/>
      <c r="K1911" s="216"/>
    </row>
    <row r="1912" spans="5:11" s="205" customFormat="1" x14ac:dyDescent="0.3">
      <c r="E1912" s="215"/>
      <c r="F1912" s="215"/>
      <c r="G1912" s="216"/>
      <c r="H1912" s="217"/>
      <c r="I1912" s="217"/>
      <c r="J1912" s="218"/>
      <c r="K1912" s="216"/>
    </row>
    <row r="1913" spans="5:11" s="205" customFormat="1" x14ac:dyDescent="0.3">
      <c r="E1913" s="215"/>
      <c r="F1913" s="215"/>
      <c r="G1913" s="216"/>
      <c r="H1913" s="217"/>
      <c r="I1913" s="217"/>
      <c r="J1913" s="218"/>
      <c r="K1913" s="216"/>
    </row>
    <row r="1914" spans="5:11" s="205" customFormat="1" x14ac:dyDescent="0.3">
      <c r="E1914" s="215"/>
      <c r="F1914" s="215"/>
      <c r="G1914" s="216"/>
      <c r="H1914" s="217"/>
      <c r="I1914" s="217"/>
      <c r="J1914" s="218"/>
      <c r="K1914" s="216"/>
    </row>
    <row r="1915" spans="5:11" s="205" customFormat="1" x14ac:dyDescent="0.3">
      <c r="E1915" s="215"/>
      <c r="F1915" s="215"/>
      <c r="G1915" s="216"/>
      <c r="H1915" s="217"/>
      <c r="I1915" s="217"/>
      <c r="J1915" s="218"/>
      <c r="K1915" s="216"/>
    </row>
    <row r="1916" spans="5:11" s="205" customFormat="1" x14ac:dyDescent="0.3">
      <c r="E1916" s="215"/>
      <c r="F1916" s="215"/>
      <c r="G1916" s="216"/>
      <c r="H1916" s="217"/>
      <c r="I1916" s="217"/>
      <c r="J1916" s="218"/>
      <c r="K1916" s="216"/>
    </row>
    <row r="1917" spans="5:11" s="205" customFormat="1" x14ac:dyDescent="0.3">
      <c r="E1917" s="215"/>
      <c r="F1917" s="215"/>
      <c r="G1917" s="216"/>
      <c r="H1917" s="217"/>
      <c r="I1917" s="217"/>
      <c r="J1917" s="218"/>
      <c r="K1917" s="216"/>
    </row>
    <row r="1918" spans="5:11" s="205" customFormat="1" x14ac:dyDescent="0.3">
      <c r="E1918" s="215"/>
      <c r="F1918" s="215"/>
      <c r="G1918" s="216"/>
      <c r="H1918" s="217"/>
      <c r="I1918" s="217"/>
      <c r="J1918" s="218"/>
      <c r="K1918" s="216"/>
    </row>
    <row r="1919" spans="5:11" s="205" customFormat="1" x14ac:dyDescent="0.3">
      <c r="E1919" s="215"/>
      <c r="F1919" s="215"/>
      <c r="G1919" s="216"/>
      <c r="H1919" s="217"/>
      <c r="I1919" s="217"/>
      <c r="J1919" s="218"/>
      <c r="K1919" s="216"/>
    </row>
    <row r="1920" spans="5:11" s="205" customFormat="1" x14ac:dyDescent="0.3">
      <c r="E1920" s="215"/>
      <c r="F1920" s="215"/>
      <c r="G1920" s="216"/>
      <c r="H1920" s="217"/>
      <c r="I1920" s="217"/>
      <c r="J1920" s="218"/>
      <c r="K1920" s="216"/>
    </row>
    <row r="1921" spans="5:11" s="205" customFormat="1" x14ac:dyDescent="0.3">
      <c r="E1921" s="215"/>
      <c r="F1921" s="215"/>
      <c r="G1921" s="216"/>
      <c r="H1921" s="217"/>
      <c r="I1921" s="217"/>
      <c r="J1921" s="218"/>
      <c r="K1921" s="216"/>
    </row>
    <row r="1922" spans="5:11" s="205" customFormat="1" x14ac:dyDescent="0.3">
      <c r="E1922" s="215"/>
      <c r="F1922" s="215"/>
      <c r="G1922" s="216"/>
      <c r="H1922" s="217"/>
      <c r="I1922" s="217"/>
      <c r="J1922" s="218"/>
      <c r="K1922" s="216"/>
    </row>
    <row r="1923" spans="5:11" s="205" customFormat="1" x14ac:dyDescent="0.3">
      <c r="E1923" s="215"/>
      <c r="F1923" s="215"/>
      <c r="G1923" s="216"/>
      <c r="H1923" s="217"/>
      <c r="I1923" s="217"/>
      <c r="J1923" s="218"/>
      <c r="K1923" s="216"/>
    </row>
    <row r="1924" spans="5:11" s="205" customFormat="1" x14ac:dyDescent="0.3">
      <c r="E1924" s="215"/>
      <c r="F1924" s="215"/>
      <c r="G1924" s="216"/>
      <c r="H1924" s="217"/>
      <c r="I1924" s="217"/>
      <c r="J1924" s="218"/>
      <c r="K1924" s="216"/>
    </row>
    <row r="1925" spans="5:11" s="205" customFormat="1" x14ac:dyDescent="0.3">
      <c r="E1925" s="215"/>
      <c r="F1925" s="215"/>
      <c r="G1925" s="216"/>
      <c r="H1925" s="217"/>
      <c r="I1925" s="217"/>
      <c r="J1925" s="218"/>
      <c r="K1925" s="216"/>
    </row>
    <row r="1926" spans="5:11" s="205" customFormat="1" x14ac:dyDescent="0.3">
      <c r="E1926" s="215"/>
      <c r="F1926" s="215"/>
      <c r="G1926" s="216"/>
      <c r="H1926" s="217"/>
      <c r="I1926" s="217"/>
      <c r="J1926" s="218"/>
      <c r="K1926" s="216"/>
    </row>
    <row r="1927" spans="5:11" s="205" customFormat="1" x14ac:dyDescent="0.3">
      <c r="E1927" s="215"/>
      <c r="F1927" s="215"/>
      <c r="G1927" s="216"/>
      <c r="H1927" s="217"/>
      <c r="I1927" s="217"/>
      <c r="J1927" s="218"/>
      <c r="K1927" s="216"/>
    </row>
    <row r="1928" spans="5:11" s="205" customFormat="1" x14ac:dyDescent="0.3">
      <c r="E1928" s="215"/>
      <c r="F1928" s="215"/>
      <c r="G1928" s="216"/>
      <c r="H1928" s="217"/>
      <c r="I1928" s="217"/>
      <c r="J1928" s="218"/>
      <c r="K1928" s="216"/>
    </row>
    <row r="1929" spans="5:11" s="205" customFormat="1" x14ac:dyDescent="0.3">
      <c r="E1929" s="215"/>
      <c r="F1929" s="215"/>
      <c r="G1929" s="216"/>
      <c r="H1929" s="217"/>
      <c r="I1929" s="217"/>
      <c r="J1929" s="218"/>
      <c r="K1929" s="216"/>
    </row>
    <row r="1930" spans="5:11" s="205" customFormat="1" x14ac:dyDescent="0.3">
      <c r="E1930" s="215"/>
      <c r="F1930" s="215"/>
      <c r="G1930" s="216"/>
      <c r="H1930" s="217"/>
      <c r="I1930" s="217"/>
      <c r="J1930" s="218"/>
      <c r="K1930" s="216"/>
    </row>
    <row r="1931" spans="5:11" s="205" customFormat="1" x14ac:dyDescent="0.3">
      <c r="E1931" s="215"/>
      <c r="F1931" s="215"/>
      <c r="G1931" s="216"/>
      <c r="H1931" s="217"/>
      <c r="I1931" s="217"/>
      <c r="J1931" s="218"/>
      <c r="K1931" s="216"/>
    </row>
    <row r="1932" spans="5:11" s="205" customFormat="1" x14ac:dyDescent="0.3">
      <c r="E1932" s="215"/>
      <c r="F1932" s="215"/>
      <c r="G1932" s="216"/>
      <c r="H1932" s="217"/>
      <c r="I1932" s="217"/>
      <c r="J1932" s="218"/>
      <c r="K1932" s="216"/>
    </row>
    <row r="1933" spans="5:11" s="205" customFormat="1" x14ac:dyDescent="0.3">
      <c r="E1933" s="215"/>
      <c r="F1933" s="215"/>
      <c r="G1933" s="216"/>
      <c r="H1933" s="217"/>
      <c r="I1933" s="217"/>
      <c r="J1933" s="218"/>
      <c r="K1933" s="216"/>
    </row>
    <row r="1934" spans="5:11" s="205" customFormat="1" x14ac:dyDescent="0.3">
      <c r="E1934" s="215"/>
      <c r="F1934" s="215"/>
      <c r="G1934" s="216"/>
      <c r="H1934" s="217"/>
      <c r="I1934" s="217"/>
      <c r="J1934" s="218"/>
      <c r="K1934" s="216"/>
    </row>
    <row r="1935" spans="5:11" s="205" customFormat="1" x14ac:dyDescent="0.3">
      <c r="E1935" s="215"/>
      <c r="F1935" s="215"/>
      <c r="G1935" s="216"/>
      <c r="H1935" s="217"/>
      <c r="I1935" s="217"/>
      <c r="J1935" s="218"/>
      <c r="K1935" s="216"/>
    </row>
    <row r="1936" spans="5:11" s="205" customFormat="1" x14ac:dyDescent="0.3">
      <c r="E1936" s="215"/>
      <c r="F1936" s="215"/>
      <c r="G1936" s="216"/>
      <c r="H1936" s="217"/>
      <c r="I1936" s="217"/>
      <c r="J1936" s="218"/>
      <c r="K1936" s="216"/>
    </row>
    <row r="1937" spans="5:11" s="205" customFormat="1" x14ac:dyDescent="0.3">
      <c r="E1937" s="215"/>
      <c r="F1937" s="215"/>
      <c r="G1937" s="216"/>
      <c r="H1937" s="217"/>
      <c r="I1937" s="217"/>
      <c r="J1937" s="218"/>
      <c r="K1937" s="216"/>
    </row>
    <row r="1938" spans="5:11" s="205" customFormat="1" x14ac:dyDescent="0.3">
      <c r="E1938" s="215"/>
      <c r="F1938" s="215"/>
      <c r="G1938" s="216"/>
      <c r="H1938" s="217"/>
      <c r="I1938" s="217"/>
      <c r="J1938" s="218"/>
      <c r="K1938" s="216"/>
    </row>
    <row r="1939" spans="5:11" s="205" customFormat="1" x14ac:dyDescent="0.3">
      <c r="E1939" s="215"/>
      <c r="F1939" s="215"/>
      <c r="G1939" s="216"/>
      <c r="H1939" s="217"/>
      <c r="I1939" s="217"/>
      <c r="J1939" s="218"/>
      <c r="K1939" s="216"/>
    </row>
    <row r="1940" spans="5:11" s="205" customFormat="1" x14ac:dyDescent="0.3">
      <c r="E1940" s="215"/>
      <c r="F1940" s="215"/>
      <c r="G1940" s="216"/>
      <c r="H1940" s="217"/>
      <c r="I1940" s="217"/>
      <c r="J1940" s="218"/>
      <c r="K1940" s="216"/>
    </row>
    <row r="1941" spans="5:11" s="205" customFormat="1" x14ac:dyDescent="0.3">
      <c r="E1941" s="215"/>
      <c r="F1941" s="215"/>
      <c r="G1941" s="216"/>
      <c r="H1941" s="217"/>
      <c r="I1941" s="217"/>
      <c r="J1941" s="218"/>
      <c r="K1941" s="216"/>
    </row>
    <row r="1942" spans="5:11" s="205" customFormat="1" x14ac:dyDescent="0.3">
      <c r="E1942" s="215"/>
      <c r="F1942" s="215"/>
      <c r="G1942" s="216"/>
      <c r="H1942" s="217"/>
      <c r="I1942" s="217"/>
      <c r="J1942" s="218"/>
      <c r="K1942" s="216"/>
    </row>
    <row r="1943" spans="5:11" s="205" customFormat="1" x14ac:dyDescent="0.3">
      <c r="E1943" s="215"/>
      <c r="F1943" s="215"/>
      <c r="G1943" s="216"/>
      <c r="H1943" s="217"/>
      <c r="I1943" s="217"/>
      <c r="J1943" s="218"/>
      <c r="K1943" s="216"/>
    </row>
    <row r="1944" spans="5:11" s="205" customFormat="1" x14ac:dyDescent="0.3">
      <c r="E1944" s="215"/>
      <c r="F1944" s="215"/>
      <c r="G1944" s="216"/>
      <c r="H1944" s="217"/>
      <c r="I1944" s="217"/>
      <c r="J1944" s="218"/>
      <c r="K1944" s="216"/>
    </row>
    <row r="1945" spans="5:11" s="205" customFormat="1" x14ac:dyDescent="0.3">
      <c r="E1945" s="215"/>
      <c r="F1945" s="215"/>
      <c r="G1945" s="216"/>
      <c r="H1945" s="217"/>
      <c r="I1945" s="217"/>
      <c r="J1945" s="218"/>
      <c r="K1945" s="216"/>
    </row>
    <row r="1946" spans="5:11" s="205" customFormat="1" x14ac:dyDescent="0.3">
      <c r="E1946" s="215"/>
      <c r="F1946" s="215"/>
      <c r="G1946" s="216"/>
      <c r="H1946" s="217"/>
      <c r="I1946" s="217"/>
      <c r="J1946" s="218"/>
      <c r="K1946" s="216"/>
    </row>
    <row r="1947" spans="5:11" s="205" customFormat="1" x14ac:dyDescent="0.3">
      <c r="E1947" s="215"/>
      <c r="F1947" s="215"/>
      <c r="G1947" s="216"/>
      <c r="H1947" s="217"/>
      <c r="I1947" s="217"/>
      <c r="J1947" s="218"/>
      <c r="K1947" s="216"/>
    </row>
    <row r="1948" spans="5:11" s="205" customFormat="1" x14ac:dyDescent="0.3">
      <c r="E1948" s="215"/>
      <c r="F1948" s="215"/>
      <c r="G1948" s="216"/>
      <c r="H1948" s="217"/>
      <c r="I1948" s="217"/>
      <c r="J1948" s="218"/>
      <c r="K1948" s="216"/>
    </row>
    <row r="1949" spans="5:11" s="205" customFormat="1" x14ac:dyDescent="0.3">
      <c r="E1949" s="215"/>
      <c r="F1949" s="215"/>
      <c r="G1949" s="216"/>
      <c r="H1949" s="217"/>
      <c r="I1949" s="217"/>
      <c r="J1949" s="218"/>
      <c r="K1949" s="216"/>
    </row>
    <row r="1950" spans="5:11" s="205" customFormat="1" x14ac:dyDescent="0.3">
      <c r="E1950" s="215"/>
      <c r="F1950" s="215"/>
      <c r="G1950" s="216"/>
      <c r="H1950" s="217"/>
      <c r="I1950" s="217"/>
      <c r="J1950" s="218"/>
      <c r="K1950" s="216"/>
    </row>
    <row r="1951" spans="5:11" s="205" customFormat="1" x14ac:dyDescent="0.3">
      <c r="E1951" s="215"/>
      <c r="F1951" s="215"/>
      <c r="G1951" s="216"/>
      <c r="H1951" s="217"/>
      <c r="I1951" s="217"/>
      <c r="J1951" s="218"/>
      <c r="K1951" s="216"/>
    </row>
    <row r="1952" spans="5:11" s="205" customFormat="1" x14ac:dyDescent="0.3">
      <c r="E1952" s="215"/>
      <c r="F1952" s="215"/>
      <c r="G1952" s="216"/>
      <c r="H1952" s="217"/>
      <c r="I1952" s="217"/>
      <c r="J1952" s="218"/>
      <c r="K1952" s="216"/>
    </row>
    <row r="1953" spans="5:11" s="205" customFormat="1" x14ac:dyDescent="0.3">
      <c r="E1953" s="215"/>
      <c r="F1953" s="215"/>
      <c r="G1953" s="216"/>
      <c r="H1953" s="217"/>
      <c r="I1953" s="217"/>
      <c r="J1953" s="218"/>
      <c r="K1953" s="216"/>
    </row>
    <row r="1954" spans="5:11" s="205" customFormat="1" x14ac:dyDescent="0.3">
      <c r="E1954" s="215"/>
      <c r="F1954" s="215"/>
      <c r="G1954" s="216"/>
      <c r="H1954" s="217"/>
      <c r="I1954" s="217"/>
      <c r="J1954" s="218"/>
      <c r="K1954" s="216"/>
    </row>
    <row r="1955" spans="5:11" s="205" customFormat="1" x14ac:dyDescent="0.3">
      <c r="E1955" s="215"/>
      <c r="F1955" s="215"/>
      <c r="G1955" s="216"/>
      <c r="H1955" s="217"/>
      <c r="I1955" s="217"/>
      <c r="J1955" s="218"/>
      <c r="K1955" s="216"/>
    </row>
    <row r="1956" spans="5:11" s="205" customFormat="1" x14ac:dyDescent="0.3">
      <c r="E1956" s="215"/>
      <c r="F1956" s="215"/>
      <c r="G1956" s="216"/>
      <c r="H1956" s="217"/>
      <c r="I1956" s="217"/>
      <c r="J1956" s="218"/>
      <c r="K1956" s="216"/>
    </row>
    <row r="1957" spans="5:11" s="205" customFormat="1" x14ac:dyDescent="0.3">
      <c r="E1957" s="215"/>
      <c r="F1957" s="215"/>
      <c r="G1957" s="216"/>
      <c r="H1957" s="217"/>
      <c r="I1957" s="217"/>
      <c r="J1957" s="218"/>
      <c r="K1957" s="216"/>
    </row>
    <row r="1958" spans="5:11" s="205" customFormat="1" x14ac:dyDescent="0.3">
      <c r="E1958" s="215"/>
      <c r="F1958" s="215"/>
      <c r="G1958" s="216"/>
      <c r="H1958" s="217"/>
      <c r="I1958" s="217"/>
      <c r="J1958" s="218"/>
      <c r="K1958" s="216"/>
    </row>
    <row r="1959" spans="5:11" s="205" customFormat="1" x14ac:dyDescent="0.3">
      <c r="E1959" s="215"/>
      <c r="F1959" s="215"/>
      <c r="G1959" s="216"/>
      <c r="H1959" s="217"/>
      <c r="I1959" s="217"/>
      <c r="J1959" s="218"/>
      <c r="K1959" s="216"/>
    </row>
    <row r="1960" spans="5:11" s="205" customFormat="1" x14ac:dyDescent="0.3">
      <c r="E1960" s="215"/>
      <c r="F1960" s="215"/>
      <c r="G1960" s="216"/>
      <c r="H1960" s="217"/>
      <c r="I1960" s="217"/>
      <c r="J1960" s="218"/>
      <c r="K1960" s="216"/>
    </row>
    <row r="1961" spans="5:11" s="205" customFormat="1" x14ac:dyDescent="0.3">
      <c r="E1961" s="215"/>
      <c r="F1961" s="215"/>
      <c r="G1961" s="216"/>
      <c r="H1961" s="217"/>
      <c r="I1961" s="217"/>
      <c r="J1961" s="218"/>
      <c r="K1961" s="216"/>
    </row>
    <row r="1962" spans="5:11" s="205" customFormat="1" x14ac:dyDescent="0.3">
      <c r="E1962" s="215"/>
      <c r="F1962" s="215"/>
      <c r="G1962" s="216"/>
      <c r="H1962" s="217"/>
      <c r="I1962" s="217"/>
      <c r="J1962" s="218"/>
      <c r="K1962" s="216"/>
    </row>
    <row r="1963" spans="5:11" s="205" customFormat="1" x14ac:dyDescent="0.3">
      <c r="E1963" s="215"/>
      <c r="F1963" s="215"/>
      <c r="G1963" s="216"/>
      <c r="H1963" s="217"/>
      <c r="I1963" s="217"/>
      <c r="J1963" s="218"/>
      <c r="K1963" s="216"/>
    </row>
    <row r="1964" spans="5:11" s="205" customFormat="1" x14ac:dyDescent="0.3">
      <c r="E1964" s="215"/>
      <c r="F1964" s="215"/>
      <c r="G1964" s="216"/>
      <c r="H1964" s="217"/>
      <c r="I1964" s="217"/>
      <c r="J1964" s="218"/>
      <c r="K1964" s="216"/>
    </row>
    <row r="1965" spans="5:11" s="205" customFormat="1" x14ac:dyDescent="0.3">
      <c r="E1965" s="215"/>
      <c r="F1965" s="215"/>
      <c r="G1965" s="216"/>
      <c r="H1965" s="217"/>
      <c r="I1965" s="217"/>
      <c r="J1965" s="218"/>
      <c r="K1965" s="216"/>
    </row>
    <row r="1966" spans="5:11" s="205" customFormat="1" x14ac:dyDescent="0.3">
      <c r="E1966" s="215"/>
      <c r="F1966" s="215"/>
      <c r="G1966" s="216"/>
      <c r="H1966" s="217"/>
      <c r="I1966" s="217"/>
      <c r="J1966" s="218"/>
      <c r="K1966" s="216"/>
    </row>
    <row r="1967" spans="5:11" s="205" customFormat="1" x14ac:dyDescent="0.3">
      <c r="E1967" s="215"/>
      <c r="F1967" s="215"/>
      <c r="G1967" s="216"/>
      <c r="H1967" s="217"/>
      <c r="I1967" s="217"/>
      <c r="J1967" s="218"/>
      <c r="K1967" s="216"/>
    </row>
    <row r="1968" spans="5:11" s="205" customFormat="1" x14ac:dyDescent="0.3">
      <c r="E1968" s="215"/>
      <c r="F1968" s="215"/>
      <c r="G1968" s="216"/>
      <c r="H1968" s="217"/>
      <c r="I1968" s="217"/>
      <c r="J1968" s="218"/>
      <c r="K1968" s="216"/>
    </row>
    <row r="1969" spans="5:11" s="205" customFormat="1" x14ac:dyDescent="0.3">
      <c r="E1969" s="215"/>
      <c r="F1969" s="215"/>
      <c r="G1969" s="216"/>
      <c r="H1969" s="217"/>
      <c r="I1969" s="217"/>
      <c r="J1969" s="218"/>
      <c r="K1969" s="216"/>
    </row>
    <row r="1970" spans="5:11" s="205" customFormat="1" x14ac:dyDescent="0.3">
      <c r="E1970" s="215"/>
      <c r="F1970" s="215"/>
      <c r="G1970" s="216"/>
      <c r="H1970" s="217"/>
      <c r="I1970" s="217"/>
      <c r="J1970" s="218"/>
      <c r="K1970" s="216"/>
    </row>
    <row r="1971" spans="5:11" s="205" customFormat="1" x14ac:dyDescent="0.3">
      <c r="E1971" s="215"/>
      <c r="F1971" s="215"/>
      <c r="G1971" s="216"/>
      <c r="H1971" s="217"/>
      <c r="I1971" s="217"/>
      <c r="J1971" s="218"/>
      <c r="K1971" s="216"/>
    </row>
    <row r="1972" spans="5:11" s="205" customFormat="1" x14ac:dyDescent="0.3">
      <c r="E1972" s="215"/>
      <c r="F1972" s="215"/>
      <c r="G1972" s="216"/>
      <c r="H1972" s="217"/>
      <c r="I1972" s="217"/>
      <c r="J1972" s="218"/>
      <c r="K1972" s="216"/>
    </row>
    <row r="1973" spans="5:11" s="205" customFormat="1" x14ac:dyDescent="0.3">
      <c r="E1973" s="215"/>
      <c r="F1973" s="215"/>
      <c r="G1973" s="216"/>
      <c r="H1973" s="217"/>
      <c r="I1973" s="217"/>
      <c r="J1973" s="218"/>
      <c r="K1973" s="216"/>
    </row>
    <row r="1974" spans="5:11" s="205" customFormat="1" x14ac:dyDescent="0.3">
      <c r="E1974" s="215"/>
      <c r="F1974" s="215"/>
      <c r="G1974" s="216"/>
      <c r="H1974" s="217"/>
      <c r="I1974" s="217"/>
      <c r="J1974" s="218"/>
      <c r="K1974" s="216"/>
    </row>
    <row r="1975" spans="5:11" s="205" customFormat="1" x14ac:dyDescent="0.3">
      <c r="E1975" s="215"/>
      <c r="F1975" s="215"/>
      <c r="G1975" s="216"/>
      <c r="H1975" s="217"/>
      <c r="I1975" s="217"/>
      <c r="J1975" s="218"/>
      <c r="K1975" s="216"/>
    </row>
    <row r="1976" spans="5:11" s="205" customFormat="1" x14ac:dyDescent="0.3">
      <c r="E1976" s="215"/>
      <c r="F1976" s="215"/>
      <c r="G1976" s="216"/>
      <c r="H1976" s="217"/>
      <c r="I1976" s="217"/>
      <c r="J1976" s="218"/>
      <c r="K1976" s="216"/>
    </row>
    <row r="1977" spans="5:11" s="205" customFormat="1" x14ac:dyDescent="0.3">
      <c r="E1977" s="215"/>
      <c r="F1977" s="215"/>
      <c r="G1977" s="216"/>
      <c r="H1977" s="217"/>
      <c r="I1977" s="217"/>
      <c r="J1977" s="218"/>
      <c r="K1977" s="216"/>
    </row>
    <row r="1978" spans="5:11" s="205" customFormat="1" x14ac:dyDescent="0.3">
      <c r="E1978" s="215"/>
      <c r="F1978" s="215"/>
      <c r="G1978" s="216"/>
      <c r="H1978" s="217"/>
      <c r="I1978" s="217"/>
      <c r="J1978" s="218"/>
      <c r="K1978" s="216"/>
    </row>
    <row r="1979" spans="5:11" s="205" customFormat="1" x14ac:dyDescent="0.3">
      <c r="E1979" s="215"/>
      <c r="F1979" s="215"/>
      <c r="G1979" s="216"/>
      <c r="H1979" s="217"/>
      <c r="I1979" s="217"/>
      <c r="J1979" s="218"/>
      <c r="K1979" s="216"/>
    </row>
    <row r="1980" spans="5:11" s="205" customFormat="1" x14ac:dyDescent="0.3">
      <c r="E1980" s="215"/>
      <c r="F1980" s="215"/>
      <c r="G1980" s="216"/>
      <c r="H1980" s="217"/>
      <c r="I1980" s="217"/>
      <c r="J1980" s="218"/>
      <c r="K1980" s="216"/>
    </row>
    <row r="1981" spans="5:11" s="205" customFormat="1" x14ac:dyDescent="0.3">
      <c r="E1981" s="215"/>
      <c r="F1981" s="215"/>
      <c r="G1981" s="216"/>
      <c r="H1981" s="217"/>
      <c r="I1981" s="217"/>
      <c r="J1981" s="218"/>
      <c r="K1981" s="216"/>
    </row>
    <row r="1982" spans="5:11" s="205" customFormat="1" x14ac:dyDescent="0.3">
      <c r="E1982" s="215"/>
      <c r="F1982" s="215"/>
      <c r="G1982" s="216"/>
      <c r="H1982" s="217"/>
      <c r="I1982" s="217"/>
      <c r="J1982" s="218"/>
      <c r="K1982" s="216"/>
    </row>
    <row r="1983" spans="5:11" s="205" customFormat="1" x14ac:dyDescent="0.3">
      <c r="E1983" s="215"/>
      <c r="F1983" s="215"/>
      <c r="G1983" s="216"/>
      <c r="H1983" s="217"/>
      <c r="I1983" s="217"/>
      <c r="J1983" s="218"/>
      <c r="K1983" s="216"/>
    </row>
    <row r="1984" spans="5:11" s="205" customFormat="1" x14ac:dyDescent="0.3">
      <c r="E1984" s="215"/>
      <c r="F1984" s="215"/>
      <c r="G1984" s="216"/>
      <c r="H1984" s="217"/>
      <c r="I1984" s="217"/>
      <c r="J1984" s="218"/>
      <c r="K1984" s="216"/>
    </row>
    <row r="1985" spans="5:11" s="205" customFormat="1" x14ac:dyDescent="0.3">
      <c r="E1985" s="215"/>
      <c r="F1985" s="215"/>
      <c r="G1985" s="216"/>
      <c r="H1985" s="217"/>
      <c r="I1985" s="217"/>
      <c r="J1985" s="218"/>
      <c r="K1985" s="216"/>
    </row>
    <row r="1986" spans="5:11" s="205" customFormat="1" x14ac:dyDescent="0.3">
      <c r="E1986" s="215"/>
      <c r="F1986" s="215"/>
      <c r="G1986" s="216"/>
      <c r="H1986" s="217"/>
      <c r="I1986" s="217"/>
      <c r="J1986" s="218"/>
      <c r="K1986" s="216"/>
    </row>
    <row r="1987" spans="5:11" s="205" customFormat="1" x14ac:dyDescent="0.3">
      <c r="E1987" s="215"/>
      <c r="F1987" s="215"/>
      <c r="G1987" s="216"/>
      <c r="H1987" s="217"/>
      <c r="I1987" s="217"/>
      <c r="J1987" s="218"/>
      <c r="K1987" s="216"/>
    </row>
    <row r="1988" spans="5:11" s="205" customFormat="1" x14ac:dyDescent="0.3">
      <c r="E1988" s="215"/>
      <c r="F1988" s="215"/>
      <c r="G1988" s="216"/>
      <c r="H1988" s="217"/>
      <c r="I1988" s="217"/>
      <c r="J1988" s="218"/>
      <c r="K1988" s="216"/>
    </row>
    <row r="1989" spans="5:11" s="205" customFormat="1" x14ac:dyDescent="0.3">
      <c r="E1989" s="215"/>
      <c r="F1989" s="215"/>
      <c r="G1989" s="216"/>
      <c r="H1989" s="217"/>
      <c r="I1989" s="217"/>
      <c r="J1989" s="218"/>
      <c r="K1989" s="216"/>
    </row>
    <row r="1990" spans="5:11" s="205" customFormat="1" x14ac:dyDescent="0.3">
      <c r="E1990" s="215"/>
      <c r="F1990" s="215"/>
      <c r="G1990" s="216"/>
      <c r="H1990" s="217"/>
      <c r="I1990" s="217"/>
      <c r="J1990" s="218"/>
      <c r="K1990" s="216"/>
    </row>
    <row r="1991" spans="5:11" s="205" customFormat="1" x14ac:dyDescent="0.3">
      <c r="E1991" s="215"/>
      <c r="F1991" s="215"/>
      <c r="G1991" s="216"/>
      <c r="H1991" s="217"/>
      <c r="I1991" s="217"/>
      <c r="J1991" s="218"/>
      <c r="K1991" s="216"/>
    </row>
    <row r="1992" spans="5:11" s="205" customFormat="1" x14ac:dyDescent="0.3">
      <c r="E1992" s="215"/>
      <c r="F1992" s="215"/>
      <c r="G1992" s="216"/>
      <c r="H1992" s="217"/>
      <c r="I1992" s="217"/>
      <c r="J1992" s="218"/>
      <c r="K1992" s="216"/>
    </row>
    <row r="1993" spans="5:11" s="205" customFormat="1" x14ac:dyDescent="0.3">
      <c r="E1993" s="215"/>
      <c r="F1993" s="215"/>
      <c r="G1993" s="216"/>
      <c r="H1993" s="217"/>
      <c r="I1993" s="217"/>
      <c r="J1993" s="218"/>
      <c r="K1993" s="216"/>
    </row>
    <row r="1994" spans="5:11" s="205" customFormat="1" x14ac:dyDescent="0.3">
      <c r="E1994" s="215"/>
      <c r="F1994" s="215"/>
      <c r="G1994" s="216"/>
      <c r="H1994" s="217"/>
      <c r="I1994" s="217"/>
      <c r="J1994" s="218"/>
      <c r="K1994" s="216"/>
    </row>
    <row r="1995" spans="5:11" s="205" customFormat="1" x14ac:dyDescent="0.3">
      <c r="E1995" s="215"/>
      <c r="F1995" s="215"/>
      <c r="G1995" s="216"/>
      <c r="H1995" s="217"/>
      <c r="I1995" s="217"/>
      <c r="J1995" s="218"/>
      <c r="K1995" s="216"/>
    </row>
    <row r="1996" spans="5:11" s="205" customFormat="1" x14ac:dyDescent="0.3">
      <c r="E1996" s="215"/>
      <c r="F1996" s="215"/>
      <c r="G1996" s="216"/>
      <c r="H1996" s="217"/>
      <c r="I1996" s="217"/>
      <c r="J1996" s="218"/>
      <c r="K1996" s="216"/>
    </row>
    <row r="1997" spans="5:11" s="205" customFormat="1" x14ac:dyDescent="0.3">
      <c r="E1997" s="215"/>
      <c r="F1997" s="215"/>
      <c r="G1997" s="216"/>
      <c r="H1997" s="217"/>
      <c r="I1997" s="217"/>
      <c r="J1997" s="218"/>
      <c r="K1997" s="216"/>
    </row>
    <row r="1998" spans="5:11" s="205" customFormat="1" x14ac:dyDescent="0.3">
      <c r="E1998" s="215"/>
      <c r="F1998" s="215"/>
      <c r="G1998" s="216"/>
      <c r="H1998" s="217"/>
      <c r="I1998" s="217"/>
      <c r="J1998" s="218"/>
      <c r="K1998" s="216"/>
    </row>
    <row r="1999" spans="5:11" s="205" customFormat="1" x14ac:dyDescent="0.3">
      <c r="E1999" s="215"/>
      <c r="F1999" s="215"/>
      <c r="G1999" s="216"/>
      <c r="H1999" s="217"/>
      <c r="I1999" s="217"/>
      <c r="J1999" s="218"/>
      <c r="K1999" s="216"/>
    </row>
    <row r="2000" spans="5:11" s="205" customFormat="1" x14ac:dyDescent="0.3">
      <c r="E2000" s="215"/>
      <c r="F2000" s="215"/>
      <c r="G2000" s="216"/>
      <c r="H2000" s="217"/>
      <c r="I2000" s="217"/>
      <c r="J2000" s="218"/>
      <c r="K2000" s="216"/>
    </row>
    <row r="2001" spans="5:11" s="205" customFormat="1" x14ac:dyDescent="0.3">
      <c r="E2001" s="215"/>
      <c r="F2001" s="215"/>
      <c r="G2001" s="216"/>
      <c r="H2001" s="217"/>
      <c r="I2001" s="217"/>
      <c r="J2001" s="218"/>
      <c r="K2001" s="216"/>
    </row>
    <row r="2002" spans="5:11" s="205" customFormat="1" x14ac:dyDescent="0.3">
      <c r="E2002" s="215"/>
      <c r="F2002" s="215"/>
      <c r="G2002" s="216"/>
      <c r="H2002" s="217"/>
      <c r="I2002" s="217"/>
      <c r="J2002" s="218"/>
      <c r="K2002" s="216"/>
    </row>
    <row r="2003" spans="5:11" s="205" customFormat="1" x14ac:dyDescent="0.3">
      <c r="E2003" s="215"/>
      <c r="F2003" s="215"/>
      <c r="G2003" s="216"/>
      <c r="H2003" s="217"/>
      <c r="I2003" s="217"/>
      <c r="J2003" s="218"/>
      <c r="K2003" s="216"/>
    </row>
    <row r="2004" spans="5:11" s="205" customFormat="1" x14ac:dyDescent="0.3">
      <c r="E2004" s="215"/>
      <c r="F2004" s="215"/>
      <c r="G2004" s="216"/>
      <c r="H2004" s="217"/>
      <c r="I2004" s="217"/>
      <c r="J2004" s="218"/>
      <c r="K2004" s="216"/>
    </row>
    <row r="2005" spans="5:11" s="205" customFormat="1" x14ac:dyDescent="0.3">
      <c r="E2005" s="215"/>
      <c r="F2005" s="215"/>
      <c r="G2005" s="216"/>
      <c r="H2005" s="217"/>
      <c r="I2005" s="217"/>
      <c r="J2005" s="218"/>
      <c r="K2005" s="216"/>
    </row>
    <row r="2006" spans="5:11" s="205" customFormat="1" x14ac:dyDescent="0.3">
      <c r="E2006" s="215"/>
      <c r="F2006" s="215"/>
      <c r="G2006" s="216"/>
      <c r="H2006" s="217"/>
      <c r="I2006" s="217"/>
      <c r="J2006" s="218"/>
      <c r="K2006" s="216"/>
    </row>
    <row r="2007" spans="5:11" s="205" customFormat="1" x14ac:dyDescent="0.3">
      <c r="E2007" s="215"/>
      <c r="F2007" s="215"/>
      <c r="G2007" s="216"/>
      <c r="H2007" s="217"/>
      <c r="I2007" s="217"/>
      <c r="J2007" s="218"/>
      <c r="K2007" s="216"/>
    </row>
    <row r="2008" spans="5:11" s="205" customFormat="1" x14ac:dyDescent="0.3">
      <c r="E2008" s="215"/>
      <c r="F2008" s="215"/>
      <c r="G2008" s="216"/>
      <c r="H2008" s="217"/>
      <c r="I2008" s="217"/>
      <c r="J2008" s="218"/>
      <c r="K2008" s="216"/>
    </row>
    <row r="2009" spans="5:11" s="205" customFormat="1" x14ac:dyDescent="0.3">
      <c r="E2009" s="215"/>
      <c r="F2009" s="215"/>
      <c r="G2009" s="216"/>
      <c r="H2009" s="217"/>
      <c r="I2009" s="217"/>
      <c r="J2009" s="218"/>
      <c r="K2009" s="216"/>
    </row>
    <row r="2010" spans="5:11" s="205" customFormat="1" x14ac:dyDescent="0.3">
      <c r="E2010" s="215"/>
      <c r="F2010" s="215"/>
      <c r="G2010" s="216"/>
      <c r="H2010" s="217"/>
      <c r="I2010" s="217"/>
      <c r="J2010" s="218"/>
      <c r="K2010" s="216"/>
    </row>
    <row r="2011" spans="5:11" s="205" customFormat="1" x14ac:dyDescent="0.3">
      <c r="E2011" s="215"/>
      <c r="F2011" s="215"/>
      <c r="G2011" s="216"/>
      <c r="H2011" s="217"/>
      <c r="I2011" s="217"/>
      <c r="J2011" s="218"/>
      <c r="K2011" s="216"/>
    </row>
    <row r="2012" spans="5:11" s="205" customFormat="1" x14ac:dyDescent="0.3">
      <c r="E2012" s="215"/>
      <c r="F2012" s="215"/>
      <c r="G2012" s="216"/>
      <c r="H2012" s="217"/>
      <c r="I2012" s="217"/>
      <c r="J2012" s="218"/>
      <c r="K2012" s="216"/>
    </row>
    <row r="2013" spans="5:11" s="205" customFormat="1" x14ac:dyDescent="0.3">
      <c r="E2013" s="215"/>
      <c r="F2013" s="215"/>
      <c r="G2013" s="216"/>
      <c r="H2013" s="217"/>
      <c r="I2013" s="217"/>
      <c r="J2013" s="218"/>
      <c r="K2013" s="216"/>
    </row>
    <row r="2014" spans="5:11" s="205" customFormat="1" x14ac:dyDescent="0.3">
      <c r="E2014" s="215"/>
      <c r="F2014" s="215"/>
      <c r="G2014" s="216"/>
      <c r="H2014" s="217"/>
      <c r="I2014" s="217"/>
      <c r="J2014" s="218"/>
      <c r="K2014" s="216"/>
    </row>
    <row r="2015" spans="5:11" s="205" customFormat="1" x14ac:dyDescent="0.3">
      <c r="E2015" s="215"/>
      <c r="F2015" s="215"/>
      <c r="G2015" s="216"/>
      <c r="H2015" s="217"/>
      <c r="I2015" s="217"/>
      <c r="J2015" s="218"/>
      <c r="K2015" s="216"/>
    </row>
    <row r="2016" spans="5:11" s="205" customFormat="1" x14ac:dyDescent="0.3">
      <c r="E2016" s="215"/>
      <c r="F2016" s="215"/>
      <c r="G2016" s="216"/>
      <c r="H2016" s="217"/>
      <c r="I2016" s="217"/>
      <c r="J2016" s="218"/>
      <c r="K2016" s="216"/>
    </row>
    <row r="2017" spans="5:11" s="205" customFormat="1" x14ac:dyDescent="0.3">
      <c r="E2017" s="215"/>
      <c r="F2017" s="215"/>
      <c r="G2017" s="216"/>
      <c r="H2017" s="217"/>
      <c r="I2017" s="217"/>
      <c r="J2017" s="218"/>
      <c r="K2017" s="216"/>
    </row>
    <row r="2018" spans="5:11" s="205" customFormat="1" x14ac:dyDescent="0.3">
      <c r="E2018" s="215"/>
      <c r="F2018" s="215"/>
      <c r="G2018" s="216"/>
      <c r="H2018" s="217"/>
      <c r="I2018" s="217"/>
      <c r="J2018" s="218"/>
      <c r="K2018" s="216"/>
    </row>
    <row r="2019" spans="5:11" s="205" customFormat="1" x14ac:dyDescent="0.3">
      <c r="E2019" s="215"/>
      <c r="F2019" s="215"/>
      <c r="G2019" s="216"/>
      <c r="H2019" s="217"/>
      <c r="I2019" s="217"/>
      <c r="J2019" s="218"/>
      <c r="K2019" s="216"/>
    </row>
    <row r="2020" spans="5:11" s="205" customFormat="1" x14ac:dyDescent="0.3">
      <c r="E2020" s="215"/>
      <c r="F2020" s="215"/>
      <c r="G2020" s="216"/>
      <c r="H2020" s="217"/>
      <c r="I2020" s="217"/>
      <c r="J2020" s="218"/>
      <c r="K2020" s="216"/>
    </row>
    <row r="2021" spans="5:11" s="205" customFormat="1" x14ac:dyDescent="0.3">
      <c r="E2021" s="215"/>
      <c r="F2021" s="215"/>
      <c r="G2021" s="216"/>
      <c r="H2021" s="217"/>
      <c r="I2021" s="217"/>
      <c r="J2021" s="218"/>
      <c r="K2021" s="216"/>
    </row>
    <row r="2022" spans="5:11" s="205" customFormat="1" x14ac:dyDescent="0.3">
      <c r="E2022" s="215"/>
      <c r="F2022" s="215"/>
      <c r="G2022" s="216"/>
      <c r="H2022" s="217"/>
      <c r="I2022" s="217"/>
      <c r="J2022" s="218"/>
      <c r="K2022" s="216"/>
    </row>
    <row r="2023" spans="5:11" s="205" customFormat="1" x14ac:dyDescent="0.3">
      <c r="E2023" s="215"/>
      <c r="F2023" s="215"/>
      <c r="G2023" s="216"/>
      <c r="H2023" s="217"/>
      <c r="I2023" s="217"/>
      <c r="J2023" s="218"/>
      <c r="K2023" s="216"/>
    </row>
    <row r="2024" spans="5:11" s="205" customFormat="1" x14ac:dyDescent="0.3">
      <c r="E2024" s="215"/>
      <c r="F2024" s="215"/>
      <c r="G2024" s="216"/>
      <c r="H2024" s="217"/>
      <c r="I2024" s="217"/>
      <c r="J2024" s="218"/>
      <c r="K2024" s="216"/>
    </row>
    <row r="2025" spans="5:11" s="205" customFormat="1" x14ac:dyDescent="0.3">
      <c r="E2025" s="215"/>
      <c r="F2025" s="215"/>
      <c r="G2025" s="216"/>
      <c r="H2025" s="217"/>
      <c r="I2025" s="217"/>
      <c r="J2025" s="218"/>
      <c r="K2025" s="216"/>
    </row>
    <row r="2026" spans="5:11" s="205" customFormat="1" x14ac:dyDescent="0.3">
      <c r="E2026" s="215"/>
      <c r="F2026" s="215"/>
      <c r="G2026" s="216"/>
      <c r="H2026" s="217"/>
      <c r="I2026" s="217"/>
      <c r="J2026" s="218"/>
      <c r="K2026" s="216"/>
    </row>
    <row r="2027" spans="5:11" s="205" customFormat="1" x14ac:dyDescent="0.3">
      <c r="E2027" s="215"/>
      <c r="F2027" s="215"/>
      <c r="G2027" s="216"/>
      <c r="H2027" s="217"/>
      <c r="I2027" s="217"/>
      <c r="J2027" s="218"/>
      <c r="K2027" s="216"/>
    </row>
    <row r="2028" spans="5:11" s="205" customFormat="1" x14ac:dyDescent="0.3">
      <c r="E2028" s="215"/>
      <c r="F2028" s="215"/>
      <c r="G2028" s="216"/>
      <c r="H2028" s="217"/>
      <c r="I2028" s="217"/>
      <c r="J2028" s="218"/>
      <c r="K2028" s="216"/>
    </row>
    <row r="2029" spans="5:11" s="205" customFormat="1" x14ac:dyDescent="0.3">
      <c r="E2029" s="215"/>
      <c r="F2029" s="215"/>
      <c r="G2029" s="216"/>
      <c r="H2029" s="217"/>
      <c r="I2029" s="217"/>
      <c r="J2029" s="218"/>
      <c r="K2029" s="216"/>
    </row>
    <row r="2030" spans="5:11" s="205" customFormat="1" x14ac:dyDescent="0.3">
      <c r="E2030" s="215"/>
      <c r="F2030" s="215"/>
      <c r="G2030" s="216"/>
      <c r="H2030" s="217"/>
      <c r="I2030" s="217"/>
      <c r="J2030" s="218"/>
      <c r="K2030" s="216"/>
    </row>
    <row r="2031" spans="5:11" s="205" customFormat="1" x14ac:dyDescent="0.3">
      <c r="E2031" s="215"/>
      <c r="F2031" s="215"/>
      <c r="G2031" s="216"/>
      <c r="H2031" s="217"/>
      <c r="I2031" s="217"/>
      <c r="J2031" s="218"/>
      <c r="K2031" s="216"/>
    </row>
    <row r="2032" spans="5:11" s="205" customFormat="1" x14ac:dyDescent="0.3">
      <c r="E2032" s="215"/>
      <c r="F2032" s="215"/>
      <c r="G2032" s="216"/>
      <c r="H2032" s="217"/>
      <c r="I2032" s="217"/>
      <c r="J2032" s="218"/>
      <c r="K2032" s="216"/>
    </row>
    <row r="2033" spans="5:11" s="205" customFormat="1" x14ac:dyDescent="0.3">
      <c r="E2033" s="215"/>
      <c r="F2033" s="215"/>
      <c r="G2033" s="216"/>
      <c r="H2033" s="217"/>
      <c r="I2033" s="217"/>
      <c r="J2033" s="218"/>
      <c r="K2033" s="216"/>
    </row>
    <row r="2034" spans="5:11" s="205" customFormat="1" x14ac:dyDescent="0.3">
      <c r="E2034" s="215"/>
      <c r="F2034" s="215"/>
      <c r="G2034" s="216"/>
      <c r="H2034" s="217"/>
      <c r="I2034" s="217"/>
      <c r="J2034" s="218"/>
      <c r="K2034" s="216"/>
    </row>
    <row r="2035" spans="5:11" s="205" customFormat="1" x14ac:dyDescent="0.3">
      <c r="E2035" s="215"/>
      <c r="F2035" s="215"/>
      <c r="G2035" s="216"/>
      <c r="H2035" s="217"/>
      <c r="I2035" s="217"/>
      <c r="J2035" s="218"/>
      <c r="K2035" s="216"/>
    </row>
    <row r="2036" spans="5:11" s="205" customFormat="1" x14ac:dyDescent="0.3">
      <c r="E2036" s="215"/>
      <c r="F2036" s="215"/>
      <c r="G2036" s="216"/>
      <c r="H2036" s="217"/>
      <c r="I2036" s="217"/>
      <c r="J2036" s="218"/>
      <c r="K2036" s="216"/>
    </row>
    <row r="2037" spans="5:11" s="205" customFormat="1" x14ac:dyDescent="0.3">
      <c r="E2037" s="215"/>
      <c r="F2037" s="215"/>
      <c r="G2037" s="216"/>
      <c r="H2037" s="217"/>
      <c r="I2037" s="217"/>
      <c r="J2037" s="218"/>
      <c r="K2037" s="216"/>
    </row>
    <row r="2038" spans="5:11" s="205" customFormat="1" x14ac:dyDescent="0.3">
      <c r="E2038" s="215"/>
      <c r="F2038" s="215"/>
      <c r="G2038" s="216"/>
      <c r="H2038" s="217"/>
      <c r="I2038" s="217"/>
      <c r="J2038" s="218"/>
      <c r="K2038" s="216"/>
    </row>
    <row r="2039" spans="5:11" s="205" customFormat="1" x14ac:dyDescent="0.3">
      <c r="E2039" s="215"/>
      <c r="F2039" s="215"/>
      <c r="G2039" s="216"/>
      <c r="H2039" s="217"/>
      <c r="I2039" s="217"/>
      <c r="J2039" s="218"/>
      <c r="K2039" s="216"/>
    </row>
    <row r="2040" spans="5:11" s="205" customFormat="1" x14ac:dyDescent="0.3">
      <c r="E2040" s="215"/>
      <c r="F2040" s="215"/>
      <c r="G2040" s="216"/>
      <c r="H2040" s="217"/>
      <c r="I2040" s="217"/>
      <c r="J2040" s="218"/>
      <c r="K2040" s="216"/>
    </row>
    <row r="2041" spans="5:11" s="205" customFormat="1" x14ac:dyDescent="0.3">
      <c r="E2041" s="215"/>
      <c r="F2041" s="215"/>
      <c r="G2041" s="216"/>
      <c r="H2041" s="217"/>
      <c r="I2041" s="217"/>
      <c r="J2041" s="218"/>
      <c r="K2041" s="216"/>
    </row>
    <row r="2042" spans="5:11" s="205" customFormat="1" x14ac:dyDescent="0.3">
      <c r="E2042" s="215"/>
      <c r="F2042" s="215"/>
      <c r="G2042" s="216"/>
      <c r="H2042" s="217"/>
      <c r="I2042" s="217"/>
      <c r="J2042" s="218"/>
      <c r="K2042" s="216"/>
    </row>
    <row r="2043" spans="5:11" s="205" customFormat="1" x14ac:dyDescent="0.3">
      <c r="E2043" s="215"/>
      <c r="F2043" s="215"/>
      <c r="G2043" s="216"/>
      <c r="H2043" s="217"/>
      <c r="I2043" s="217"/>
      <c r="J2043" s="218"/>
      <c r="K2043" s="216"/>
    </row>
    <row r="2044" spans="5:11" s="205" customFormat="1" x14ac:dyDescent="0.3">
      <c r="E2044" s="215"/>
      <c r="F2044" s="215"/>
      <c r="G2044" s="216"/>
      <c r="H2044" s="217"/>
      <c r="I2044" s="217"/>
      <c r="J2044" s="218"/>
      <c r="K2044" s="216"/>
    </row>
    <row r="2045" spans="5:11" s="205" customFormat="1" x14ac:dyDescent="0.3">
      <c r="E2045" s="215"/>
      <c r="F2045" s="215"/>
      <c r="G2045" s="216"/>
      <c r="H2045" s="217"/>
      <c r="I2045" s="217"/>
      <c r="J2045" s="218"/>
      <c r="K2045" s="216"/>
    </row>
    <row r="2046" spans="5:11" s="205" customFormat="1" x14ac:dyDescent="0.3">
      <c r="E2046" s="215"/>
      <c r="F2046" s="215"/>
      <c r="G2046" s="216"/>
      <c r="H2046" s="217"/>
      <c r="I2046" s="217"/>
      <c r="J2046" s="218"/>
      <c r="K2046" s="216"/>
    </row>
    <row r="2047" spans="5:11" s="205" customFormat="1" x14ac:dyDescent="0.3">
      <c r="E2047" s="215"/>
      <c r="F2047" s="215"/>
      <c r="G2047" s="216"/>
      <c r="H2047" s="217"/>
      <c r="I2047" s="217"/>
      <c r="J2047" s="218"/>
      <c r="K2047" s="216"/>
    </row>
    <row r="2048" spans="5:11" s="205" customFormat="1" x14ac:dyDescent="0.3">
      <c r="E2048" s="215"/>
      <c r="F2048" s="215"/>
      <c r="G2048" s="216"/>
      <c r="H2048" s="217"/>
      <c r="I2048" s="217"/>
      <c r="J2048" s="218"/>
      <c r="K2048" s="216"/>
    </row>
    <row r="2049" spans="5:11" s="205" customFormat="1" x14ac:dyDescent="0.3">
      <c r="E2049" s="215"/>
      <c r="F2049" s="215"/>
      <c r="G2049" s="216"/>
      <c r="H2049" s="217"/>
      <c r="I2049" s="217"/>
      <c r="J2049" s="218"/>
      <c r="K2049" s="216"/>
    </row>
    <row r="2050" spans="5:11" s="205" customFormat="1" x14ac:dyDescent="0.3">
      <c r="E2050" s="215"/>
      <c r="F2050" s="215"/>
      <c r="G2050" s="216"/>
      <c r="H2050" s="217"/>
      <c r="I2050" s="217"/>
      <c r="J2050" s="218"/>
      <c r="K2050" s="216"/>
    </row>
    <row r="2051" spans="5:11" s="205" customFormat="1" x14ac:dyDescent="0.3">
      <c r="E2051" s="215"/>
      <c r="F2051" s="215"/>
      <c r="G2051" s="216"/>
      <c r="H2051" s="217"/>
      <c r="I2051" s="217"/>
      <c r="J2051" s="218"/>
      <c r="K2051" s="216"/>
    </row>
    <row r="2052" spans="5:11" s="205" customFormat="1" x14ac:dyDescent="0.3">
      <c r="E2052" s="215"/>
      <c r="F2052" s="215"/>
      <c r="G2052" s="216"/>
      <c r="H2052" s="217"/>
      <c r="I2052" s="217"/>
      <c r="J2052" s="218"/>
      <c r="K2052" s="216"/>
    </row>
    <row r="2053" spans="5:11" s="205" customFormat="1" x14ac:dyDescent="0.3">
      <c r="E2053" s="215"/>
      <c r="F2053" s="215"/>
      <c r="G2053" s="216"/>
      <c r="H2053" s="217"/>
      <c r="I2053" s="217"/>
      <c r="J2053" s="218"/>
      <c r="K2053" s="216"/>
    </row>
    <row r="2054" spans="5:11" s="205" customFormat="1" x14ac:dyDescent="0.3">
      <c r="E2054" s="215"/>
      <c r="F2054" s="215"/>
      <c r="G2054" s="216"/>
      <c r="H2054" s="217"/>
      <c r="I2054" s="217"/>
      <c r="J2054" s="218"/>
      <c r="K2054" s="216"/>
    </row>
    <row r="2055" spans="5:11" s="205" customFormat="1" x14ac:dyDescent="0.3">
      <c r="E2055" s="215"/>
      <c r="F2055" s="215"/>
      <c r="G2055" s="216"/>
      <c r="H2055" s="217"/>
      <c r="I2055" s="217"/>
      <c r="J2055" s="218"/>
      <c r="K2055" s="216"/>
    </row>
    <row r="2056" spans="5:11" s="205" customFormat="1" x14ac:dyDescent="0.3">
      <c r="E2056" s="215"/>
      <c r="F2056" s="215"/>
      <c r="G2056" s="216"/>
      <c r="H2056" s="217"/>
      <c r="I2056" s="217"/>
      <c r="J2056" s="218"/>
      <c r="K2056" s="216"/>
    </row>
    <row r="2057" spans="5:11" s="205" customFormat="1" x14ac:dyDescent="0.3">
      <c r="E2057" s="215"/>
      <c r="F2057" s="215"/>
      <c r="G2057" s="216"/>
      <c r="H2057" s="217"/>
      <c r="I2057" s="217"/>
      <c r="J2057" s="218"/>
      <c r="K2057" s="216"/>
    </row>
    <row r="2058" spans="5:11" s="205" customFormat="1" x14ac:dyDescent="0.3">
      <c r="E2058" s="215"/>
      <c r="F2058" s="215"/>
      <c r="G2058" s="216"/>
      <c r="H2058" s="217"/>
      <c r="I2058" s="217"/>
      <c r="J2058" s="218"/>
      <c r="K2058" s="216"/>
    </row>
    <row r="2059" spans="5:11" s="205" customFormat="1" x14ac:dyDescent="0.3">
      <c r="E2059" s="215"/>
      <c r="F2059" s="215"/>
      <c r="G2059" s="216"/>
      <c r="H2059" s="217"/>
      <c r="I2059" s="217"/>
      <c r="J2059" s="218"/>
      <c r="K2059" s="216"/>
    </row>
    <row r="2060" spans="5:11" s="205" customFormat="1" x14ac:dyDescent="0.3">
      <c r="E2060" s="215"/>
      <c r="F2060" s="215"/>
      <c r="G2060" s="216"/>
      <c r="H2060" s="217"/>
      <c r="I2060" s="217"/>
      <c r="J2060" s="218"/>
      <c r="K2060" s="216"/>
    </row>
    <row r="2061" spans="5:11" s="205" customFormat="1" x14ac:dyDescent="0.3">
      <c r="E2061" s="215"/>
      <c r="F2061" s="215"/>
      <c r="G2061" s="216"/>
      <c r="H2061" s="217"/>
      <c r="I2061" s="217"/>
      <c r="J2061" s="218"/>
      <c r="K2061" s="216"/>
    </row>
    <row r="2062" spans="5:11" s="205" customFormat="1" x14ac:dyDescent="0.3">
      <c r="E2062" s="215"/>
      <c r="F2062" s="215"/>
      <c r="G2062" s="216"/>
      <c r="H2062" s="217"/>
      <c r="I2062" s="217"/>
      <c r="J2062" s="218"/>
      <c r="K2062" s="216"/>
    </row>
    <row r="2063" spans="5:11" s="205" customFormat="1" x14ac:dyDescent="0.3">
      <c r="E2063" s="215"/>
      <c r="F2063" s="215"/>
      <c r="G2063" s="216"/>
      <c r="H2063" s="217"/>
      <c r="I2063" s="217"/>
      <c r="J2063" s="218"/>
      <c r="K2063" s="216"/>
    </row>
    <row r="2064" spans="5:11" s="205" customFormat="1" x14ac:dyDescent="0.3">
      <c r="E2064" s="215"/>
      <c r="F2064" s="215"/>
      <c r="G2064" s="216"/>
      <c r="H2064" s="217"/>
      <c r="I2064" s="217"/>
      <c r="J2064" s="218"/>
      <c r="K2064" s="216"/>
    </row>
    <row r="2065" spans="5:11" s="205" customFormat="1" x14ac:dyDescent="0.3">
      <c r="E2065" s="215"/>
      <c r="F2065" s="215"/>
      <c r="G2065" s="216"/>
      <c r="H2065" s="217"/>
      <c r="I2065" s="217"/>
      <c r="J2065" s="218"/>
      <c r="K2065" s="216"/>
    </row>
    <row r="2066" spans="5:11" s="205" customFormat="1" x14ac:dyDescent="0.3">
      <c r="E2066" s="215"/>
      <c r="F2066" s="215"/>
      <c r="G2066" s="216"/>
      <c r="H2066" s="217"/>
      <c r="I2066" s="217"/>
      <c r="J2066" s="218"/>
      <c r="K2066" s="216"/>
    </row>
    <row r="2067" spans="5:11" s="205" customFormat="1" x14ac:dyDescent="0.3">
      <c r="E2067" s="215"/>
      <c r="F2067" s="215"/>
      <c r="G2067" s="216"/>
      <c r="H2067" s="217"/>
      <c r="I2067" s="217"/>
      <c r="J2067" s="218"/>
      <c r="K2067" s="216"/>
    </row>
    <row r="2068" spans="5:11" s="205" customFormat="1" x14ac:dyDescent="0.3">
      <c r="E2068" s="215"/>
      <c r="F2068" s="215"/>
      <c r="G2068" s="216"/>
      <c r="H2068" s="217"/>
      <c r="I2068" s="217"/>
      <c r="J2068" s="218"/>
      <c r="K2068" s="216"/>
    </row>
    <row r="2069" spans="5:11" s="205" customFormat="1" x14ac:dyDescent="0.3">
      <c r="E2069" s="215"/>
      <c r="F2069" s="215"/>
      <c r="G2069" s="216"/>
      <c r="H2069" s="217"/>
      <c r="I2069" s="217"/>
      <c r="J2069" s="218"/>
      <c r="K2069" s="216"/>
    </row>
    <row r="2070" spans="5:11" s="205" customFormat="1" x14ac:dyDescent="0.3">
      <c r="E2070" s="215"/>
      <c r="F2070" s="215"/>
      <c r="G2070" s="216"/>
      <c r="H2070" s="217"/>
      <c r="I2070" s="217"/>
      <c r="J2070" s="218"/>
      <c r="K2070" s="216"/>
    </row>
    <row r="2071" spans="5:11" s="205" customFormat="1" x14ac:dyDescent="0.3">
      <c r="E2071" s="215"/>
      <c r="F2071" s="215"/>
      <c r="G2071" s="216"/>
      <c r="H2071" s="217"/>
      <c r="I2071" s="217"/>
      <c r="J2071" s="218"/>
      <c r="K2071" s="216"/>
    </row>
    <row r="2072" spans="5:11" s="205" customFormat="1" x14ac:dyDescent="0.3">
      <c r="E2072" s="215"/>
      <c r="F2072" s="215"/>
      <c r="G2072" s="216"/>
      <c r="H2072" s="217"/>
      <c r="I2072" s="217"/>
      <c r="J2072" s="218"/>
      <c r="K2072" s="216"/>
    </row>
    <row r="2073" spans="5:11" s="205" customFormat="1" x14ac:dyDescent="0.3">
      <c r="E2073" s="215"/>
      <c r="F2073" s="215"/>
      <c r="G2073" s="216"/>
      <c r="H2073" s="217"/>
      <c r="I2073" s="217"/>
      <c r="J2073" s="218"/>
      <c r="K2073" s="216"/>
    </row>
    <row r="2074" spans="5:11" s="205" customFormat="1" x14ac:dyDescent="0.3">
      <c r="E2074" s="215"/>
      <c r="F2074" s="215"/>
      <c r="G2074" s="216"/>
      <c r="H2074" s="217"/>
      <c r="I2074" s="217"/>
      <c r="J2074" s="218"/>
      <c r="K2074" s="216"/>
    </row>
    <row r="2075" spans="5:11" s="205" customFormat="1" x14ac:dyDescent="0.3">
      <c r="E2075" s="215"/>
      <c r="F2075" s="215"/>
      <c r="G2075" s="216"/>
      <c r="H2075" s="217"/>
      <c r="I2075" s="217"/>
      <c r="J2075" s="218"/>
      <c r="K2075" s="216"/>
    </row>
    <row r="2076" spans="5:11" s="205" customFormat="1" x14ac:dyDescent="0.3">
      <c r="E2076" s="215"/>
      <c r="F2076" s="215"/>
      <c r="G2076" s="216"/>
      <c r="H2076" s="217"/>
      <c r="I2076" s="217"/>
      <c r="J2076" s="218"/>
      <c r="K2076" s="216"/>
    </row>
    <row r="2077" spans="5:11" s="205" customFormat="1" x14ac:dyDescent="0.3">
      <c r="E2077" s="215"/>
      <c r="F2077" s="215"/>
      <c r="G2077" s="216"/>
      <c r="H2077" s="217"/>
      <c r="I2077" s="217"/>
      <c r="J2077" s="218"/>
      <c r="K2077" s="216"/>
    </row>
    <row r="2078" spans="5:11" s="205" customFormat="1" x14ac:dyDescent="0.3">
      <c r="E2078" s="215"/>
      <c r="F2078" s="215"/>
      <c r="G2078" s="216"/>
      <c r="H2078" s="217"/>
      <c r="I2078" s="217"/>
      <c r="J2078" s="218"/>
      <c r="K2078" s="216"/>
    </row>
    <row r="2079" spans="5:11" s="205" customFormat="1" x14ac:dyDescent="0.3">
      <c r="E2079" s="215"/>
      <c r="F2079" s="215"/>
      <c r="G2079" s="216"/>
      <c r="H2079" s="217"/>
      <c r="I2079" s="217"/>
      <c r="J2079" s="218"/>
      <c r="K2079" s="216"/>
    </row>
    <row r="2080" spans="5:11" s="205" customFormat="1" x14ac:dyDescent="0.3">
      <c r="E2080" s="215"/>
      <c r="F2080" s="215"/>
      <c r="G2080" s="216"/>
      <c r="H2080" s="217"/>
      <c r="I2080" s="217"/>
      <c r="J2080" s="218"/>
      <c r="K2080" s="216"/>
    </row>
    <row r="2081" spans="5:11" s="205" customFormat="1" x14ac:dyDescent="0.3">
      <c r="E2081" s="215"/>
      <c r="F2081" s="215"/>
      <c r="G2081" s="216"/>
      <c r="H2081" s="217"/>
      <c r="I2081" s="217"/>
      <c r="J2081" s="218"/>
      <c r="K2081" s="216"/>
    </row>
    <row r="2082" spans="5:11" s="205" customFormat="1" x14ac:dyDescent="0.3">
      <c r="E2082" s="215"/>
      <c r="F2082" s="215"/>
      <c r="G2082" s="216"/>
      <c r="H2082" s="217"/>
      <c r="I2082" s="217"/>
      <c r="J2082" s="218"/>
      <c r="K2082" s="216"/>
    </row>
    <row r="2083" spans="5:11" s="205" customFormat="1" x14ac:dyDescent="0.3">
      <c r="E2083" s="215"/>
      <c r="F2083" s="215"/>
      <c r="G2083" s="216"/>
      <c r="H2083" s="217"/>
      <c r="I2083" s="217"/>
      <c r="J2083" s="218"/>
      <c r="K2083" s="216"/>
    </row>
    <row r="2084" spans="5:11" s="205" customFormat="1" x14ac:dyDescent="0.3">
      <c r="E2084" s="215"/>
      <c r="F2084" s="215"/>
      <c r="G2084" s="216"/>
      <c r="H2084" s="217"/>
      <c r="I2084" s="217"/>
      <c r="J2084" s="218"/>
      <c r="K2084" s="216"/>
    </row>
    <row r="2085" spans="5:11" s="205" customFormat="1" x14ac:dyDescent="0.3">
      <c r="E2085" s="215"/>
      <c r="F2085" s="215"/>
      <c r="G2085" s="216"/>
      <c r="H2085" s="217"/>
      <c r="I2085" s="217"/>
      <c r="J2085" s="218"/>
      <c r="K2085" s="216"/>
    </row>
    <row r="2086" spans="5:11" s="205" customFormat="1" x14ac:dyDescent="0.3">
      <c r="E2086" s="215"/>
      <c r="F2086" s="215"/>
      <c r="G2086" s="216"/>
      <c r="H2086" s="217"/>
      <c r="I2086" s="217"/>
      <c r="J2086" s="218"/>
      <c r="K2086" s="216"/>
    </row>
    <row r="2087" spans="5:11" s="205" customFormat="1" x14ac:dyDescent="0.3">
      <c r="E2087" s="215"/>
      <c r="F2087" s="215"/>
      <c r="G2087" s="216"/>
      <c r="H2087" s="217"/>
      <c r="I2087" s="217"/>
      <c r="J2087" s="218"/>
      <c r="K2087" s="216"/>
    </row>
    <row r="2088" spans="5:11" s="205" customFormat="1" x14ac:dyDescent="0.3">
      <c r="E2088" s="215"/>
      <c r="F2088" s="215"/>
      <c r="G2088" s="216"/>
      <c r="H2088" s="217"/>
      <c r="I2088" s="217"/>
      <c r="J2088" s="218"/>
      <c r="K2088" s="216"/>
    </row>
    <row r="2089" spans="5:11" s="205" customFormat="1" x14ac:dyDescent="0.3">
      <c r="E2089" s="215"/>
      <c r="F2089" s="215"/>
      <c r="G2089" s="216"/>
      <c r="H2089" s="217"/>
      <c r="I2089" s="217"/>
      <c r="J2089" s="218"/>
      <c r="K2089" s="216"/>
    </row>
    <row r="2090" spans="5:11" s="205" customFormat="1" x14ac:dyDescent="0.3">
      <c r="E2090" s="215"/>
      <c r="F2090" s="215"/>
      <c r="G2090" s="216"/>
      <c r="H2090" s="217"/>
      <c r="I2090" s="217"/>
      <c r="J2090" s="218"/>
      <c r="K2090" s="216"/>
    </row>
    <row r="2091" spans="5:11" s="205" customFormat="1" x14ac:dyDescent="0.3">
      <c r="E2091" s="215"/>
      <c r="F2091" s="215"/>
      <c r="G2091" s="216"/>
      <c r="H2091" s="217"/>
      <c r="I2091" s="217"/>
      <c r="J2091" s="218"/>
      <c r="K2091" s="216"/>
    </row>
    <row r="2092" spans="5:11" s="205" customFormat="1" x14ac:dyDescent="0.3">
      <c r="E2092" s="215"/>
      <c r="F2092" s="215"/>
      <c r="G2092" s="216"/>
      <c r="H2092" s="217"/>
      <c r="I2092" s="217"/>
      <c r="J2092" s="218"/>
      <c r="K2092" s="216"/>
    </row>
    <row r="2093" spans="5:11" s="205" customFormat="1" x14ac:dyDescent="0.3">
      <c r="E2093" s="215"/>
      <c r="F2093" s="215"/>
      <c r="G2093" s="216"/>
      <c r="H2093" s="217"/>
      <c r="I2093" s="217"/>
      <c r="J2093" s="218"/>
      <c r="K2093" s="216"/>
    </row>
    <row r="2094" spans="5:11" s="205" customFormat="1" x14ac:dyDescent="0.3">
      <c r="E2094" s="215"/>
      <c r="F2094" s="215"/>
      <c r="G2094" s="216"/>
      <c r="H2094" s="217"/>
      <c r="I2094" s="217"/>
      <c r="J2094" s="218"/>
      <c r="K2094" s="216"/>
    </row>
    <row r="2095" spans="5:11" s="205" customFormat="1" x14ac:dyDescent="0.3">
      <c r="E2095" s="215"/>
      <c r="F2095" s="215"/>
      <c r="G2095" s="216"/>
      <c r="H2095" s="217"/>
      <c r="I2095" s="217"/>
      <c r="J2095" s="218"/>
      <c r="K2095" s="216"/>
    </row>
    <row r="2096" spans="5:11" s="205" customFormat="1" x14ac:dyDescent="0.3">
      <c r="E2096" s="215"/>
      <c r="F2096" s="215"/>
      <c r="G2096" s="216"/>
      <c r="H2096" s="217"/>
      <c r="I2096" s="217"/>
      <c r="J2096" s="218"/>
      <c r="K2096" s="216"/>
    </row>
    <row r="2097" spans="5:11" s="205" customFormat="1" x14ac:dyDescent="0.3">
      <c r="E2097" s="215"/>
      <c r="F2097" s="215"/>
      <c r="G2097" s="216"/>
      <c r="H2097" s="217"/>
      <c r="I2097" s="217"/>
      <c r="J2097" s="218"/>
      <c r="K2097" s="216"/>
    </row>
    <row r="2098" spans="5:11" s="205" customFormat="1" x14ac:dyDescent="0.3">
      <c r="E2098" s="215"/>
      <c r="F2098" s="215"/>
      <c r="G2098" s="216"/>
      <c r="H2098" s="217"/>
      <c r="I2098" s="217"/>
      <c r="J2098" s="218"/>
      <c r="K2098" s="216"/>
    </row>
    <row r="2099" spans="5:11" s="205" customFormat="1" x14ac:dyDescent="0.3">
      <c r="E2099" s="215"/>
      <c r="F2099" s="215"/>
      <c r="G2099" s="216"/>
      <c r="H2099" s="217"/>
      <c r="I2099" s="217"/>
      <c r="J2099" s="218"/>
      <c r="K2099" s="216"/>
    </row>
    <row r="2100" spans="5:11" s="205" customFormat="1" x14ac:dyDescent="0.3">
      <c r="E2100" s="215"/>
      <c r="F2100" s="215"/>
      <c r="G2100" s="216"/>
      <c r="H2100" s="217"/>
      <c r="I2100" s="217"/>
      <c r="J2100" s="218"/>
      <c r="K2100" s="216"/>
    </row>
    <row r="2101" spans="5:11" s="205" customFormat="1" x14ac:dyDescent="0.3">
      <c r="E2101" s="215"/>
      <c r="F2101" s="215"/>
      <c r="G2101" s="216"/>
      <c r="H2101" s="217"/>
      <c r="I2101" s="217"/>
      <c r="J2101" s="218"/>
      <c r="K2101" s="216"/>
    </row>
    <row r="2102" spans="5:11" s="205" customFormat="1" x14ac:dyDescent="0.3">
      <c r="E2102" s="215"/>
      <c r="F2102" s="215"/>
      <c r="G2102" s="216"/>
      <c r="H2102" s="217"/>
      <c r="I2102" s="217"/>
      <c r="J2102" s="218"/>
      <c r="K2102" s="216"/>
    </row>
    <row r="2103" spans="5:11" s="205" customFormat="1" x14ac:dyDescent="0.3">
      <c r="E2103" s="215"/>
      <c r="F2103" s="215"/>
      <c r="G2103" s="216"/>
      <c r="H2103" s="217"/>
      <c r="I2103" s="217"/>
      <c r="J2103" s="218"/>
      <c r="K2103" s="216"/>
    </row>
    <row r="2104" spans="5:11" s="205" customFormat="1" x14ac:dyDescent="0.3">
      <c r="E2104" s="215"/>
      <c r="F2104" s="215"/>
      <c r="G2104" s="216"/>
      <c r="H2104" s="217"/>
      <c r="I2104" s="217"/>
      <c r="J2104" s="218"/>
      <c r="K2104" s="216"/>
    </row>
    <row r="2105" spans="5:11" s="205" customFormat="1" x14ac:dyDescent="0.3">
      <c r="E2105" s="215"/>
      <c r="F2105" s="215"/>
      <c r="G2105" s="216"/>
      <c r="H2105" s="217"/>
      <c r="I2105" s="217"/>
      <c r="J2105" s="218"/>
      <c r="K2105" s="216"/>
    </row>
    <row r="2106" spans="5:11" s="205" customFormat="1" x14ac:dyDescent="0.3">
      <c r="E2106" s="215"/>
      <c r="F2106" s="215"/>
      <c r="G2106" s="216"/>
      <c r="H2106" s="217"/>
      <c r="I2106" s="217"/>
      <c r="J2106" s="218"/>
      <c r="K2106" s="216"/>
    </row>
    <row r="2107" spans="5:11" s="205" customFormat="1" x14ac:dyDescent="0.3">
      <c r="E2107" s="215"/>
      <c r="F2107" s="215"/>
      <c r="G2107" s="216"/>
      <c r="H2107" s="217"/>
      <c r="I2107" s="217"/>
      <c r="J2107" s="218"/>
      <c r="K2107" s="216"/>
    </row>
    <row r="2108" spans="5:11" s="205" customFormat="1" x14ac:dyDescent="0.3">
      <c r="E2108" s="215"/>
      <c r="F2108" s="215"/>
      <c r="G2108" s="216"/>
      <c r="H2108" s="217"/>
      <c r="I2108" s="217"/>
      <c r="J2108" s="218"/>
      <c r="K2108" s="216"/>
    </row>
    <row r="2109" spans="5:11" s="205" customFormat="1" x14ac:dyDescent="0.3">
      <c r="E2109" s="215"/>
      <c r="F2109" s="215"/>
      <c r="G2109" s="216"/>
      <c r="H2109" s="217"/>
      <c r="I2109" s="217"/>
      <c r="J2109" s="218"/>
      <c r="K2109" s="216"/>
    </row>
    <row r="2110" spans="5:11" s="205" customFormat="1" x14ac:dyDescent="0.3">
      <c r="E2110" s="215"/>
      <c r="F2110" s="215"/>
      <c r="G2110" s="216"/>
      <c r="H2110" s="217"/>
      <c r="I2110" s="217"/>
      <c r="J2110" s="218"/>
      <c r="K2110" s="216"/>
    </row>
    <row r="2111" spans="5:11" s="205" customFormat="1" x14ac:dyDescent="0.3">
      <c r="E2111" s="215"/>
      <c r="F2111" s="215"/>
      <c r="G2111" s="216"/>
      <c r="H2111" s="217"/>
      <c r="I2111" s="217"/>
      <c r="J2111" s="218"/>
      <c r="K2111" s="216"/>
    </row>
    <row r="2112" spans="5:11" s="205" customFormat="1" x14ac:dyDescent="0.3">
      <c r="E2112" s="215"/>
      <c r="F2112" s="215"/>
      <c r="G2112" s="216"/>
      <c r="H2112" s="217"/>
      <c r="I2112" s="217"/>
      <c r="J2112" s="218"/>
      <c r="K2112" s="216"/>
    </row>
    <row r="2113" spans="5:11" s="205" customFormat="1" x14ac:dyDescent="0.3">
      <c r="E2113" s="215"/>
      <c r="F2113" s="215"/>
      <c r="G2113" s="216"/>
      <c r="H2113" s="217"/>
      <c r="I2113" s="217"/>
      <c r="J2113" s="218"/>
      <c r="K2113" s="216"/>
    </row>
    <row r="2114" spans="5:11" s="205" customFormat="1" x14ac:dyDescent="0.3">
      <c r="E2114" s="215"/>
      <c r="F2114" s="215"/>
      <c r="G2114" s="216"/>
      <c r="H2114" s="217"/>
      <c r="I2114" s="217"/>
      <c r="J2114" s="218"/>
      <c r="K2114" s="216"/>
    </row>
    <row r="2115" spans="5:11" s="205" customFormat="1" x14ac:dyDescent="0.3">
      <c r="E2115" s="215"/>
      <c r="F2115" s="215"/>
      <c r="G2115" s="216"/>
      <c r="H2115" s="217"/>
      <c r="I2115" s="217"/>
      <c r="J2115" s="218"/>
      <c r="K2115" s="216"/>
    </row>
    <row r="2116" spans="5:11" s="205" customFormat="1" x14ac:dyDescent="0.3">
      <c r="E2116" s="215"/>
      <c r="F2116" s="215"/>
      <c r="G2116" s="216"/>
      <c r="H2116" s="217"/>
      <c r="I2116" s="217"/>
      <c r="J2116" s="218"/>
      <c r="K2116" s="216"/>
    </row>
    <row r="2117" spans="5:11" s="205" customFormat="1" x14ac:dyDescent="0.3">
      <c r="E2117" s="215"/>
      <c r="F2117" s="215"/>
      <c r="G2117" s="216"/>
      <c r="H2117" s="217"/>
      <c r="I2117" s="217"/>
      <c r="J2117" s="218"/>
      <c r="K2117" s="216"/>
    </row>
    <row r="2118" spans="5:11" s="205" customFormat="1" x14ac:dyDescent="0.3">
      <c r="E2118" s="215"/>
      <c r="F2118" s="215"/>
      <c r="G2118" s="216"/>
      <c r="H2118" s="217"/>
      <c r="I2118" s="217"/>
      <c r="J2118" s="218"/>
      <c r="K2118" s="216"/>
    </row>
    <row r="2119" spans="5:11" s="205" customFormat="1" x14ac:dyDescent="0.3">
      <c r="E2119" s="215"/>
      <c r="F2119" s="215"/>
      <c r="G2119" s="216"/>
      <c r="H2119" s="217"/>
      <c r="I2119" s="217"/>
      <c r="J2119" s="218"/>
      <c r="K2119" s="216"/>
    </row>
    <row r="2120" spans="5:11" s="205" customFormat="1" x14ac:dyDescent="0.3">
      <c r="E2120" s="215"/>
      <c r="F2120" s="215"/>
      <c r="G2120" s="216"/>
      <c r="H2120" s="217"/>
      <c r="I2120" s="217"/>
      <c r="J2120" s="218"/>
      <c r="K2120" s="216"/>
    </row>
    <row r="2121" spans="5:11" s="205" customFormat="1" x14ac:dyDescent="0.3">
      <c r="E2121" s="215"/>
      <c r="F2121" s="215"/>
      <c r="G2121" s="216"/>
      <c r="H2121" s="217"/>
      <c r="I2121" s="217"/>
      <c r="J2121" s="218"/>
      <c r="K2121" s="216"/>
    </row>
    <row r="2122" spans="5:11" s="205" customFormat="1" x14ac:dyDescent="0.3">
      <c r="E2122" s="215"/>
      <c r="F2122" s="215"/>
      <c r="G2122" s="216"/>
      <c r="H2122" s="217"/>
      <c r="I2122" s="217"/>
      <c r="J2122" s="218"/>
      <c r="K2122" s="216"/>
    </row>
    <row r="2123" spans="5:11" s="205" customFormat="1" x14ac:dyDescent="0.3">
      <c r="E2123" s="215"/>
      <c r="F2123" s="215"/>
      <c r="G2123" s="216"/>
      <c r="H2123" s="217"/>
      <c r="I2123" s="217"/>
      <c r="J2123" s="218"/>
      <c r="K2123" s="216"/>
    </row>
    <row r="2124" spans="5:11" s="205" customFormat="1" x14ac:dyDescent="0.3">
      <c r="E2124" s="215"/>
      <c r="F2124" s="215"/>
      <c r="G2124" s="216"/>
      <c r="H2124" s="217"/>
      <c r="I2124" s="217"/>
      <c r="J2124" s="218"/>
      <c r="K2124" s="216"/>
    </row>
    <row r="2125" spans="5:11" s="205" customFormat="1" x14ac:dyDescent="0.3">
      <c r="E2125" s="215"/>
      <c r="F2125" s="215"/>
      <c r="G2125" s="216"/>
      <c r="H2125" s="217"/>
      <c r="I2125" s="217"/>
      <c r="J2125" s="218"/>
      <c r="K2125" s="216"/>
    </row>
    <row r="2126" spans="5:11" s="205" customFormat="1" x14ac:dyDescent="0.3">
      <c r="E2126" s="215"/>
      <c r="F2126" s="215"/>
      <c r="G2126" s="216"/>
      <c r="H2126" s="217"/>
      <c r="I2126" s="217"/>
      <c r="J2126" s="218"/>
      <c r="K2126" s="216"/>
    </row>
    <row r="2127" spans="5:11" s="205" customFormat="1" x14ac:dyDescent="0.3">
      <c r="E2127" s="215"/>
      <c r="F2127" s="215"/>
      <c r="G2127" s="216"/>
      <c r="H2127" s="217"/>
      <c r="I2127" s="217"/>
      <c r="J2127" s="218"/>
      <c r="K2127" s="216"/>
    </row>
    <row r="2128" spans="5:11" s="205" customFormat="1" x14ac:dyDescent="0.3">
      <c r="E2128" s="215"/>
      <c r="F2128" s="215"/>
      <c r="G2128" s="216"/>
      <c r="H2128" s="217"/>
      <c r="I2128" s="217"/>
      <c r="J2128" s="218"/>
      <c r="K2128" s="216"/>
    </row>
    <row r="2129" spans="5:11" s="205" customFormat="1" x14ac:dyDescent="0.3">
      <c r="E2129" s="215"/>
      <c r="F2129" s="215"/>
      <c r="G2129" s="216"/>
      <c r="H2129" s="217"/>
      <c r="I2129" s="217"/>
      <c r="J2129" s="218"/>
      <c r="K2129" s="216"/>
    </row>
    <row r="2130" spans="5:11" s="205" customFormat="1" x14ac:dyDescent="0.3">
      <c r="E2130" s="215"/>
      <c r="F2130" s="215"/>
      <c r="G2130" s="216"/>
      <c r="H2130" s="217"/>
      <c r="I2130" s="217"/>
      <c r="J2130" s="218"/>
      <c r="K2130" s="216"/>
    </row>
    <row r="2131" spans="5:11" s="205" customFormat="1" x14ac:dyDescent="0.3">
      <c r="E2131" s="215"/>
      <c r="F2131" s="215"/>
      <c r="G2131" s="216"/>
      <c r="H2131" s="217"/>
      <c r="I2131" s="217"/>
      <c r="J2131" s="218"/>
      <c r="K2131" s="216"/>
    </row>
    <row r="2132" spans="5:11" s="205" customFormat="1" x14ac:dyDescent="0.3">
      <c r="E2132" s="215"/>
      <c r="F2132" s="215"/>
      <c r="G2132" s="216"/>
      <c r="H2132" s="217"/>
      <c r="I2132" s="217"/>
      <c r="J2132" s="218"/>
      <c r="K2132" s="216"/>
    </row>
    <row r="2133" spans="5:11" s="205" customFormat="1" x14ac:dyDescent="0.3">
      <c r="E2133" s="215"/>
      <c r="F2133" s="215"/>
      <c r="G2133" s="216"/>
      <c r="H2133" s="217"/>
      <c r="I2133" s="217"/>
      <c r="J2133" s="218"/>
      <c r="K2133" s="216"/>
    </row>
    <row r="2134" spans="5:11" s="205" customFormat="1" x14ac:dyDescent="0.3">
      <c r="E2134" s="215"/>
      <c r="F2134" s="215"/>
      <c r="G2134" s="216"/>
      <c r="H2134" s="217"/>
      <c r="I2134" s="217"/>
      <c r="J2134" s="218"/>
      <c r="K2134" s="216"/>
    </row>
    <row r="2135" spans="5:11" s="205" customFormat="1" x14ac:dyDescent="0.3">
      <c r="E2135" s="215"/>
      <c r="F2135" s="215"/>
      <c r="G2135" s="216"/>
      <c r="H2135" s="217"/>
      <c r="I2135" s="217"/>
      <c r="J2135" s="218"/>
      <c r="K2135" s="216"/>
    </row>
    <row r="2136" spans="5:11" s="205" customFormat="1" x14ac:dyDescent="0.3">
      <c r="E2136" s="215"/>
      <c r="F2136" s="215"/>
      <c r="G2136" s="216"/>
      <c r="H2136" s="217"/>
      <c r="I2136" s="217"/>
      <c r="J2136" s="218"/>
      <c r="K2136" s="216"/>
    </row>
    <row r="2137" spans="5:11" s="205" customFormat="1" x14ac:dyDescent="0.3">
      <c r="E2137" s="215"/>
      <c r="F2137" s="215"/>
      <c r="G2137" s="216"/>
      <c r="H2137" s="217"/>
      <c r="I2137" s="217"/>
      <c r="J2137" s="218"/>
      <c r="K2137" s="216"/>
    </row>
    <row r="2138" spans="5:11" s="205" customFormat="1" x14ac:dyDescent="0.3">
      <c r="E2138" s="215"/>
      <c r="F2138" s="215"/>
      <c r="G2138" s="216"/>
      <c r="H2138" s="217"/>
      <c r="I2138" s="217"/>
      <c r="J2138" s="218"/>
      <c r="K2138" s="216"/>
    </row>
    <row r="2139" spans="5:11" s="205" customFormat="1" x14ac:dyDescent="0.3">
      <c r="E2139" s="215"/>
      <c r="F2139" s="215"/>
      <c r="G2139" s="216"/>
      <c r="H2139" s="217"/>
      <c r="I2139" s="217"/>
      <c r="J2139" s="218"/>
      <c r="K2139" s="216"/>
    </row>
    <row r="2140" spans="5:11" s="205" customFormat="1" x14ac:dyDescent="0.3">
      <c r="E2140" s="215"/>
      <c r="F2140" s="215"/>
      <c r="G2140" s="216"/>
      <c r="H2140" s="217"/>
      <c r="I2140" s="217"/>
      <c r="J2140" s="218"/>
      <c r="K2140" s="216"/>
    </row>
    <row r="2141" spans="5:11" s="205" customFormat="1" x14ac:dyDescent="0.3">
      <c r="E2141" s="215"/>
      <c r="F2141" s="215"/>
      <c r="G2141" s="216"/>
      <c r="H2141" s="217"/>
      <c r="I2141" s="217"/>
      <c r="J2141" s="218"/>
      <c r="K2141" s="216"/>
    </row>
    <row r="2142" spans="5:11" s="205" customFormat="1" x14ac:dyDescent="0.3">
      <c r="E2142" s="215"/>
      <c r="F2142" s="215"/>
      <c r="G2142" s="216"/>
      <c r="H2142" s="217"/>
      <c r="I2142" s="217"/>
      <c r="J2142" s="218"/>
      <c r="K2142" s="216"/>
    </row>
    <row r="2143" spans="5:11" s="205" customFormat="1" x14ac:dyDescent="0.3">
      <c r="E2143" s="215"/>
      <c r="F2143" s="215"/>
      <c r="G2143" s="216"/>
      <c r="H2143" s="217"/>
      <c r="I2143" s="217"/>
      <c r="J2143" s="218"/>
      <c r="K2143" s="216"/>
    </row>
    <row r="2144" spans="5:11" s="205" customFormat="1" x14ac:dyDescent="0.3">
      <c r="E2144" s="215"/>
      <c r="F2144" s="215"/>
      <c r="G2144" s="216"/>
      <c r="H2144" s="217"/>
      <c r="I2144" s="217"/>
      <c r="J2144" s="218"/>
      <c r="K2144" s="216"/>
    </row>
    <row r="2145" spans="5:11" s="205" customFormat="1" x14ac:dyDescent="0.3">
      <c r="E2145" s="215"/>
      <c r="F2145" s="215"/>
      <c r="G2145" s="216"/>
      <c r="H2145" s="217"/>
      <c r="I2145" s="217"/>
      <c r="J2145" s="218"/>
      <c r="K2145" s="216"/>
    </row>
    <row r="2146" spans="5:11" s="205" customFormat="1" x14ac:dyDescent="0.3">
      <c r="E2146" s="215"/>
      <c r="F2146" s="215"/>
      <c r="G2146" s="216"/>
      <c r="H2146" s="217"/>
      <c r="I2146" s="217"/>
      <c r="J2146" s="218"/>
      <c r="K2146" s="216"/>
    </row>
    <row r="2147" spans="5:11" s="205" customFormat="1" x14ac:dyDescent="0.3">
      <c r="E2147" s="215"/>
      <c r="F2147" s="215"/>
      <c r="G2147" s="216"/>
      <c r="H2147" s="217"/>
      <c r="I2147" s="217"/>
      <c r="J2147" s="218"/>
      <c r="K2147" s="216"/>
    </row>
    <row r="2148" spans="5:11" s="205" customFormat="1" x14ac:dyDescent="0.3">
      <c r="E2148" s="215"/>
      <c r="F2148" s="215"/>
      <c r="G2148" s="216"/>
      <c r="H2148" s="217"/>
      <c r="I2148" s="217"/>
      <c r="J2148" s="218"/>
      <c r="K2148" s="216"/>
    </row>
    <row r="2149" spans="5:11" s="205" customFormat="1" x14ac:dyDescent="0.3">
      <c r="E2149" s="215"/>
      <c r="F2149" s="215"/>
      <c r="G2149" s="216"/>
      <c r="H2149" s="217"/>
      <c r="I2149" s="217"/>
      <c r="J2149" s="218"/>
      <c r="K2149" s="216"/>
    </row>
    <row r="2150" spans="5:11" s="205" customFormat="1" x14ac:dyDescent="0.3">
      <c r="E2150" s="215"/>
      <c r="F2150" s="215"/>
      <c r="G2150" s="216"/>
      <c r="H2150" s="217"/>
      <c r="I2150" s="217"/>
      <c r="J2150" s="218"/>
      <c r="K2150" s="216"/>
    </row>
    <row r="2151" spans="5:11" s="205" customFormat="1" x14ac:dyDescent="0.3">
      <c r="E2151" s="215"/>
      <c r="F2151" s="215"/>
      <c r="G2151" s="216"/>
      <c r="H2151" s="217"/>
      <c r="I2151" s="217"/>
      <c r="J2151" s="218"/>
      <c r="K2151" s="216"/>
    </row>
    <row r="2152" spans="5:11" s="205" customFormat="1" x14ac:dyDescent="0.3">
      <c r="E2152" s="215"/>
      <c r="F2152" s="215"/>
      <c r="G2152" s="216"/>
      <c r="H2152" s="217"/>
      <c r="I2152" s="217"/>
      <c r="J2152" s="218"/>
      <c r="K2152" s="216"/>
    </row>
    <row r="2153" spans="5:11" s="205" customFormat="1" x14ac:dyDescent="0.3">
      <c r="E2153" s="215"/>
      <c r="F2153" s="215"/>
      <c r="G2153" s="216"/>
      <c r="H2153" s="217"/>
      <c r="I2153" s="217"/>
      <c r="J2153" s="218"/>
      <c r="K2153" s="216"/>
    </row>
    <row r="2154" spans="5:11" s="205" customFormat="1" x14ac:dyDescent="0.3">
      <c r="E2154" s="215"/>
      <c r="F2154" s="215"/>
      <c r="G2154" s="216"/>
      <c r="H2154" s="217"/>
      <c r="I2154" s="217"/>
      <c r="J2154" s="218"/>
      <c r="K2154" s="216"/>
    </row>
    <row r="2155" spans="5:11" s="205" customFormat="1" x14ac:dyDescent="0.3">
      <c r="E2155" s="215"/>
      <c r="F2155" s="215"/>
      <c r="G2155" s="216"/>
      <c r="H2155" s="217"/>
      <c r="I2155" s="217"/>
      <c r="J2155" s="218"/>
      <c r="K2155" s="216"/>
    </row>
    <row r="2156" spans="5:11" s="205" customFormat="1" x14ac:dyDescent="0.3">
      <c r="E2156" s="215"/>
      <c r="F2156" s="215"/>
      <c r="G2156" s="216"/>
      <c r="H2156" s="217"/>
      <c r="I2156" s="217"/>
      <c r="J2156" s="218"/>
      <c r="K2156" s="216"/>
    </row>
    <row r="2157" spans="5:11" s="205" customFormat="1" x14ac:dyDescent="0.3">
      <c r="E2157" s="215"/>
      <c r="F2157" s="215"/>
      <c r="G2157" s="216"/>
      <c r="H2157" s="217"/>
      <c r="I2157" s="217"/>
      <c r="J2157" s="218"/>
      <c r="K2157" s="216"/>
    </row>
    <row r="2158" spans="5:11" s="205" customFormat="1" x14ac:dyDescent="0.3">
      <c r="E2158" s="215"/>
      <c r="F2158" s="215"/>
      <c r="G2158" s="216"/>
      <c r="H2158" s="217"/>
      <c r="I2158" s="217"/>
      <c r="J2158" s="218"/>
      <c r="K2158" s="216"/>
    </row>
    <row r="2159" spans="5:11" s="205" customFormat="1" x14ac:dyDescent="0.3">
      <c r="E2159" s="215"/>
      <c r="F2159" s="215"/>
      <c r="G2159" s="216"/>
      <c r="H2159" s="217"/>
      <c r="I2159" s="217"/>
      <c r="J2159" s="218"/>
      <c r="K2159" s="216"/>
    </row>
    <row r="2160" spans="5:11" s="205" customFormat="1" x14ac:dyDescent="0.3">
      <c r="E2160" s="215"/>
      <c r="F2160" s="215"/>
      <c r="G2160" s="216"/>
      <c r="H2160" s="217"/>
      <c r="I2160" s="217"/>
      <c r="J2160" s="218"/>
      <c r="K2160" s="216"/>
    </row>
    <row r="2161" spans="5:11" s="205" customFormat="1" x14ac:dyDescent="0.3">
      <c r="E2161" s="215"/>
      <c r="F2161" s="215"/>
      <c r="G2161" s="216"/>
      <c r="H2161" s="217"/>
      <c r="I2161" s="217"/>
      <c r="J2161" s="218"/>
      <c r="K2161" s="216"/>
    </row>
    <row r="2162" spans="5:11" s="205" customFormat="1" x14ac:dyDescent="0.3">
      <c r="E2162" s="215"/>
      <c r="F2162" s="215"/>
      <c r="G2162" s="216"/>
      <c r="H2162" s="217"/>
      <c r="I2162" s="217"/>
      <c r="J2162" s="218"/>
      <c r="K2162" s="216"/>
    </row>
    <row r="2163" spans="5:11" s="205" customFormat="1" x14ac:dyDescent="0.3">
      <c r="E2163" s="215"/>
      <c r="F2163" s="215"/>
      <c r="G2163" s="216"/>
      <c r="H2163" s="217"/>
      <c r="I2163" s="217"/>
      <c r="J2163" s="218"/>
      <c r="K2163" s="216"/>
    </row>
    <row r="2164" spans="5:11" s="205" customFormat="1" x14ac:dyDescent="0.3">
      <c r="E2164" s="215"/>
      <c r="F2164" s="215"/>
      <c r="G2164" s="216"/>
      <c r="H2164" s="217"/>
      <c r="I2164" s="217"/>
      <c r="J2164" s="218"/>
      <c r="K2164" s="216"/>
    </row>
    <row r="2165" spans="5:11" s="205" customFormat="1" x14ac:dyDescent="0.3">
      <c r="E2165" s="215"/>
      <c r="F2165" s="215"/>
      <c r="G2165" s="216"/>
      <c r="H2165" s="217"/>
      <c r="I2165" s="217"/>
      <c r="J2165" s="218"/>
      <c r="K2165" s="216"/>
    </row>
    <row r="2166" spans="5:11" s="205" customFormat="1" x14ac:dyDescent="0.3">
      <c r="E2166" s="215"/>
      <c r="F2166" s="215"/>
      <c r="G2166" s="216"/>
      <c r="H2166" s="217"/>
      <c r="I2166" s="217"/>
      <c r="J2166" s="218"/>
      <c r="K2166" s="216"/>
    </row>
    <row r="2167" spans="5:11" s="205" customFormat="1" x14ac:dyDescent="0.3">
      <c r="E2167" s="215"/>
      <c r="F2167" s="215"/>
      <c r="G2167" s="216"/>
      <c r="H2167" s="217"/>
      <c r="I2167" s="217"/>
      <c r="J2167" s="218"/>
      <c r="K2167" s="216"/>
    </row>
    <row r="2168" spans="5:11" s="205" customFormat="1" x14ac:dyDescent="0.3">
      <c r="E2168" s="215"/>
      <c r="F2168" s="215"/>
      <c r="G2168" s="216"/>
      <c r="H2168" s="217"/>
      <c r="I2168" s="217"/>
      <c r="J2168" s="218"/>
      <c r="K2168" s="216"/>
    </row>
    <row r="2169" spans="5:11" s="205" customFormat="1" x14ac:dyDescent="0.3">
      <c r="E2169" s="215"/>
      <c r="F2169" s="215"/>
      <c r="G2169" s="216"/>
      <c r="H2169" s="217"/>
      <c r="I2169" s="217"/>
      <c r="J2169" s="218"/>
      <c r="K2169" s="216"/>
    </row>
    <row r="2170" spans="5:11" s="205" customFormat="1" x14ac:dyDescent="0.3">
      <c r="E2170" s="215"/>
      <c r="F2170" s="215"/>
      <c r="G2170" s="216"/>
      <c r="H2170" s="217"/>
      <c r="I2170" s="217"/>
      <c r="J2170" s="218"/>
      <c r="K2170" s="216"/>
    </row>
    <row r="2171" spans="5:11" s="205" customFormat="1" x14ac:dyDescent="0.3">
      <c r="E2171" s="215"/>
      <c r="F2171" s="215"/>
      <c r="G2171" s="216"/>
      <c r="H2171" s="217"/>
      <c r="I2171" s="217"/>
      <c r="J2171" s="218"/>
      <c r="K2171" s="216"/>
    </row>
    <row r="2172" spans="5:11" s="205" customFormat="1" x14ac:dyDescent="0.3">
      <c r="E2172" s="215"/>
      <c r="F2172" s="215"/>
      <c r="G2172" s="216"/>
      <c r="H2172" s="217"/>
      <c r="I2172" s="217"/>
      <c r="J2172" s="218"/>
      <c r="K2172" s="216"/>
    </row>
    <row r="2173" spans="5:11" s="205" customFormat="1" x14ac:dyDescent="0.3">
      <c r="E2173" s="215"/>
      <c r="F2173" s="215"/>
      <c r="G2173" s="216"/>
      <c r="H2173" s="217"/>
      <c r="I2173" s="217"/>
      <c r="J2173" s="218"/>
      <c r="K2173" s="216"/>
    </row>
    <row r="2174" spans="5:11" s="205" customFormat="1" x14ac:dyDescent="0.3">
      <c r="E2174" s="215"/>
      <c r="F2174" s="215"/>
      <c r="G2174" s="216"/>
      <c r="H2174" s="217"/>
      <c r="I2174" s="217"/>
      <c r="J2174" s="218"/>
      <c r="K2174" s="216"/>
    </row>
    <row r="2175" spans="5:11" s="205" customFormat="1" x14ac:dyDescent="0.3">
      <c r="E2175" s="215"/>
      <c r="F2175" s="215"/>
      <c r="G2175" s="216"/>
      <c r="H2175" s="217"/>
      <c r="I2175" s="217"/>
      <c r="J2175" s="218"/>
      <c r="K2175" s="216"/>
    </row>
    <row r="2176" spans="5:11" s="205" customFormat="1" x14ac:dyDescent="0.3">
      <c r="E2176" s="215"/>
      <c r="F2176" s="215"/>
      <c r="G2176" s="216"/>
      <c r="H2176" s="217"/>
      <c r="I2176" s="217"/>
      <c r="J2176" s="218"/>
      <c r="K2176" s="216"/>
    </row>
    <row r="2177" spans="5:11" s="205" customFormat="1" x14ac:dyDescent="0.3">
      <c r="E2177" s="215"/>
      <c r="F2177" s="215"/>
      <c r="G2177" s="216"/>
      <c r="H2177" s="217"/>
      <c r="I2177" s="217"/>
      <c r="J2177" s="218"/>
      <c r="K2177" s="216"/>
    </row>
    <row r="2178" spans="5:11" s="205" customFormat="1" x14ac:dyDescent="0.3">
      <c r="E2178" s="215"/>
      <c r="F2178" s="215"/>
      <c r="G2178" s="216"/>
      <c r="H2178" s="217"/>
      <c r="I2178" s="217"/>
      <c r="J2178" s="218"/>
      <c r="K2178" s="216"/>
    </row>
    <row r="2179" spans="5:11" s="205" customFormat="1" x14ac:dyDescent="0.3">
      <c r="E2179" s="215"/>
      <c r="F2179" s="215"/>
      <c r="G2179" s="216"/>
      <c r="H2179" s="217"/>
      <c r="I2179" s="217"/>
      <c r="J2179" s="218"/>
      <c r="K2179" s="216"/>
    </row>
    <row r="2180" spans="5:11" s="205" customFormat="1" x14ac:dyDescent="0.3">
      <c r="E2180" s="215"/>
      <c r="F2180" s="215"/>
      <c r="G2180" s="216"/>
      <c r="H2180" s="217"/>
      <c r="I2180" s="217"/>
      <c r="J2180" s="218"/>
      <c r="K2180" s="216"/>
    </row>
    <row r="2181" spans="5:11" s="205" customFormat="1" x14ac:dyDescent="0.3">
      <c r="E2181" s="215"/>
      <c r="F2181" s="215"/>
      <c r="G2181" s="216"/>
      <c r="H2181" s="217"/>
      <c r="I2181" s="217"/>
      <c r="J2181" s="218"/>
      <c r="K2181" s="216"/>
    </row>
    <row r="2182" spans="5:11" s="205" customFormat="1" x14ac:dyDescent="0.3">
      <c r="E2182" s="215"/>
      <c r="F2182" s="215"/>
      <c r="G2182" s="216"/>
      <c r="H2182" s="217"/>
      <c r="I2182" s="217"/>
      <c r="J2182" s="218"/>
      <c r="K2182" s="216"/>
    </row>
    <row r="2183" spans="5:11" s="205" customFormat="1" x14ac:dyDescent="0.3">
      <c r="E2183" s="215"/>
      <c r="F2183" s="215"/>
      <c r="G2183" s="216"/>
      <c r="H2183" s="217"/>
      <c r="I2183" s="217"/>
      <c r="J2183" s="218"/>
      <c r="K2183" s="216"/>
    </row>
    <row r="2184" spans="5:11" s="205" customFormat="1" x14ac:dyDescent="0.3">
      <c r="E2184" s="215"/>
      <c r="F2184" s="215"/>
      <c r="G2184" s="216"/>
      <c r="H2184" s="217"/>
      <c r="I2184" s="217"/>
      <c r="J2184" s="218"/>
      <c r="K2184" s="216"/>
    </row>
    <row r="2185" spans="5:11" s="205" customFormat="1" x14ac:dyDescent="0.3">
      <c r="E2185" s="215"/>
      <c r="F2185" s="215"/>
      <c r="G2185" s="216"/>
      <c r="H2185" s="217"/>
      <c r="I2185" s="217"/>
      <c r="J2185" s="218"/>
      <c r="K2185" s="216"/>
    </row>
    <row r="2186" spans="5:11" s="205" customFormat="1" x14ac:dyDescent="0.3">
      <c r="E2186" s="215"/>
      <c r="F2186" s="215"/>
      <c r="G2186" s="216"/>
      <c r="H2186" s="217"/>
      <c r="I2186" s="217"/>
      <c r="J2186" s="218"/>
      <c r="K2186" s="216"/>
    </row>
    <row r="2187" spans="5:11" s="205" customFormat="1" x14ac:dyDescent="0.3">
      <c r="E2187" s="215"/>
      <c r="F2187" s="215"/>
      <c r="G2187" s="216"/>
      <c r="H2187" s="217"/>
      <c r="I2187" s="217"/>
      <c r="J2187" s="218"/>
      <c r="K2187" s="216"/>
    </row>
    <row r="2188" spans="5:11" s="205" customFormat="1" x14ac:dyDescent="0.3">
      <c r="E2188" s="215"/>
      <c r="F2188" s="215"/>
      <c r="G2188" s="216"/>
      <c r="H2188" s="217"/>
      <c r="I2188" s="217"/>
      <c r="J2188" s="218"/>
      <c r="K2188" s="216"/>
    </row>
    <row r="2189" spans="5:11" s="205" customFormat="1" x14ac:dyDescent="0.3">
      <c r="E2189" s="215"/>
      <c r="F2189" s="215"/>
      <c r="G2189" s="216"/>
      <c r="H2189" s="217"/>
      <c r="I2189" s="217"/>
      <c r="J2189" s="218"/>
      <c r="K2189" s="216"/>
    </row>
    <row r="2190" spans="5:11" s="205" customFormat="1" x14ac:dyDescent="0.3">
      <c r="E2190" s="215"/>
      <c r="F2190" s="215"/>
      <c r="G2190" s="216"/>
      <c r="H2190" s="217"/>
      <c r="I2190" s="217"/>
      <c r="J2190" s="218"/>
      <c r="K2190" s="216"/>
    </row>
    <row r="2191" spans="5:11" s="205" customFormat="1" x14ac:dyDescent="0.3">
      <c r="E2191" s="215"/>
      <c r="F2191" s="215"/>
      <c r="G2191" s="216"/>
      <c r="H2191" s="217"/>
      <c r="I2191" s="217"/>
      <c r="J2191" s="218"/>
      <c r="K2191" s="216"/>
    </row>
    <row r="2192" spans="5:11" s="205" customFormat="1" x14ac:dyDescent="0.3">
      <c r="E2192" s="215"/>
      <c r="F2192" s="215"/>
      <c r="G2192" s="216"/>
      <c r="H2192" s="217"/>
      <c r="I2192" s="217"/>
      <c r="J2192" s="218"/>
      <c r="K2192" s="216"/>
    </row>
    <row r="2193" spans="5:11" s="205" customFormat="1" x14ac:dyDescent="0.3">
      <c r="E2193" s="215"/>
      <c r="F2193" s="215"/>
      <c r="G2193" s="216"/>
      <c r="H2193" s="217"/>
      <c r="I2193" s="217"/>
      <c r="J2193" s="218"/>
      <c r="K2193" s="216"/>
    </row>
    <row r="2194" spans="5:11" s="205" customFormat="1" x14ac:dyDescent="0.3">
      <c r="E2194" s="215"/>
      <c r="F2194" s="215"/>
      <c r="G2194" s="216"/>
      <c r="H2194" s="217"/>
      <c r="I2194" s="217"/>
      <c r="J2194" s="218"/>
      <c r="K2194" s="216"/>
    </row>
    <row r="2195" spans="5:11" s="205" customFormat="1" x14ac:dyDescent="0.3">
      <c r="E2195" s="215"/>
      <c r="F2195" s="215"/>
      <c r="G2195" s="216"/>
      <c r="H2195" s="217"/>
      <c r="I2195" s="217"/>
      <c r="J2195" s="218"/>
      <c r="K2195" s="216"/>
    </row>
    <row r="2196" spans="5:11" s="205" customFormat="1" x14ac:dyDescent="0.3">
      <c r="E2196" s="215"/>
      <c r="F2196" s="215"/>
      <c r="G2196" s="216"/>
      <c r="H2196" s="217"/>
      <c r="I2196" s="217"/>
      <c r="J2196" s="218"/>
      <c r="K2196" s="216"/>
    </row>
    <row r="2197" spans="5:11" s="205" customFormat="1" x14ac:dyDescent="0.3">
      <c r="E2197" s="215"/>
      <c r="F2197" s="215"/>
      <c r="G2197" s="216"/>
      <c r="H2197" s="217"/>
      <c r="I2197" s="217"/>
      <c r="J2197" s="218"/>
      <c r="K2197" s="216"/>
    </row>
    <row r="2198" spans="5:11" s="205" customFormat="1" x14ac:dyDescent="0.3">
      <c r="E2198" s="215"/>
      <c r="F2198" s="215"/>
      <c r="G2198" s="216"/>
      <c r="H2198" s="217"/>
      <c r="I2198" s="217"/>
      <c r="J2198" s="218"/>
      <c r="K2198" s="216"/>
    </row>
    <row r="2199" spans="5:11" s="205" customFormat="1" x14ac:dyDescent="0.3">
      <c r="E2199" s="215"/>
      <c r="F2199" s="215"/>
      <c r="G2199" s="216"/>
      <c r="H2199" s="217"/>
      <c r="I2199" s="217"/>
      <c r="J2199" s="218"/>
      <c r="K2199" s="216"/>
    </row>
    <row r="2200" spans="5:11" s="205" customFormat="1" x14ac:dyDescent="0.3">
      <c r="E2200" s="215"/>
      <c r="F2200" s="215"/>
      <c r="G2200" s="216"/>
      <c r="H2200" s="217"/>
      <c r="I2200" s="217"/>
      <c r="J2200" s="218"/>
      <c r="K2200" s="216"/>
    </row>
    <row r="2201" spans="5:11" s="205" customFormat="1" x14ac:dyDescent="0.3">
      <c r="E2201" s="215"/>
      <c r="F2201" s="215"/>
      <c r="G2201" s="216"/>
      <c r="H2201" s="217"/>
      <c r="I2201" s="217"/>
      <c r="J2201" s="218"/>
      <c r="K2201" s="216"/>
    </row>
    <row r="2202" spans="5:11" s="205" customFormat="1" x14ac:dyDescent="0.3">
      <c r="E2202" s="215"/>
      <c r="F2202" s="215"/>
      <c r="G2202" s="216"/>
      <c r="H2202" s="217"/>
      <c r="I2202" s="217"/>
      <c r="J2202" s="218"/>
      <c r="K2202" s="216"/>
    </row>
    <row r="2203" spans="5:11" s="205" customFormat="1" x14ac:dyDescent="0.3">
      <c r="E2203" s="215"/>
      <c r="F2203" s="215"/>
      <c r="G2203" s="216"/>
      <c r="H2203" s="217"/>
      <c r="I2203" s="217"/>
      <c r="J2203" s="218"/>
      <c r="K2203" s="216"/>
    </row>
    <row r="2204" spans="5:11" s="205" customFormat="1" x14ac:dyDescent="0.3">
      <c r="E2204" s="215"/>
      <c r="F2204" s="215"/>
      <c r="G2204" s="216"/>
      <c r="H2204" s="217"/>
      <c r="I2204" s="217"/>
      <c r="J2204" s="218"/>
      <c r="K2204" s="216"/>
    </row>
    <row r="2205" spans="5:11" s="205" customFormat="1" x14ac:dyDescent="0.3">
      <c r="E2205" s="215"/>
      <c r="F2205" s="215"/>
      <c r="G2205" s="216"/>
      <c r="H2205" s="217"/>
      <c r="I2205" s="217"/>
      <c r="J2205" s="218"/>
      <c r="K2205" s="216"/>
    </row>
    <row r="2206" spans="5:11" s="205" customFormat="1" x14ac:dyDescent="0.3">
      <c r="E2206" s="215"/>
      <c r="F2206" s="215"/>
      <c r="G2206" s="216"/>
      <c r="H2206" s="217"/>
      <c r="I2206" s="217"/>
      <c r="J2206" s="218"/>
      <c r="K2206" s="216"/>
    </row>
    <row r="2207" spans="5:11" s="205" customFormat="1" x14ac:dyDescent="0.3">
      <c r="E2207" s="215"/>
      <c r="F2207" s="215"/>
      <c r="G2207" s="216"/>
      <c r="H2207" s="217"/>
      <c r="I2207" s="217"/>
      <c r="J2207" s="218"/>
      <c r="K2207" s="216"/>
    </row>
    <row r="2208" spans="5:11" s="205" customFormat="1" x14ac:dyDescent="0.3">
      <c r="E2208" s="215"/>
      <c r="F2208" s="215"/>
      <c r="G2208" s="216"/>
      <c r="H2208" s="217"/>
      <c r="I2208" s="217"/>
      <c r="J2208" s="218"/>
      <c r="K2208" s="216"/>
    </row>
    <row r="2209" spans="5:11" s="205" customFormat="1" x14ac:dyDescent="0.3">
      <c r="E2209" s="215"/>
      <c r="F2209" s="215"/>
      <c r="G2209" s="216"/>
      <c r="H2209" s="217"/>
      <c r="I2209" s="217"/>
      <c r="J2209" s="218"/>
      <c r="K2209" s="216"/>
    </row>
    <row r="2210" spans="5:11" s="205" customFormat="1" x14ac:dyDescent="0.3">
      <c r="E2210" s="215"/>
      <c r="F2210" s="215"/>
      <c r="G2210" s="216"/>
      <c r="H2210" s="217"/>
      <c r="I2210" s="217"/>
      <c r="J2210" s="218"/>
      <c r="K2210" s="216"/>
    </row>
    <row r="2211" spans="5:11" s="205" customFormat="1" x14ac:dyDescent="0.3">
      <c r="E2211" s="215"/>
      <c r="F2211" s="215"/>
      <c r="G2211" s="216"/>
      <c r="H2211" s="217"/>
      <c r="I2211" s="217"/>
      <c r="J2211" s="218"/>
      <c r="K2211" s="216"/>
    </row>
    <row r="2212" spans="5:11" s="205" customFormat="1" x14ac:dyDescent="0.3">
      <c r="E2212" s="215"/>
      <c r="F2212" s="215"/>
      <c r="G2212" s="216"/>
      <c r="H2212" s="217"/>
      <c r="I2212" s="217"/>
      <c r="J2212" s="218"/>
      <c r="K2212" s="216"/>
    </row>
    <row r="2213" spans="5:11" s="205" customFormat="1" x14ac:dyDescent="0.3">
      <c r="E2213" s="215"/>
      <c r="F2213" s="215"/>
      <c r="G2213" s="216"/>
      <c r="H2213" s="217"/>
      <c r="I2213" s="217"/>
      <c r="J2213" s="218"/>
      <c r="K2213" s="216"/>
    </row>
    <row r="2214" spans="5:11" s="205" customFormat="1" x14ac:dyDescent="0.3">
      <c r="E2214" s="215"/>
      <c r="F2214" s="215"/>
      <c r="G2214" s="216"/>
      <c r="H2214" s="217"/>
      <c r="I2214" s="217"/>
      <c r="J2214" s="218"/>
      <c r="K2214" s="216"/>
    </row>
    <row r="2215" spans="5:11" s="205" customFormat="1" x14ac:dyDescent="0.3">
      <c r="E2215" s="215"/>
      <c r="F2215" s="215"/>
      <c r="G2215" s="216"/>
      <c r="H2215" s="217"/>
      <c r="I2215" s="217"/>
      <c r="J2215" s="218"/>
      <c r="K2215" s="216"/>
    </row>
    <row r="2216" spans="5:11" s="205" customFormat="1" x14ac:dyDescent="0.3">
      <c r="E2216" s="215"/>
      <c r="F2216" s="215"/>
      <c r="G2216" s="216"/>
      <c r="H2216" s="217"/>
      <c r="I2216" s="217"/>
      <c r="J2216" s="218"/>
      <c r="K2216" s="216"/>
    </row>
    <row r="2217" spans="5:11" s="205" customFormat="1" x14ac:dyDescent="0.3">
      <c r="E2217" s="215"/>
      <c r="F2217" s="215"/>
      <c r="G2217" s="216"/>
      <c r="H2217" s="217"/>
      <c r="I2217" s="217"/>
      <c r="J2217" s="218"/>
      <c r="K2217" s="216"/>
    </row>
    <row r="2218" spans="5:11" s="205" customFormat="1" x14ac:dyDescent="0.3">
      <c r="E2218" s="215"/>
      <c r="F2218" s="215"/>
      <c r="G2218" s="216"/>
      <c r="H2218" s="217"/>
      <c r="I2218" s="217"/>
      <c r="J2218" s="218"/>
      <c r="K2218" s="216"/>
    </row>
    <row r="2219" spans="5:11" s="205" customFormat="1" x14ac:dyDescent="0.3">
      <c r="E2219" s="215"/>
      <c r="F2219" s="215"/>
      <c r="G2219" s="216"/>
      <c r="H2219" s="217"/>
      <c r="I2219" s="217"/>
      <c r="J2219" s="218"/>
      <c r="K2219" s="216"/>
    </row>
    <row r="2220" spans="5:11" s="205" customFormat="1" x14ac:dyDescent="0.3">
      <c r="E2220" s="215"/>
      <c r="F2220" s="215"/>
      <c r="G2220" s="216"/>
      <c r="H2220" s="217"/>
      <c r="I2220" s="217"/>
      <c r="J2220" s="218"/>
      <c r="K2220" s="216"/>
    </row>
    <row r="2221" spans="5:11" s="205" customFormat="1" x14ac:dyDescent="0.3">
      <c r="E2221" s="215"/>
      <c r="F2221" s="215"/>
      <c r="G2221" s="216"/>
      <c r="H2221" s="217"/>
      <c r="I2221" s="217"/>
      <c r="J2221" s="218"/>
      <c r="K2221" s="216"/>
    </row>
    <row r="2222" spans="5:11" s="205" customFormat="1" x14ac:dyDescent="0.3">
      <c r="E2222" s="215"/>
      <c r="F2222" s="215"/>
      <c r="G2222" s="216"/>
      <c r="H2222" s="217"/>
      <c r="I2222" s="217"/>
      <c r="J2222" s="218"/>
      <c r="K2222" s="216"/>
    </row>
    <row r="2223" spans="5:11" s="205" customFormat="1" x14ac:dyDescent="0.3">
      <c r="E2223" s="215"/>
      <c r="F2223" s="215"/>
      <c r="G2223" s="216"/>
      <c r="H2223" s="217"/>
      <c r="I2223" s="217"/>
      <c r="J2223" s="218"/>
      <c r="K2223" s="216"/>
    </row>
    <row r="2224" spans="5:11" s="205" customFormat="1" x14ac:dyDescent="0.3">
      <c r="E2224" s="215"/>
      <c r="F2224" s="215"/>
      <c r="G2224" s="216"/>
      <c r="H2224" s="217"/>
      <c r="I2224" s="217"/>
      <c r="J2224" s="218"/>
      <c r="K2224" s="216"/>
    </row>
    <row r="2225" spans="5:11" s="205" customFormat="1" x14ac:dyDescent="0.3">
      <c r="E2225" s="215"/>
      <c r="F2225" s="215"/>
      <c r="G2225" s="216"/>
      <c r="H2225" s="217"/>
      <c r="I2225" s="217"/>
      <c r="J2225" s="218"/>
      <c r="K2225" s="216"/>
    </row>
    <row r="2226" spans="5:11" s="205" customFormat="1" x14ac:dyDescent="0.3">
      <c r="E2226" s="215"/>
      <c r="F2226" s="215"/>
      <c r="G2226" s="216"/>
      <c r="H2226" s="217"/>
      <c r="I2226" s="217"/>
      <c r="J2226" s="218"/>
      <c r="K2226" s="216"/>
    </row>
    <row r="2227" spans="5:11" s="205" customFormat="1" x14ac:dyDescent="0.3">
      <c r="E2227" s="215"/>
      <c r="F2227" s="215"/>
      <c r="G2227" s="216"/>
      <c r="H2227" s="217"/>
      <c r="I2227" s="217"/>
      <c r="J2227" s="218"/>
      <c r="K2227" s="216"/>
    </row>
    <row r="2228" spans="5:11" s="205" customFormat="1" x14ac:dyDescent="0.3">
      <c r="E2228" s="215"/>
      <c r="F2228" s="215"/>
      <c r="G2228" s="216"/>
      <c r="H2228" s="217"/>
      <c r="I2228" s="217"/>
      <c r="J2228" s="218"/>
      <c r="K2228" s="216"/>
    </row>
    <row r="2229" spans="5:11" s="205" customFormat="1" x14ac:dyDescent="0.3">
      <c r="E2229" s="215"/>
      <c r="F2229" s="215"/>
      <c r="G2229" s="216"/>
      <c r="H2229" s="217"/>
      <c r="I2229" s="217"/>
      <c r="J2229" s="218"/>
      <c r="K2229" s="216"/>
    </row>
    <row r="2230" spans="5:11" s="205" customFormat="1" x14ac:dyDescent="0.3">
      <c r="E2230" s="215"/>
      <c r="F2230" s="215"/>
      <c r="G2230" s="216"/>
      <c r="H2230" s="217"/>
      <c r="I2230" s="217"/>
      <c r="J2230" s="218"/>
      <c r="K2230" s="216"/>
    </row>
    <row r="2231" spans="5:11" s="205" customFormat="1" x14ac:dyDescent="0.3">
      <c r="E2231" s="215"/>
      <c r="F2231" s="215"/>
      <c r="G2231" s="216"/>
      <c r="H2231" s="217"/>
      <c r="I2231" s="217"/>
      <c r="J2231" s="218"/>
      <c r="K2231" s="216"/>
    </row>
    <row r="2232" spans="5:11" s="205" customFormat="1" x14ac:dyDescent="0.3">
      <c r="E2232" s="215"/>
      <c r="F2232" s="215"/>
      <c r="G2232" s="216"/>
      <c r="H2232" s="217"/>
      <c r="I2232" s="217"/>
      <c r="J2232" s="218"/>
      <c r="K2232" s="216"/>
    </row>
    <row r="2233" spans="5:11" s="205" customFormat="1" x14ac:dyDescent="0.3">
      <c r="E2233" s="215"/>
      <c r="F2233" s="215"/>
      <c r="G2233" s="216"/>
      <c r="H2233" s="217"/>
      <c r="I2233" s="217"/>
      <c r="J2233" s="218"/>
      <c r="K2233" s="216"/>
    </row>
    <row r="2234" spans="5:11" s="205" customFormat="1" x14ac:dyDescent="0.3">
      <c r="E2234" s="215"/>
      <c r="F2234" s="215"/>
      <c r="G2234" s="216"/>
      <c r="H2234" s="217"/>
      <c r="I2234" s="217"/>
      <c r="J2234" s="218"/>
      <c r="K2234" s="216"/>
    </row>
    <row r="2235" spans="5:11" s="205" customFormat="1" x14ac:dyDescent="0.3">
      <c r="E2235" s="215"/>
      <c r="F2235" s="215"/>
      <c r="G2235" s="216"/>
      <c r="H2235" s="217"/>
      <c r="I2235" s="217"/>
      <c r="J2235" s="218"/>
      <c r="K2235" s="216"/>
    </row>
    <row r="2236" spans="5:11" s="205" customFormat="1" x14ac:dyDescent="0.3">
      <c r="E2236" s="215"/>
      <c r="F2236" s="215"/>
      <c r="G2236" s="216"/>
      <c r="H2236" s="217"/>
      <c r="I2236" s="217"/>
      <c r="J2236" s="218"/>
      <c r="K2236" s="216"/>
    </row>
    <row r="2237" spans="5:11" s="205" customFormat="1" x14ac:dyDescent="0.3">
      <c r="E2237" s="215"/>
      <c r="F2237" s="215"/>
      <c r="G2237" s="216"/>
      <c r="H2237" s="217"/>
      <c r="I2237" s="217"/>
      <c r="J2237" s="218"/>
      <c r="K2237" s="216"/>
    </row>
    <row r="2238" spans="5:11" s="205" customFormat="1" x14ac:dyDescent="0.3">
      <c r="E2238" s="215"/>
      <c r="F2238" s="215"/>
      <c r="G2238" s="216"/>
      <c r="H2238" s="217"/>
      <c r="I2238" s="217"/>
      <c r="J2238" s="218"/>
      <c r="K2238" s="216"/>
    </row>
    <row r="2239" spans="5:11" s="205" customFormat="1" x14ac:dyDescent="0.3">
      <c r="E2239" s="215"/>
      <c r="F2239" s="215"/>
      <c r="G2239" s="216"/>
      <c r="H2239" s="217"/>
      <c r="I2239" s="217"/>
      <c r="J2239" s="218"/>
      <c r="K2239" s="216"/>
    </row>
    <row r="2240" spans="5:11" s="205" customFormat="1" x14ac:dyDescent="0.3">
      <c r="E2240" s="215"/>
      <c r="F2240" s="215"/>
      <c r="G2240" s="216"/>
      <c r="H2240" s="217"/>
      <c r="I2240" s="217"/>
      <c r="J2240" s="218"/>
      <c r="K2240" s="216"/>
    </row>
    <row r="2241" spans="5:11" s="205" customFormat="1" x14ac:dyDescent="0.3">
      <c r="E2241" s="215"/>
      <c r="F2241" s="215"/>
      <c r="G2241" s="216"/>
      <c r="H2241" s="217"/>
      <c r="I2241" s="217"/>
      <c r="J2241" s="218"/>
      <c r="K2241" s="216"/>
    </row>
    <row r="2242" spans="5:11" s="205" customFormat="1" x14ac:dyDescent="0.3">
      <c r="E2242" s="215"/>
      <c r="F2242" s="215"/>
      <c r="G2242" s="216"/>
      <c r="H2242" s="217"/>
      <c r="I2242" s="217"/>
      <c r="J2242" s="218"/>
      <c r="K2242" s="216"/>
    </row>
    <row r="2243" spans="5:11" s="205" customFormat="1" x14ac:dyDescent="0.3">
      <c r="E2243" s="215"/>
      <c r="F2243" s="215"/>
      <c r="G2243" s="216"/>
      <c r="H2243" s="217"/>
      <c r="I2243" s="217"/>
      <c r="J2243" s="218"/>
      <c r="K2243" s="216"/>
    </row>
    <row r="2244" spans="5:11" s="205" customFormat="1" x14ac:dyDescent="0.3">
      <c r="E2244" s="215"/>
      <c r="F2244" s="215"/>
      <c r="G2244" s="216"/>
      <c r="H2244" s="217"/>
      <c r="I2244" s="217"/>
      <c r="J2244" s="218"/>
      <c r="K2244" s="216"/>
    </row>
    <row r="2245" spans="5:11" s="205" customFormat="1" x14ac:dyDescent="0.3">
      <c r="E2245" s="215"/>
      <c r="F2245" s="215"/>
      <c r="G2245" s="216"/>
      <c r="H2245" s="217"/>
      <c r="I2245" s="217"/>
      <c r="J2245" s="218"/>
      <c r="K2245" s="216"/>
    </row>
    <row r="2246" spans="5:11" s="205" customFormat="1" x14ac:dyDescent="0.3">
      <c r="E2246" s="215"/>
      <c r="F2246" s="215"/>
      <c r="G2246" s="216"/>
      <c r="H2246" s="217"/>
      <c r="I2246" s="217"/>
      <c r="J2246" s="218"/>
      <c r="K2246" s="216"/>
    </row>
    <row r="2247" spans="5:11" s="205" customFormat="1" x14ac:dyDescent="0.3">
      <c r="E2247" s="215"/>
      <c r="F2247" s="215"/>
      <c r="G2247" s="216"/>
      <c r="H2247" s="217"/>
      <c r="I2247" s="217"/>
      <c r="J2247" s="218"/>
      <c r="K2247" s="216"/>
    </row>
    <row r="2248" spans="5:11" s="205" customFormat="1" x14ac:dyDescent="0.3">
      <c r="E2248" s="215"/>
      <c r="F2248" s="215"/>
      <c r="G2248" s="216"/>
      <c r="H2248" s="217"/>
      <c r="I2248" s="217"/>
      <c r="J2248" s="218"/>
      <c r="K2248" s="216"/>
    </row>
    <row r="2249" spans="5:11" s="205" customFormat="1" x14ac:dyDescent="0.3">
      <c r="E2249" s="215"/>
      <c r="F2249" s="215"/>
      <c r="G2249" s="216"/>
      <c r="H2249" s="217"/>
      <c r="I2249" s="217"/>
      <c r="J2249" s="218"/>
      <c r="K2249" s="216"/>
    </row>
    <row r="2250" spans="5:11" s="205" customFormat="1" x14ac:dyDescent="0.3">
      <c r="E2250" s="215"/>
      <c r="F2250" s="215"/>
      <c r="G2250" s="216"/>
      <c r="H2250" s="217"/>
      <c r="I2250" s="217"/>
      <c r="J2250" s="218"/>
      <c r="K2250" s="216"/>
    </row>
    <row r="2251" spans="5:11" s="205" customFormat="1" x14ac:dyDescent="0.3">
      <c r="E2251" s="215"/>
      <c r="F2251" s="215"/>
      <c r="G2251" s="216"/>
      <c r="H2251" s="217"/>
      <c r="I2251" s="217"/>
      <c r="J2251" s="218"/>
      <c r="K2251" s="216"/>
    </row>
    <row r="2252" spans="5:11" s="205" customFormat="1" x14ac:dyDescent="0.3">
      <c r="E2252" s="215"/>
      <c r="F2252" s="215"/>
      <c r="G2252" s="216"/>
      <c r="H2252" s="217"/>
      <c r="I2252" s="217"/>
      <c r="J2252" s="218"/>
      <c r="K2252" s="216"/>
    </row>
    <row r="2253" spans="5:11" s="205" customFormat="1" x14ac:dyDescent="0.3">
      <c r="E2253" s="215"/>
      <c r="F2253" s="215"/>
      <c r="G2253" s="216"/>
      <c r="H2253" s="217"/>
      <c r="I2253" s="217"/>
      <c r="J2253" s="218"/>
      <c r="K2253" s="216"/>
    </row>
    <row r="2254" spans="5:11" s="205" customFormat="1" x14ac:dyDescent="0.3">
      <c r="E2254" s="215"/>
      <c r="F2254" s="215"/>
      <c r="G2254" s="216"/>
      <c r="H2254" s="217"/>
      <c r="I2254" s="217"/>
      <c r="J2254" s="218"/>
      <c r="K2254" s="216"/>
    </row>
    <row r="2255" spans="5:11" s="205" customFormat="1" x14ac:dyDescent="0.3">
      <c r="E2255" s="215"/>
      <c r="F2255" s="215"/>
      <c r="G2255" s="216"/>
      <c r="H2255" s="217"/>
      <c r="I2255" s="217"/>
      <c r="J2255" s="218"/>
      <c r="K2255" s="216"/>
    </row>
    <row r="2256" spans="5:11" s="205" customFormat="1" x14ac:dyDescent="0.3">
      <c r="E2256" s="215"/>
      <c r="F2256" s="215"/>
      <c r="G2256" s="216"/>
      <c r="H2256" s="217"/>
      <c r="I2256" s="217"/>
      <c r="J2256" s="218"/>
      <c r="K2256" s="216"/>
    </row>
    <row r="2257" spans="5:11" s="205" customFormat="1" x14ac:dyDescent="0.3">
      <c r="E2257" s="215"/>
      <c r="F2257" s="215"/>
      <c r="G2257" s="216"/>
      <c r="H2257" s="217"/>
      <c r="I2257" s="217"/>
      <c r="J2257" s="218"/>
      <c r="K2257" s="216"/>
    </row>
    <row r="2258" spans="5:11" s="205" customFormat="1" x14ac:dyDescent="0.3">
      <c r="E2258" s="215"/>
      <c r="F2258" s="215"/>
      <c r="G2258" s="216"/>
      <c r="H2258" s="217"/>
      <c r="I2258" s="217"/>
      <c r="J2258" s="218"/>
      <c r="K2258" s="216"/>
    </row>
    <row r="2259" spans="5:11" s="205" customFormat="1" x14ac:dyDescent="0.3">
      <c r="E2259" s="215"/>
      <c r="F2259" s="215"/>
      <c r="G2259" s="216"/>
      <c r="H2259" s="217"/>
      <c r="I2259" s="217"/>
      <c r="J2259" s="218"/>
      <c r="K2259" s="216"/>
    </row>
    <row r="2260" spans="5:11" s="205" customFormat="1" x14ac:dyDescent="0.3">
      <c r="E2260" s="215"/>
      <c r="F2260" s="215"/>
      <c r="G2260" s="216"/>
      <c r="H2260" s="217"/>
      <c r="I2260" s="217"/>
      <c r="J2260" s="218"/>
      <c r="K2260" s="216"/>
    </row>
    <row r="2261" spans="5:11" s="205" customFormat="1" x14ac:dyDescent="0.3">
      <c r="E2261" s="215"/>
      <c r="F2261" s="215"/>
      <c r="G2261" s="216"/>
      <c r="H2261" s="217"/>
      <c r="I2261" s="217"/>
      <c r="J2261" s="218"/>
      <c r="K2261" s="216"/>
    </row>
    <row r="2262" spans="5:11" s="205" customFormat="1" x14ac:dyDescent="0.3">
      <c r="E2262" s="215"/>
      <c r="F2262" s="215"/>
      <c r="G2262" s="216"/>
      <c r="H2262" s="217"/>
      <c r="I2262" s="217"/>
      <c r="J2262" s="218"/>
      <c r="K2262" s="216"/>
    </row>
    <row r="2263" spans="5:11" s="205" customFormat="1" x14ac:dyDescent="0.3">
      <c r="E2263" s="215"/>
      <c r="F2263" s="215"/>
      <c r="G2263" s="216"/>
      <c r="H2263" s="217"/>
      <c r="I2263" s="217"/>
      <c r="J2263" s="218"/>
      <c r="K2263" s="216"/>
    </row>
    <row r="2264" spans="5:11" s="205" customFormat="1" x14ac:dyDescent="0.3">
      <c r="E2264" s="215"/>
      <c r="F2264" s="215"/>
      <c r="G2264" s="216"/>
      <c r="H2264" s="217"/>
      <c r="I2264" s="217"/>
      <c r="J2264" s="218"/>
      <c r="K2264" s="216"/>
    </row>
    <row r="2265" spans="5:11" s="205" customFormat="1" x14ac:dyDescent="0.3">
      <c r="E2265" s="215"/>
      <c r="F2265" s="215"/>
      <c r="G2265" s="216"/>
      <c r="H2265" s="217"/>
      <c r="I2265" s="217"/>
      <c r="J2265" s="218"/>
      <c r="K2265" s="216"/>
    </row>
    <row r="2266" spans="5:11" s="205" customFormat="1" x14ac:dyDescent="0.3">
      <c r="E2266" s="215"/>
      <c r="F2266" s="215"/>
      <c r="G2266" s="216"/>
      <c r="H2266" s="217"/>
      <c r="I2266" s="217"/>
      <c r="J2266" s="218"/>
      <c r="K2266" s="216"/>
    </row>
    <row r="2267" spans="5:11" s="205" customFormat="1" x14ac:dyDescent="0.3">
      <c r="E2267" s="215"/>
      <c r="F2267" s="215"/>
      <c r="G2267" s="216"/>
      <c r="H2267" s="217"/>
      <c r="I2267" s="217"/>
      <c r="J2267" s="218"/>
      <c r="K2267" s="216"/>
    </row>
    <row r="2268" spans="5:11" s="205" customFormat="1" x14ac:dyDescent="0.3">
      <c r="E2268" s="215"/>
      <c r="F2268" s="215"/>
      <c r="G2268" s="216"/>
      <c r="H2268" s="217"/>
      <c r="I2268" s="217"/>
      <c r="J2268" s="218"/>
      <c r="K2268" s="216"/>
    </row>
    <row r="2269" spans="5:11" s="205" customFormat="1" x14ac:dyDescent="0.3">
      <c r="E2269" s="215"/>
      <c r="F2269" s="215"/>
      <c r="G2269" s="216"/>
      <c r="H2269" s="217"/>
      <c r="I2269" s="217"/>
      <c r="J2269" s="218"/>
      <c r="K2269" s="216"/>
    </row>
    <row r="2270" spans="5:11" s="205" customFormat="1" x14ac:dyDescent="0.3">
      <c r="E2270" s="215"/>
      <c r="F2270" s="215"/>
      <c r="G2270" s="216"/>
      <c r="H2270" s="217"/>
      <c r="I2270" s="217"/>
      <c r="J2270" s="218"/>
      <c r="K2270" s="216"/>
    </row>
    <row r="2271" spans="5:11" s="205" customFormat="1" x14ac:dyDescent="0.3">
      <c r="E2271" s="215"/>
      <c r="F2271" s="215"/>
      <c r="G2271" s="216"/>
      <c r="H2271" s="217"/>
      <c r="I2271" s="217"/>
      <c r="J2271" s="218"/>
      <c r="K2271" s="216"/>
    </row>
    <row r="2272" spans="5:11" s="205" customFormat="1" x14ac:dyDescent="0.3">
      <c r="E2272" s="215"/>
      <c r="F2272" s="215"/>
      <c r="G2272" s="216"/>
      <c r="H2272" s="217"/>
      <c r="I2272" s="217"/>
      <c r="J2272" s="218"/>
      <c r="K2272" s="216"/>
    </row>
    <row r="2273" spans="5:11" s="205" customFormat="1" x14ac:dyDescent="0.3">
      <c r="E2273" s="215"/>
      <c r="F2273" s="215"/>
      <c r="G2273" s="216"/>
      <c r="H2273" s="217"/>
      <c r="I2273" s="217"/>
      <c r="J2273" s="218"/>
      <c r="K2273" s="216"/>
    </row>
    <row r="2274" spans="5:11" s="205" customFormat="1" x14ac:dyDescent="0.3">
      <c r="E2274" s="215"/>
      <c r="F2274" s="215"/>
      <c r="G2274" s="216"/>
      <c r="H2274" s="217"/>
      <c r="I2274" s="217"/>
      <c r="J2274" s="218"/>
      <c r="K2274" s="216"/>
    </row>
    <row r="2275" spans="5:11" s="205" customFormat="1" x14ac:dyDescent="0.3">
      <c r="E2275" s="215"/>
      <c r="F2275" s="215"/>
      <c r="G2275" s="216"/>
      <c r="H2275" s="217"/>
      <c r="I2275" s="217"/>
      <c r="J2275" s="218"/>
      <c r="K2275" s="216"/>
    </row>
    <row r="2276" spans="5:11" s="205" customFormat="1" x14ac:dyDescent="0.3">
      <c r="E2276" s="215"/>
      <c r="F2276" s="215"/>
      <c r="G2276" s="216"/>
      <c r="H2276" s="217"/>
      <c r="I2276" s="217"/>
      <c r="J2276" s="218"/>
      <c r="K2276" s="216"/>
    </row>
    <row r="2277" spans="5:11" s="205" customFormat="1" x14ac:dyDescent="0.3">
      <c r="E2277" s="215"/>
      <c r="F2277" s="215"/>
      <c r="G2277" s="216"/>
      <c r="H2277" s="217"/>
      <c r="I2277" s="217"/>
      <c r="J2277" s="218"/>
      <c r="K2277" s="216"/>
    </row>
    <row r="2278" spans="5:11" s="205" customFormat="1" x14ac:dyDescent="0.3">
      <c r="E2278" s="215"/>
      <c r="F2278" s="215"/>
      <c r="G2278" s="216"/>
      <c r="H2278" s="217"/>
      <c r="I2278" s="217"/>
      <c r="J2278" s="218"/>
      <c r="K2278" s="216"/>
    </row>
    <row r="2279" spans="5:11" s="205" customFormat="1" x14ac:dyDescent="0.3">
      <c r="E2279" s="215"/>
      <c r="F2279" s="215"/>
      <c r="G2279" s="216"/>
      <c r="H2279" s="217"/>
      <c r="I2279" s="217"/>
      <c r="J2279" s="218"/>
      <c r="K2279" s="216"/>
    </row>
    <row r="2280" spans="5:11" s="205" customFormat="1" x14ac:dyDescent="0.3">
      <c r="E2280" s="215"/>
      <c r="F2280" s="215"/>
      <c r="G2280" s="216"/>
      <c r="H2280" s="217"/>
      <c r="I2280" s="217"/>
      <c r="J2280" s="218"/>
      <c r="K2280" s="216"/>
    </row>
    <row r="2281" spans="5:11" s="205" customFormat="1" x14ac:dyDescent="0.3">
      <c r="E2281" s="215"/>
      <c r="F2281" s="215"/>
      <c r="G2281" s="216"/>
      <c r="H2281" s="217"/>
      <c r="I2281" s="217"/>
      <c r="J2281" s="218"/>
      <c r="K2281" s="216"/>
    </row>
    <row r="2282" spans="5:11" s="205" customFormat="1" x14ac:dyDescent="0.3">
      <c r="E2282" s="215"/>
      <c r="F2282" s="215"/>
      <c r="G2282" s="216"/>
      <c r="H2282" s="217"/>
      <c r="I2282" s="217"/>
      <c r="J2282" s="218"/>
      <c r="K2282" s="216"/>
    </row>
    <row r="2283" spans="5:11" s="205" customFormat="1" x14ac:dyDescent="0.3">
      <c r="E2283" s="215"/>
      <c r="F2283" s="215"/>
      <c r="G2283" s="216"/>
      <c r="H2283" s="217"/>
      <c r="I2283" s="217"/>
      <c r="J2283" s="218"/>
      <c r="K2283" s="216"/>
    </row>
    <row r="2284" spans="5:11" s="205" customFormat="1" x14ac:dyDescent="0.3">
      <c r="E2284" s="215"/>
      <c r="F2284" s="215"/>
      <c r="G2284" s="216"/>
      <c r="H2284" s="217"/>
      <c r="I2284" s="217"/>
      <c r="J2284" s="218"/>
      <c r="K2284" s="216"/>
    </row>
    <row r="2285" spans="5:11" s="205" customFormat="1" x14ac:dyDescent="0.3">
      <c r="E2285" s="215"/>
      <c r="F2285" s="215"/>
      <c r="G2285" s="216"/>
      <c r="H2285" s="217"/>
      <c r="I2285" s="217"/>
      <c r="J2285" s="218"/>
      <c r="K2285" s="216"/>
    </row>
    <row r="2286" spans="5:11" s="205" customFormat="1" x14ac:dyDescent="0.3">
      <c r="E2286" s="215"/>
      <c r="F2286" s="215"/>
      <c r="G2286" s="216"/>
      <c r="H2286" s="217"/>
      <c r="I2286" s="217"/>
      <c r="J2286" s="218"/>
      <c r="K2286" s="216"/>
    </row>
    <row r="2287" spans="5:11" s="205" customFormat="1" x14ac:dyDescent="0.3">
      <c r="E2287" s="215"/>
      <c r="F2287" s="215"/>
      <c r="G2287" s="216"/>
      <c r="H2287" s="217"/>
      <c r="I2287" s="217"/>
      <c r="J2287" s="218"/>
      <c r="K2287" s="216"/>
    </row>
    <row r="2288" spans="5:11" s="205" customFormat="1" x14ac:dyDescent="0.3">
      <c r="E2288" s="215"/>
      <c r="F2288" s="215"/>
      <c r="G2288" s="216"/>
      <c r="H2288" s="217"/>
      <c r="I2288" s="217"/>
      <c r="J2288" s="218"/>
      <c r="K2288" s="216"/>
    </row>
    <row r="2289" spans="5:11" s="205" customFormat="1" x14ac:dyDescent="0.3">
      <c r="E2289" s="215"/>
      <c r="F2289" s="215"/>
      <c r="G2289" s="216"/>
      <c r="H2289" s="217"/>
      <c r="I2289" s="217"/>
      <c r="J2289" s="218"/>
      <c r="K2289" s="216"/>
    </row>
    <row r="2290" spans="5:11" s="205" customFormat="1" x14ac:dyDescent="0.3">
      <c r="E2290" s="215"/>
      <c r="F2290" s="215"/>
      <c r="G2290" s="216"/>
      <c r="H2290" s="217"/>
      <c r="I2290" s="217"/>
      <c r="J2290" s="218"/>
      <c r="K2290" s="216"/>
    </row>
    <row r="2291" spans="5:11" s="205" customFormat="1" x14ac:dyDescent="0.3">
      <c r="E2291" s="215"/>
      <c r="F2291" s="215"/>
      <c r="G2291" s="216"/>
      <c r="H2291" s="217"/>
      <c r="I2291" s="217"/>
      <c r="J2291" s="218"/>
      <c r="K2291" s="216"/>
    </row>
    <row r="2292" spans="5:11" s="205" customFormat="1" x14ac:dyDescent="0.3">
      <c r="E2292" s="215"/>
      <c r="F2292" s="215"/>
      <c r="G2292" s="216"/>
      <c r="H2292" s="217"/>
      <c r="I2292" s="217"/>
      <c r="J2292" s="218"/>
      <c r="K2292" s="216"/>
    </row>
    <row r="2293" spans="5:11" s="205" customFormat="1" x14ac:dyDescent="0.3">
      <c r="E2293" s="215"/>
      <c r="F2293" s="215"/>
      <c r="G2293" s="216"/>
      <c r="H2293" s="217"/>
      <c r="I2293" s="217"/>
      <c r="J2293" s="218"/>
      <c r="K2293" s="216"/>
    </row>
    <row r="2294" spans="5:11" s="205" customFormat="1" x14ac:dyDescent="0.3">
      <c r="E2294" s="215"/>
      <c r="F2294" s="215"/>
      <c r="G2294" s="216"/>
      <c r="H2294" s="217"/>
      <c r="I2294" s="217"/>
      <c r="J2294" s="218"/>
      <c r="K2294" s="216"/>
    </row>
    <row r="2295" spans="5:11" s="205" customFormat="1" x14ac:dyDescent="0.3">
      <c r="E2295" s="215"/>
      <c r="F2295" s="215"/>
      <c r="G2295" s="216"/>
      <c r="H2295" s="217"/>
      <c r="I2295" s="217"/>
      <c r="J2295" s="218"/>
      <c r="K2295" s="216"/>
    </row>
    <row r="2296" spans="5:11" s="205" customFormat="1" x14ac:dyDescent="0.3">
      <c r="E2296" s="215"/>
      <c r="F2296" s="215"/>
      <c r="G2296" s="216"/>
      <c r="H2296" s="217"/>
      <c r="I2296" s="217"/>
      <c r="J2296" s="218"/>
      <c r="K2296" s="216"/>
    </row>
    <row r="2297" spans="5:11" s="205" customFormat="1" x14ac:dyDescent="0.3">
      <c r="E2297" s="215"/>
      <c r="F2297" s="215"/>
      <c r="G2297" s="216"/>
      <c r="H2297" s="217"/>
      <c r="I2297" s="217"/>
      <c r="J2297" s="218"/>
      <c r="K2297" s="216"/>
    </row>
    <row r="2298" spans="5:11" s="205" customFormat="1" x14ac:dyDescent="0.3">
      <c r="E2298" s="215"/>
      <c r="F2298" s="215"/>
      <c r="G2298" s="216"/>
      <c r="H2298" s="217"/>
      <c r="I2298" s="217"/>
      <c r="J2298" s="218"/>
      <c r="K2298" s="216"/>
    </row>
    <row r="2299" spans="5:11" s="205" customFormat="1" x14ac:dyDescent="0.3">
      <c r="E2299" s="215"/>
      <c r="F2299" s="215"/>
      <c r="G2299" s="216"/>
      <c r="H2299" s="217"/>
      <c r="I2299" s="217"/>
      <c r="J2299" s="218"/>
      <c r="K2299" s="216"/>
    </row>
    <row r="2300" spans="5:11" s="205" customFormat="1" x14ac:dyDescent="0.3">
      <c r="E2300" s="215"/>
      <c r="F2300" s="215"/>
      <c r="G2300" s="216"/>
      <c r="H2300" s="217"/>
      <c r="I2300" s="217"/>
      <c r="J2300" s="218"/>
      <c r="K2300" s="216"/>
    </row>
    <row r="2301" spans="5:11" s="205" customFormat="1" x14ac:dyDescent="0.3">
      <c r="E2301" s="215"/>
      <c r="F2301" s="215"/>
      <c r="G2301" s="216"/>
      <c r="H2301" s="217"/>
      <c r="I2301" s="217"/>
      <c r="J2301" s="218"/>
      <c r="K2301" s="216"/>
    </row>
    <row r="2302" spans="5:11" s="205" customFormat="1" x14ac:dyDescent="0.3">
      <c r="E2302" s="215"/>
      <c r="F2302" s="215"/>
      <c r="G2302" s="216"/>
      <c r="H2302" s="217"/>
      <c r="I2302" s="217"/>
      <c r="J2302" s="218"/>
      <c r="K2302" s="216"/>
    </row>
    <row r="2303" spans="5:11" s="205" customFormat="1" x14ac:dyDescent="0.3">
      <c r="E2303" s="215"/>
      <c r="F2303" s="215"/>
      <c r="G2303" s="216"/>
      <c r="H2303" s="217"/>
      <c r="I2303" s="217"/>
      <c r="J2303" s="218"/>
      <c r="K2303" s="216"/>
    </row>
    <row r="2304" spans="5:11" s="205" customFormat="1" x14ac:dyDescent="0.3">
      <c r="E2304" s="215"/>
      <c r="F2304" s="215"/>
      <c r="G2304" s="216"/>
      <c r="H2304" s="217"/>
      <c r="I2304" s="217"/>
      <c r="J2304" s="218"/>
      <c r="K2304" s="216"/>
    </row>
    <row r="2305" spans="5:11" s="205" customFormat="1" x14ac:dyDescent="0.3">
      <c r="E2305" s="215"/>
      <c r="F2305" s="215"/>
      <c r="G2305" s="216"/>
      <c r="H2305" s="217"/>
      <c r="I2305" s="217"/>
      <c r="J2305" s="218"/>
      <c r="K2305" s="216"/>
    </row>
    <row r="2306" spans="5:11" s="205" customFormat="1" x14ac:dyDescent="0.3">
      <c r="E2306" s="215"/>
      <c r="F2306" s="215"/>
      <c r="G2306" s="216"/>
      <c r="H2306" s="217"/>
      <c r="I2306" s="217"/>
      <c r="J2306" s="218"/>
      <c r="K2306" s="216"/>
    </row>
    <row r="2307" spans="5:11" s="205" customFormat="1" x14ac:dyDescent="0.3">
      <c r="E2307" s="215"/>
      <c r="F2307" s="215"/>
      <c r="G2307" s="216"/>
      <c r="H2307" s="217"/>
      <c r="I2307" s="217"/>
      <c r="J2307" s="218"/>
      <c r="K2307" s="216"/>
    </row>
    <row r="2308" spans="5:11" s="205" customFormat="1" x14ac:dyDescent="0.3">
      <c r="E2308" s="215"/>
      <c r="F2308" s="215"/>
      <c r="G2308" s="216"/>
      <c r="H2308" s="217"/>
      <c r="I2308" s="217"/>
      <c r="J2308" s="218"/>
      <c r="K2308" s="216"/>
    </row>
    <row r="2309" spans="5:11" s="205" customFormat="1" x14ac:dyDescent="0.3">
      <c r="E2309" s="215"/>
      <c r="F2309" s="215"/>
      <c r="G2309" s="216"/>
      <c r="H2309" s="217"/>
      <c r="I2309" s="217"/>
      <c r="J2309" s="218"/>
      <c r="K2309" s="216"/>
    </row>
    <row r="2310" spans="5:11" s="205" customFormat="1" x14ac:dyDescent="0.3">
      <c r="E2310" s="215"/>
      <c r="F2310" s="215"/>
      <c r="G2310" s="216"/>
      <c r="H2310" s="217"/>
      <c r="I2310" s="217"/>
      <c r="J2310" s="218"/>
      <c r="K2310" s="216"/>
    </row>
    <row r="2311" spans="5:11" s="205" customFormat="1" x14ac:dyDescent="0.3">
      <c r="E2311" s="215"/>
      <c r="F2311" s="215"/>
      <c r="G2311" s="216"/>
      <c r="H2311" s="217"/>
      <c r="I2311" s="217"/>
      <c r="J2311" s="218"/>
      <c r="K2311" s="216"/>
    </row>
    <row r="2312" spans="5:11" s="205" customFormat="1" x14ac:dyDescent="0.3">
      <c r="E2312" s="215"/>
      <c r="F2312" s="215"/>
      <c r="G2312" s="216"/>
      <c r="H2312" s="217"/>
      <c r="I2312" s="217"/>
      <c r="J2312" s="218"/>
      <c r="K2312" s="216"/>
    </row>
    <row r="2313" spans="5:11" s="205" customFormat="1" x14ac:dyDescent="0.3">
      <c r="E2313" s="215"/>
      <c r="F2313" s="215"/>
      <c r="G2313" s="216"/>
      <c r="H2313" s="217"/>
      <c r="I2313" s="217"/>
      <c r="J2313" s="218"/>
      <c r="K2313" s="216"/>
    </row>
    <row r="2314" spans="5:11" s="205" customFormat="1" x14ac:dyDescent="0.3">
      <c r="E2314" s="215"/>
      <c r="F2314" s="215"/>
      <c r="G2314" s="216"/>
      <c r="H2314" s="217"/>
      <c r="I2314" s="217"/>
      <c r="J2314" s="218"/>
      <c r="K2314" s="216"/>
    </row>
    <row r="2315" spans="5:11" s="205" customFormat="1" x14ac:dyDescent="0.3">
      <c r="E2315" s="215"/>
      <c r="F2315" s="215"/>
      <c r="G2315" s="216"/>
      <c r="H2315" s="217"/>
      <c r="I2315" s="217"/>
      <c r="J2315" s="218"/>
      <c r="K2315" s="216"/>
    </row>
    <row r="2316" spans="5:11" s="205" customFormat="1" x14ac:dyDescent="0.3">
      <c r="E2316" s="215"/>
      <c r="F2316" s="215"/>
      <c r="G2316" s="216"/>
      <c r="H2316" s="217"/>
      <c r="I2316" s="217"/>
      <c r="J2316" s="218"/>
      <c r="K2316" s="216"/>
    </row>
    <row r="2317" spans="5:11" s="205" customFormat="1" x14ac:dyDescent="0.3">
      <c r="E2317" s="215"/>
      <c r="F2317" s="215"/>
      <c r="G2317" s="216"/>
      <c r="H2317" s="217"/>
      <c r="I2317" s="217"/>
      <c r="J2317" s="218"/>
      <c r="K2317" s="216"/>
    </row>
    <row r="2318" spans="5:11" s="205" customFormat="1" x14ac:dyDescent="0.3">
      <c r="E2318" s="215"/>
      <c r="F2318" s="215"/>
      <c r="G2318" s="216"/>
      <c r="H2318" s="217"/>
      <c r="I2318" s="217"/>
      <c r="J2318" s="218"/>
      <c r="K2318" s="216"/>
    </row>
    <row r="2319" spans="5:11" s="205" customFormat="1" x14ac:dyDescent="0.3">
      <c r="E2319" s="215"/>
      <c r="F2319" s="215"/>
      <c r="G2319" s="216"/>
      <c r="H2319" s="217"/>
      <c r="I2319" s="217"/>
      <c r="J2319" s="218"/>
      <c r="K2319" s="216"/>
    </row>
    <row r="2320" spans="5:11" s="205" customFormat="1" x14ac:dyDescent="0.3">
      <c r="E2320" s="215"/>
      <c r="F2320" s="215"/>
      <c r="G2320" s="216"/>
      <c r="H2320" s="217"/>
      <c r="I2320" s="217"/>
      <c r="J2320" s="218"/>
      <c r="K2320" s="216"/>
    </row>
    <row r="2321" spans="5:11" s="205" customFormat="1" x14ac:dyDescent="0.3">
      <c r="E2321" s="215"/>
      <c r="F2321" s="215"/>
      <c r="G2321" s="216"/>
      <c r="H2321" s="217"/>
      <c r="I2321" s="217"/>
      <c r="J2321" s="218"/>
      <c r="K2321" s="216"/>
    </row>
    <row r="2322" spans="5:11" s="205" customFormat="1" x14ac:dyDescent="0.3">
      <c r="E2322" s="215"/>
      <c r="F2322" s="215"/>
      <c r="G2322" s="216"/>
      <c r="H2322" s="217"/>
      <c r="I2322" s="217"/>
      <c r="J2322" s="218"/>
      <c r="K2322" s="216"/>
    </row>
    <row r="2323" spans="5:11" s="205" customFormat="1" x14ac:dyDescent="0.3">
      <c r="E2323" s="215"/>
      <c r="F2323" s="215"/>
      <c r="G2323" s="216"/>
      <c r="H2323" s="217"/>
      <c r="I2323" s="217"/>
      <c r="J2323" s="218"/>
      <c r="K2323" s="216"/>
    </row>
    <row r="2324" spans="5:11" s="205" customFormat="1" x14ac:dyDescent="0.3">
      <c r="E2324" s="215"/>
      <c r="F2324" s="215"/>
      <c r="G2324" s="216"/>
      <c r="H2324" s="217"/>
      <c r="I2324" s="217"/>
      <c r="J2324" s="218"/>
      <c r="K2324" s="216"/>
    </row>
    <row r="2325" spans="5:11" s="205" customFormat="1" x14ac:dyDescent="0.3">
      <c r="E2325" s="215"/>
      <c r="F2325" s="215"/>
      <c r="G2325" s="216"/>
      <c r="H2325" s="217"/>
      <c r="I2325" s="217"/>
      <c r="J2325" s="218"/>
      <c r="K2325" s="216"/>
    </row>
    <row r="2326" spans="5:11" s="205" customFormat="1" x14ac:dyDescent="0.3">
      <c r="E2326" s="215"/>
      <c r="F2326" s="215"/>
      <c r="G2326" s="216"/>
      <c r="H2326" s="217"/>
      <c r="I2326" s="217"/>
      <c r="J2326" s="218"/>
      <c r="K2326" s="216"/>
    </row>
    <row r="2327" spans="5:11" s="205" customFormat="1" x14ac:dyDescent="0.3">
      <c r="E2327" s="215"/>
      <c r="F2327" s="215"/>
      <c r="G2327" s="216"/>
      <c r="H2327" s="217"/>
      <c r="I2327" s="217"/>
      <c r="J2327" s="218"/>
      <c r="K2327" s="216"/>
    </row>
    <row r="2328" spans="5:11" s="205" customFormat="1" x14ac:dyDescent="0.3">
      <c r="E2328" s="215"/>
      <c r="F2328" s="215"/>
      <c r="G2328" s="216"/>
      <c r="H2328" s="217"/>
      <c r="I2328" s="217"/>
      <c r="J2328" s="218"/>
      <c r="K2328" s="216"/>
    </row>
    <row r="2329" spans="5:11" s="205" customFormat="1" x14ac:dyDescent="0.3">
      <c r="E2329" s="215"/>
      <c r="F2329" s="215"/>
      <c r="G2329" s="216"/>
      <c r="H2329" s="217"/>
      <c r="I2329" s="217"/>
      <c r="J2329" s="218"/>
      <c r="K2329" s="216"/>
    </row>
    <row r="2330" spans="5:11" s="205" customFormat="1" x14ac:dyDescent="0.3">
      <c r="E2330" s="215"/>
      <c r="F2330" s="215"/>
      <c r="G2330" s="216"/>
      <c r="H2330" s="217"/>
      <c r="I2330" s="217"/>
      <c r="J2330" s="218"/>
      <c r="K2330" s="216"/>
    </row>
    <row r="2331" spans="5:11" s="205" customFormat="1" x14ac:dyDescent="0.3">
      <c r="E2331" s="215"/>
      <c r="F2331" s="215"/>
      <c r="G2331" s="216"/>
      <c r="H2331" s="217"/>
      <c r="I2331" s="217"/>
      <c r="J2331" s="218"/>
      <c r="K2331" s="216"/>
    </row>
    <row r="2332" spans="5:11" s="205" customFormat="1" x14ac:dyDescent="0.3">
      <c r="E2332" s="215"/>
      <c r="F2332" s="215"/>
      <c r="G2332" s="216"/>
      <c r="H2332" s="217"/>
      <c r="I2332" s="217"/>
      <c r="J2332" s="218"/>
      <c r="K2332" s="216"/>
    </row>
    <row r="2333" spans="5:11" s="205" customFormat="1" x14ac:dyDescent="0.3">
      <c r="E2333" s="215"/>
      <c r="F2333" s="215"/>
      <c r="G2333" s="216"/>
      <c r="H2333" s="217"/>
      <c r="I2333" s="217"/>
      <c r="J2333" s="218"/>
      <c r="K2333" s="216"/>
    </row>
    <row r="2334" spans="5:11" s="205" customFormat="1" x14ac:dyDescent="0.3">
      <c r="E2334" s="215"/>
      <c r="F2334" s="215"/>
      <c r="G2334" s="216"/>
      <c r="H2334" s="217"/>
      <c r="I2334" s="217"/>
      <c r="J2334" s="218"/>
      <c r="K2334" s="216"/>
    </row>
    <row r="2335" spans="5:11" s="205" customFormat="1" x14ac:dyDescent="0.3">
      <c r="E2335" s="215"/>
      <c r="F2335" s="215"/>
      <c r="G2335" s="216"/>
      <c r="H2335" s="217"/>
      <c r="I2335" s="217"/>
      <c r="J2335" s="218"/>
      <c r="K2335" s="216"/>
    </row>
    <row r="2336" spans="5:11" s="205" customFormat="1" x14ac:dyDescent="0.3">
      <c r="E2336" s="215"/>
      <c r="F2336" s="215"/>
      <c r="G2336" s="216"/>
      <c r="H2336" s="217"/>
      <c r="I2336" s="217"/>
      <c r="J2336" s="218"/>
      <c r="K2336" s="216"/>
    </row>
    <row r="2337" spans="5:11" s="205" customFormat="1" x14ac:dyDescent="0.3">
      <c r="E2337" s="215"/>
      <c r="F2337" s="215"/>
      <c r="G2337" s="216"/>
      <c r="H2337" s="217"/>
      <c r="I2337" s="217"/>
      <c r="J2337" s="218"/>
      <c r="K2337" s="216"/>
    </row>
    <row r="2338" spans="5:11" s="205" customFormat="1" x14ac:dyDescent="0.3">
      <c r="E2338" s="215"/>
      <c r="F2338" s="215"/>
      <c r="G2338" s="216"/>
      <c r="H2338" s="217"/>
      <c r="I2338" s="217"/>
      <c r="J2338" s="218"/>
      <c r="K2338" s="216"/>
    </row>
    <row r="2339" spans="5:11" s="205" customFormat="1" x14ac:dyDescent="0.3">
      <c r="E2339" s="215"/>
      <c r="F2339" s="215"/>
      <c r="G2339" s="216"/>
      <c r="H2339" s="217"/>
      <c r="I2339" s="217"/>
      <c r="J2339" s="218"/>
      <c r="K2339" s="216"/>
    </row>
    <row r="2340" spans="5:11" s="205" customFormat="1" x14ac:dyDescent="0.3">
      <c r="E2340" s="215"/>
      <c r="F2340" s="215"/>
      <c r="G2340" s="216"/>
      <c r="H2340" s="217"/>
      <c r="I2340" s="217"/>
      <c r="J2340" s="218"/>
      <c r="K2340" s="216"/>
    </row>
    <row r="2341" spans="5:11" s="205" customFormat="1" x14ac:dyDescent="0.3">
      <c r="E2341" s="215"/>
      <c r="F2341" s="215"/>
      <c r="G2341" s="216"/>
      <c r="H2341" s="217"/>
      <c r="I2341" s="217"/>
      <c r="J2341" s="218"/>
      <c r="K2341" s="216"/>
    </row>
    <row r="2342" spans="5:11" s="205" customFormat="1" x14ac:dyDescent="0.3">
      <c r="E2342" s="215"/>
      <c r="F2342" s="215"/>
      <c r="G2342" s="216"/>
      <c r="H2342" s="217"/>
      <c r="I2342" s="217"/>
      <c r="J2342" s="218"/>
      <c r="K2342" s="216"/>
    </row>
    <row r="2343" spans="5:11" s="205" customFormat="1" x14ac:dyDescent="0.3">
      <c r="E2343" s="215"/>
      <c r="F2343" s="215"/>
      <c r="G2343" s="216"/>
      <c r="H2343" s="217"/>
      <c r="I2343" s="217"/>
      <c r="J2343" s="218"/>
      <c r="K2343" s="216"/>
    </row>
    <row r="2344" spans="5:11" s="205" customFormat="1" x14ac:dyDescent="0.3">
      <c r="E2344" s="215"/>
      <c r="F2344" s="215"/>
      <c r="G2344" s="216"/>
      <c r="H2344" s="217"/>
      <c r="I2344" s="217"/>
      <c r="J2344" s="218"/>
      <c r="K2344" s="216"/>
    </row>
    <row r="2345" spans="5:11" s="205" customFormat="1" x14ac:dyDescent="0.3">
      <c r="E2345" s="215"/>
      <c r="F2345" s="215"/>
      <c r="G2345" s="216"/>
      <c r="H2345" s="217"/>
      <c r="I2345" s="217"/>
      <c r="J2345" s="218"/>
      <c r="K2345" s="216"/>
    </row>
    <row r="2346" spans="5:11" s="205" customFormat="1" x14ac:dyDescent="0.3">
      <c r="E2346" s="215"/>
      <c r="F2346" s="215"/>
      <c r="G2346" s="216"/>
      <c r="H2346" s="217"/>
      <c r="I2346" s="217"/>
      <c r="J2346" s="218"/>
      <c r="K2346" s="216"/>
    </row>
    <row r="2347" spans="5:11" s="205" customFormat="1" x14ac:dyDescent="0.3">
      <c r="E2347" s="215"/>
      <c r="F2347" s="215"/>
      <c r="G2347" s="216"/>
      <c r="H2347" s="217"/>
      <c r="I2347" s="217"/>
      <c r="J2347" s="218"/>
      <c r="K2347" s="216"/>
    </row>
    <row r="2348" spans="5:11" s="205" customFormat="1" x14ac:dyDescent="0.3">
      <c r="E2348" s="215"/>
      <c r="F2348" s="215"/>
      <c r="G2348" s="216"/>
      <c r="H2348" s="217"/>
      <c r="I2348" s="217"/>
      <c r="J2348" s="218"/>
      <c r="K2348" s="216"/>
    </row>
    <row r="2349" spans="5:11" s="205" customFormat="1" x14ac:dyDescent="0.3">
      <c r="E2349" s="215"/>
      <c r="F2349" s="215"/>
      <c r="G2349" s="216"/>
      <c r="H2349" s="217"/>
      <c r="I2349" s="217"/>
      <c r="J2349" s="218"/>
      <c r="K2349" s="216"/>
    </row>
    <row r="2350" spans="5:11" s="205" customFormat="1" x14ac:dyDescent="0.3">
      <c r="E2350" s="215"/>
      <c r="F2350" s="215"/>
      <c r="G2350" s="216"/>
      <c r="H2350" s="217"/>
      <c r="I2350" s="217"/>
      <c r="J2350" s="218"/>
      <c r="K2350" s="216"/>
    </row>
    <row r="2351" spans="5:11" s="205" customFormat="1" x14ac:dyDescent="0.3">
      <c r="E2351" s="215"/>
      <c r="F2351" s="215"/>
      <c r="G2351" s="216"/>
      <c r="H2351" s="217"/>
      <c r="I2351" s="217"/>
      <c r="J2351" s="218"/>
      <c r="K2351" s="216"/>
    </row>
    <row r="2352" spans="5:11" s="205" customFormat="1" x14ac:dyDescent="0.3">
      <c r="E2352" s="215"/>
      <c r="F2352" s="215"/>
      <c r="G2352" s="216"/>
      <c r="H2352" s="217"/>
      <c r="I2352" s="217"/>
      <c r="J2352" s="218"/>
      <c r="K2352" s="216"/>
    </row>
    <row r="2353" spans="5:11" s="205" customFormat="1" x14ac:dyDescent="0.3">
      <c r="E2353" s="215"/>
      <c r="F2353" s="215"/>
      <c r="G2353" s="216"/>
      <c r="H2353" s="217"/>
      <c r="I2353" s="217"/>
      <c r="J2353" s="218"/>
      <c r="K2353" s="216"/>
    </row>
    <row r="2354" spans="5:11" s="205" customFormat="1" x14ac:dyDescent="0.3">
      <c r="E2354" s="215"/>
      <c r="F2354" s="215"/>
      <c r="G2354" s="216"/>
      <c r="H2354" s="217"/>
      <c r="I2354" s="217"/>
      <c r="J2354" s="218"/>
      <c r="K2354" s="216"/>
    </row>
    <row r="2355" spans="5:11" s="205" customFormat="1" x14ac:dyDescent="0.3">
      <c r="E2355" s="215"/>
      <c r="F2355" s="215"/>
      <c r="G2355" s="216"/>
      <c r="H2355" s="217"/>
      <c r="I2355" s="217"/>
      <c r="J2355" s="218"/>
      <c r="K2355" s="216"/>
    </row>
    <row r="2356" spans="5:11" s="205" customFormat="1" x14ac:dyDescent="0.3">
      <c r="E2356" s="215"/>
      <c r="F2356" s="215"/>
      <c r="G2356" s="216"/>
      <c r="H2356" s="217"/>
      <c r="I2356" s="217"/>
      <c r="J2356" s="218"/>
      <c r="K2356" s="216"/>
    </row>
    <row r="2357" spans="5:11" s="205" customFormat="1" x14ac:dyDescent="0.3">
      <c r="E2357" s="215"/>
      <c r="F2357" s="215"/>
      <c r="G2357" s="216"/>
      <c r="H2357" s="217"/>
      <c r="I2357" s="217"/>
      <c r="J2357" s="218"/>
      <c r="K2357" s="216"/>
    </row>
    <row r="2358" spans="5:11" s="205" customFormat="1" x14ac:dyDescent="0.3">
      <c r="E2358" s="215"/>
      <c r="F2358" s="215"/>
      <c r="G2358" s="216"/>
      <c r="H2358" s="217"/>
      <c r="I2358" s="217"/>
      <c r="J2358" s="218"/>
      <c r="K2358" s="216"/>
    </row>
    <row r="2359" spans="5:11" s="205" customFormat="1" x14ac:dyDescent="0.3">
      <c r="E2359" s="215"/>
      <c r="F2359" s="215"/>
      <c r="G2359" s="216"/>
      <c r="H2359" s="217"/>
      <c r="I2359" s="217"/>
      <c r="J2359" s="218"/>
      <c r="K2359" s="216"/>
    </row>
    <row r="2360" spans="5:11" s="205" customFormat="1" x14ac:dyDescent="0.3">
      <c r="E2360" s="215"/>
      <c r="F2360" s="215"/>
      <c r="G2360" s="216"/>
      <c r="H2360" s="217"/>
      <c r="I2360" s="217"/>
      <c r="J2360" s="218"/>
      <c r="K2360" s="216"/>
    </row>
    <row r="2361" spans="5:11" s="205" customFormat="1" x14ac:dyDescent="0.3">
      <c r="E2361" s="215"/>
      <c r="F2361" s="215"/>
      <c r="G2361" s="216"/>
      <c r="H2361" s="217"/>
      <c r="I2361" s="217"/>
      <c r="J2361" s="218"/>
      <c r="K2361" s="216"/>
    </row>
    <row r="2362" spans="5:11" s="205" customFormat="1" x14ac:dyDescent="0.3">
      <c r="E2362" s="215"/>
      <c r="F2362" s="215"/>
      <c r="G2362" s="216"/>
      <c r="H2362" s="217"/>
      <c r="I2362" s="217"/>
      <c r="J2362" s="218"/>
      <c r="K2362" s="216"/>
    </row>
    <row r="2363" spans="5:11" s="205" customFormat="1" x14ac:dyDescent="0.3">
      <c r="E2363" s="215"/>
      <c r="F2363" s="215"/>
      <c r="G2363" s="216"/>
      <c r="H2363" s="217"/>
      <c r="I2363" s="217"/>
      <c r="J2363" s="218"/>
      <c r="K2363" s="216"/>
    </row>
    <row r="2364" spans="5:11" s="205" customFormat="1" x14ac:dyDescent="0.3">
      <c r="E2364" s="215"/>
      <c r="F2364" s="215"/>
      <c r="G2364" s="216"/>
      <c r="H2364" s="217"/>
      <c r="I2364" s="217"/>
      <c r="J2364" s="218"/>
      <c r="K2364" s="216"/>
    </row>
    <row r="2365" spans="5:11" s="205" customFormat="1" x14ac:dyDescent="0.3">
      <c r="E2365" s="215"/>
      <c r="F2365" s="215"/>
      <c r="G2365" s="216"/>
      <c r="H2365" s="217"/>
      <c r="I2365" s="217"/>
      <c r="J2365" s="218"/>
      <c r="K2365" s="216"/>
    </row>
    <row r="2366" spans="5:11" s="205" customFormat="1" x14ac:dyDescent="0.3">
      <c r="E2366" s="215"/>
      <c r="F2366" s="215"/>
      <c r="G2366" s="216"/>
      <c r="H2366" s="217"/>
      <c r="I2366" s="217"/>
      <c r="J2366" s="218"/>
      <c r="K2366" s="216"/>
    </row>
    <row r="2367" spans="5:11" s="205" customFormat="1" x14ac:dyDescent="0.3">
      <c r="E2367" s="215"/>
      <c r="F2367" s="215"/>
      <c r="G2367" s="216"/>
      <c r="H2367" s="217"/>
      <c r="I2367" s="217"/>
      <c r="J2367" s="218"/>
      <c r="K2367" s="216"/>
    </row>
    <row r="2368" spans="5:11" s="205" customFormat="1" x14ac:dyDescent="0.3">
      <c r="E2368" s="215"/>
      <c r="F2368" s="215"/>
      <c r="G2368" s="216"/>
      <c r="H2368" s="217"/>
      <c r="I2368" s="217"/>
      <c r="J2368" s="218"/>
      <c r="K2368" s="216"/>
    </row>
    <row r="2369" spans="5:11" s="205" customFormat="1" x14ac:dyDescent="0.3">
      <c r="E2369" s="215"/>
      <c r="F2369" s="215"/>
      <c r="G2369" s="216"/>
      <c r="H2369" s="217"/>
      <c r="I2369" s="217"/>
      <c r="J2369" s="218"/>
      <c r="K2369" s="216"/>
    </row>
    <row r="2370" spans="5:11" s="205" customFormat="1" x14ac:dyDescent="0.3">
      <c r="E2370" s="215"/>
      <c r="F2370" s="215"/>
      <c r="G2370" s="216"/>
      <c r="H2370" s="217"/>
      <c r="I2370" s="217"/>
      <c r="J2370" s="218"/>
      <c r="K2370" s="216"/>
    </row>
    <row r="2371" spans="5:11" s="205" customFormat="1" x14ac:dyDescent="0.3">
      <c r="E2371" s="215"/>
      <c r="F2371" s="215"/>
      <c r="G2371" s="216"/>
      <c r="H2371" s="217"/>
      <c r="I2371" s="217"/>
      <c r="J2371" s="218"/>
      <c r="K2371" s="216"/>
    </row>
    <row r="2372" spans="5:11" s="205" customFormat="1" x14ac:dyDescent="0.3">
      <c r="E2372" s="215"/>
      <c r="F2372" s="215"/>
      <c r="G2372" s="216"/>
      <c r="H2372" s="217"/>
      <c r="I2372" s="217"/>
      <c r="J2372" s="218"/>
      <c r="K2372" s="216"/>
    </row>
    <row r="2373" spans="5:11" s="205" customFormat="1" x14ac:dyDescent="0.3">
      <c r="E2373" s="215"/>
      <c r="F2373" s="215"/>
      <c r="G2373" s="216"/>
      <c r="H2373" s="217"/>
      <c r="I2373" s="217"/>
      <c r="J2373" s="218"/>
      <c r="K2373" s="216"/>
    </row>
    <row r="2374" spans="5:11" s="205" customFormat="1" x14ac:dyDescent="0.3">
      <c r="E2374" s="215"/>
      <c r="F2374" s="215"/>
      <c r="G2374" s="216"/>
      <c r="H2374" s="217"/>
      <c r="I2374" s="217"/>
      <c r="J2374" s="218"/>
      <c r="K2374" s="216"/>
    </row>
    <row r="2375" spans="5:11" s="205" customFormat="1" x14ac:dyDescent="0.3">
      <c r="E2375" s="215"/>
      <c r="F2375" s="215"/>
      <c r="G2375" s="216"/>
      <c r="H2375" s="217"/>
      <c r="I2375" s="217"/>
      <c r="J2375" s="218"/>
      <c r="K2375" s="216"/>
    </row>
    <row r="2376" spans="5:11" s="205" customFormat="1" x14ac:dyDescent="0.3">
      <c r="E2376" s="215"/>
      <c r="F2376" s="215"/>
      <c r="G2376" s="216"/>
      <c r="H2376" s="217"/>
      <c r="I2376" s="217"/>
      <c r="J2376" s="218"/>
      <c r="K2376" s="216"/>
    </row>
    <row r="2377" spans="5:11" s="205" customFormat="1" x14ac:dyDescent="0.3">
      <c r="E2377" s="215"/>
      <c r="F2377" s="215"/>
      <c r="G2377" s="216"/>
      <c r="H2377" s="217"/>
      <c r="I2377" s="217"/>
      <c r="J2377" s="218"/>
      <c r="K2377" s="216"/>
    </row>
    <row r="2378" spans="5:11" s="205" customFormat="1" x14ac:dyDescent="0.3">
      <c r="E2378" s="215"/>
      <c r="F2378" s="215"/>
      <c r="G2378" s="216"/>
      <c r="H2378" s="217"/>
      <c r="I2378" s="217"/>
      <c r="J2378" s="218"/>
      <c r="K2378" s="216"/>
    </row>
    <row r="2379" spans="5:11" s="205" customFormat="1" x14ac:dyDescent="0.3">
      <c r="E2379" s="215"/>
      <c r="F2379" s="215"/>
      <c r="G2379" s="216"/>
      <c r="H2379" s="217"/>
      <c r="I2379" s="217"/>
      <c r="J2379" s="218"/>
      <c r="K2379" s="216"/>
    </row>
    <row r="2380" spans="5:11" s="205" customFormat="1" x14ac:dyDescent="0.3">
      <c r="E2380" s="215"/>
      <c r="F2380" s="215"/>
      <c r="G2380" s="216"/>
      <c r="H2380" s="217"/>
      <c r="I2380" s="217"/>
      <c r="J2380" s="218"/>
      <c r="K2380" s="216"/>
    </row>
    <row r="2381" spans="5:11" s="205" customFormat="1" x14ac:dyDescent="0.3">
      <c r="E2381" s="215"/>
      <c r="F2381" s="215"/>
      <c r="G2381" s="216"/>
      <c r="H2381" s="217"/>
      <c r="I2381" s="217"/>
      <c r="J2381" s="218"/>
      <c r="K2381" s="216"/>
    </row>
    <row r="2382" spans="5:11" s="205" customFormat="1" x14ac:dyDescent="0.3">
      <c r="E2382" s="215"/>
      <c r="F2382" s="215"/>
      <c r="G2382" s="216"/>
      <c r="H2382" s="217"/>
      <c r="I2382" s="217"/>
      <c r="J2382" s="218"/>
      <c r="K2382" s="216"/>
    </row>
    <row r="2383" spans="5:11" s="205" customFormat="1" x14ac:dyDescent="0.3">
      <c r="E2383" s="215"/>
      <c r="F2383" s="215"/>
      <c r="G2383" s="216"/>
      <c r="H2383" s="217"/>
      <c r="I2383" s="217"/>
      <c r="J2383" s="218"/>
      <c r="K2383" s="216"/>
    </row>
    <row r="2384" spans="5:11" s="205" customFormat="1" x14ac:dyDescent="0.3">
      <c r="E2384" s="215"/>
      <c r="F2384" s="215"/>
      <c r="G2384" s="216"/>
      <c r="H2384" s="217"/>
      <c r="I2384" s="217"/>
      <c r="J2384" s="218"/>
      <c r="K2384" s="216"/>
    </row>
    <row r="2385" spans="5:11" s="205" customFormat="1" x14ac:dyDescent="0.3">
      <c r="E2385" s="215"/>
      <c r="F2385" s="215"/>
      <c r="G2385" s="216"/>
      <c r="H2385" s="217"/>
      <c r="I2385" s="217"/>
      <c r="J2385" s="218"/>
      <c r="K2385" s="216"/>
    </row>
    <row r="2386" spans="5:11" s="205" customFormat="1" x14ac:dyDescent="0.3">
      <c r="E2386" s="215"/>
      <c r="F2386" s="215"/>
      <c r="G2386" s="216"/>
      <c r="H2386" s="217"/>
      <c r="I2386" s="217"/>
      <c r="J2386" s="218"/>
      <c r="K2386" s="216"/>
    </row>
    <row r="2387" spans="5:11" s="205" customFormat="1" x14ac:dyDescent="0.3">
      <c r="E2387" s="215"/>
      <c r="F2387" s="215"/>
      <c r="G2387" s="216"/>
      <c r="H2387" s="217"/>
      <c r="I2387" s="217"/>
      <c r="J2387" s="218"/>
      <c r="K2387" s="216"/>
    </row>
    <row r="2388" spans="5:11" s="205" customFormat="1" x14ac:dyDescent="0.3">
      <c r="E2388" s="215"/>
      <c r="F2388" s="215"/>
      <c r="G2388" s="216"/>
      <c r="H2388" s="217"/>
      <c r="I2388" s="217"/>
      <c r="J2388" s="218"/>
      <c r="K2388" s="216"/>
    </row>
    <row r="2389" spans="5:11" s="205" customFormat="1" x14ac:dyDescent="0.3">
      <c r="E2389" s="215"/>
      <c r="F2389" s="215"/>
      <c r="G2389" s="216"/>
      <c r="H2389" s="217"/>
      <c r="I2389" s="217"/>
      <c r="J2389" s="218"/>
      <c r="K2389" s="216"/>
    </row>
    <row r="2390" spans="5:11" s="205" customFormat="1" x14ac:dyDescent="0.3">
      <c r="E2390" s="215"/>
      <c r="F2390" s="215"/>
      <c r="G2390" s="216"/>
      <c r="H2390" s="217"/>
      <c r="I2390" s="217"/>
      <c r="J2390" s="218"/>
      <c r="K2390" s="216"/>
    </row>
    <row r="2391" spans="5:11" s="205" customFormat="1" x14ac:dyDescent="0.3">
      <c r="E2391" s="215"/>
      <c r="F2391" s="215"/>
      <c r="G2391" s="216"/>
      <c r="H2391" s="217"/>
      <c r="I2391" s="217"/>
      <c r="J2391" s="218"/>
      <c r="K2391" s="216"/>
    </row>
    <row r="2392" spans="5:11" s="205" customFormat="1" x14ac:dyDescent="0.3">
      <c r="E2392" s="215"/>
      <c r="F2392" s="215"/>
      <c r="G2392" s="216"/>
      <c r="H2392" s="217"/>
      <c r="I2392" s="217"/>
      <c r="J2392" s="218"/>
      <c r="K2392" s="216"/>
    </row>
    <row r="2393" spans="5:11" s="205" customFormat="1" x14ac:dyDescent="0.3">
      <c r="E2393" s="215"/>
      <c r="F2393" s="215"/>
      <c r="G2393" s="216"/>
      <c r="H2393" s="217"/>
      <c r="I2393" s="217"/>
      <c r="J2393" s="218"/>
      <c r="K2393" s="216"/>
    </row>
    <row r="2394" spans="5:11" s="205" customFormat="1" x14ac:dyDescent="0.3">
      <c r="E2394" s="215"/>
      <c r="F2394" s="215"/>
      <c r="G2394" s="216"/>
      <c r="H2394" s="217"/>
      <c r="I2394" s="217"/>
      <c r="J2394" s="218"/>
      <c r="K2394" s="216"/>
    </row>
    <row r="2395" spans="5:11" s="205" customFormat="1" x14ac:dyDescent="0.3">
      <c r="E2395" s="215"/>
      <c r="F2395" s="215"/>
      <c r="G2395" s="216"/>
      <c r="H2395" s="217"/>
      <c r="I2395" s="217"/>
      <c r="J2395" s="218"/>
      <c r="K2395" s="216"/>
    </row>
    <row r="2396" spans="5:11" s="205" customFormat="1" x14ac:dyDescent="0.3">
      <c r="E2396" s="215"/>
      <c r="F2396" s="215"/>
      <c r="G2396" s="216"/>
      <c r="H2396" s="217"/>
      <c r="I2396" s="217"/>
      <c r="J2396" s="218"/>
      <c r="K2396" s="216"/>
    </row>
    <row r="2397" spans="5:11" s="205" customFormat="1" x14ac:dyDescent="0.3">
      <c r="E2397" s="215"/>
      <c r="F2397" s="215"/>
      <c r="G2397" s="216"/>
      <c r="H2397" s="217"/>
      <c r="I2397" s="217"/>
      <c r="J2397" s="218"/>
      <c r="K2397" s="216"/>
    </row>
    <row r="2398" spans="5:11" s="205" customFormat="1" x14ac:dyDescent="0.3">
      <c r="E2398" s="215"/>
      <c r="F2398" s="215"/>
      <c r="G2398" s="216"/>
      <c r="H2398" s="217"/>
      <c r="I2398" s="217"/>
      <c r="J2398" s="218"/>
      <c r="K2398" s="216"/>
    </row>
    <row r="2399" spans="5:11" s="205" customFormat="1" x14ac:dyDescent="0.3">
      <c r="E2399" s="215"/>
      <c r="F2399" s="215"/>
      <c r="G2399" s="216"/>
      <c r="H2399" s="217"/>
      <c r="I2399" s="217"/>
      <c r="J2399" s="218"/>
      <c r="K2399" s="216"/>
    </row>
    <row r="2400" spans="5:11" s="205" customFormat="1" x14ac:dyDescent="0.3">
      <c r="E2400" s="215"/>
      <c r="F2400" s="215"/>
      <c r="G2400" s="216"/>
      <c r="H2400" s="217"/>
      <c r="I2400" s="217"/>
      <c r="J2400" s="218"/>
      <c r="K2400" s="216"/>
    </row>
    <row r="2401" spans="5:11" s="205" customFormat="1" x14ac:dyDescent="0.3">
      <c r="E2401" s="215"/>
      <c r="F2401" s="215"/>
      <c r="G2401" s="216"/>
      <c r="H2401" s="217"/>
      <c r="I2401" s="217"/>
      <c r="J2401" s="218"/>
      <c r="K2401" s="216"/>
    </row>
    <row r="2402" spans="5:11" s="205" customFormat="1" x14ac:dyDescent="0.3">
      <c r="E2402" s="215"/>
      <c r="F2402" s="215"/>
      <c r="G2402" s="216"/>
      <c r="H2402" s="217"/>
      <c r="I2402" s="217"/>
      <c r="J2402" s="218"/>
      <c r="K2402" s="216"/>
    </row>
    <row r="2403" spans="5:11" s="205" customFormat="1" x14ac:dyDescent="0.3">
      <c r="E2403" s="215"/>
      <c r="F2403" s="215"/>
      <c r="G2403" s="216"/>
      <c r="H2403" s="217"/>
      <c r="I2403" s="217"/>
      <c r="J2403" s="218"/>
      <c r="K2403" s="216"/>
    </row>
    <row r="2404" spans="5:11" s="205" customFormat="1" x14ac:dyDescent="0.3">
      <c r="E2404" s="215"/>
      <c r="F2404" s="215"/>
      <c r="G2404" s="216"/>
      <c r="H2404" s="217"/>
      <c r="I2404" s="217"/>
      <c r="J2404" s="218"/>
      <c r="K2404" s="216"/>
    </row>
    <row r="2405" spans="5:11" s="205" customFormat="1" x14ac:dyDescent="0.3">
      <c r="E2405" s="215"/>
      <c r="F2405" s="215"/>
      <c r="G2405" s="216"/>
      <c r="H2405" s="217"/>
      <c r="I2405" s="217"/>
      <c r="J2405" s="218"/>
      <c r="K2405" s="216"/>
    </row>
    <row r="2406" spans="5:11" s="205" customFormat="1" x14ac:dyDescent="0.3">
      <c r="E2406" s="215"/>
      <c r="F2406" s="215"/>
      <c r="G2406" s="216"/>
      <c r="H2406" s="217"/>
      <c r="I2406" s="217"/>
      <c r="J2406" s="218"/>
      <c r="K2406" s="216"/>
    </row>
    <row r="2407" spans="5:11" s="205" customFormat="1" x14ac:dyDescent="0.3">
      <c r="E2407" s="215"/>
      <c r="F2407" s="215"/>
      <c r="G2407" s="216"/>
      <c r="H2407" s="217"/>
      <c r="I2407" s="217"/>
      <c r="J2407" s="218"/>
      <c r="K2407" s="216"/>
    </row>
    <row r="2408" spans="5:11" s="205" customFormat="1" x14ac:dyDescent="0.3">
      <c r="E2408" s="215"/>
      <c r="F2408" s="215"/>
      <c r="G2408" s="216"/>
      <c r="H2408" s="217"/>
      <c r="I2408" s="217"/>
      <c r="J2408" s="218"/>
      <c r="K2408" s="216"/>
    </row>
    <row r="2409" spans="5:11" s="205" customFormat="1" x14ac:dyDescent="0.3">
      <c r="E2409" s="215"/>
      <c r="F2409" s="215"/>
      <c r="G2409" s="216"/>
      <c r="H2409" s="217"/>
      <c r="I2409" s="217"/>
      <c r="J2409" s="218"/>
      <c r="K2409" s="216"/>
    </row>
    <row r="2410" spans="5:11" s="205" customFormat="1" x14ac:dyDescent="0.3">
      <c r="E2410" s="215"/>
      <c r="F2410" s="215"/>
      <c r="G2410" s="216"/>
      <c r="H2410" s="217"/>
      <c r="I2410" s="217"/>
      <c r="J2410" s="218"/>
      <c r="K2410" s="216"/>
    </row>
    <row r="2411" spans="5:11" s="205" customFormat="1" x14ac:dyDescent="0.3">
      <c r="E2411" s="215"/>
      <c r="F2411" s="215"/>
      <c r="G2411" s="216"/>
      <c r="H2411" s="217"/>
      <c r="I2411" s="217"/>
      <c r="J2411" s="218"/>
      <c r="K2411" s="216"/>
    </row>
    <row r="2412" spans="5:11" s="205" customFormat="1" x14ac:dyDescent="0.3">
      <c r="E2412" s="215"/>
      <c r="F2412" s="215"/>
      <c r="G2412" s="216"/>
      <c r="H2412" s="217"/>
      <c r="I2412" s="217"/>
      <c r="J2412" s="218"/>
      <c r="K2412" s="216"/>
    </row>
    <row r="2413" spans="5:11" s="205" customFormat="1" x14ac:dyDescent="0.3">
      <c r="E2413" s="215"/>
      <c r="F2413" s="215"/>
      <c r="G2413" s="216"/>
      <c r="H2413" s="217"/>
      <c r="I2413" s="217"/>
      <c r="J2413" s="218"/>
      <c r="K2413" s="216"/>
    </row>
    <row r="2414" spans="5:11" s="205" customFormat="1" x14ac:dyDescent="0.3">
      <c r="E2414" s="215"/>
      <c r="F2414" s="215"/>
      <c r="G2414" s="216"/>
      <c r="H2414" s="217"/>
      <c r="I2414" s="217"/>
      <c r="J2414" s="218"/>
      <c r="K2414" s="216"/>
    </row>
    <row r="2415" spans="5:11" s="205" customFormat="1" x14ac:dyDescent="0.3">
      <c r="E2415" s="215"/>
      <c r="F2415" s="215"/>
      <c r="G2415" s="216"/>
      <c r="H2415" s="217"/>
      <c r="I2415" s="217"/>
      <c r="J2415" s="218"/>
      <c r="K2415" s="216"/>
    </row>
    <row r="2416" spans="5:11" s="205" customFormat="1" x14ac:dyDescent="0.3">
      <c r="E2416" s="215"/>
      <c r="F2416" s="215"/>
      <c r="G2416" s="216"/>
      <c r="H2416" s="217"/>
      <c r="I2416" s="217"/>
      <c r="J2416" s="218"/>
      <c r="K2416" s="216"/>
    </row>
    <row r="2417" spans="5:11" s="205" customFormat="1" x14ac:dyDescent="0.3">
      <c r="E2417" s="215"/>
      <c r="F2417" s="215"/>
      <c r="G2417" s="216"/>
      <c r="H2417" s="217"/>
      <c r="I2417" s="217"/>
      <c r="J2417" s="218"/>
      <c r="K2417" s="216"/>
    </row>
    <row r="2418" spans="5:11" s="205" customFormat="1" x14ac:dyDescent="0.3">
      <c r="E2418" s="215"/>
      <c r="F2418" s="215"/>
      <c r="G2418" s="216"/>
      <c r="H2418" s="217"/>
      <c r="I2418" s="217"/>
      <c r="J2418" s="218"/>
      <c r="K2418" s="216"/>
    </row>
    <row r="2419" spans="5:11" s="205" customFormat="1" x14ac:dyDescent="0.3">
      <c r="E2419" s="215"/>
      <c r="F2419" s="215"/>
      <c r="G2419" s="216"/>
      <c r="H2419" s="217"/>
      <c r="I2419" s="217"/>
      <c r="J2419" s="218"/>
      <c r="K2419" s="216"/>
    </row>
    <row r="2420" spans="5:11" s="205" customFormat="1" x14ac:dyDescent="0.3">
      <c r="E2420" s="215"/>
      <c r="F2420" s="215"/>
      <c r="G2420" s="216"/>
      <c r="H2420" s="217"/>
      <c r="I2420" s="217"/>
      <c r="J2420" s="218"/>
      <c r="K2420" s="216"/>
    </row>
    <row r="2421" spans="5:11" s="205" customFormat="1" x14ac:dyDescent="0.3">
      <c r="E2421" s="215"/>
      <c r="F2421" s="215"/>
      <c r="G2421" s="216"/>
      <c r="H2421" s="217"/>
      <c r="I2421" s="217"/>
      <c r="J2421" s="218"/>
      <c r="K2421" s="216"/>
    </row>
    <row r="2422" spans="5:11" s="205" customFormat="1" x14ac:dyDescent="0.3">
      <c r="E2422" s="215"/>
      <c r="F2422" s="215"/>
      <c r="G2422" s="216"/>
      <c r="H2422" s="217"/>
      <c r="I2422" s="217"/>
      <c r="J2422" s="218"/>
      <c r="K2422" s="216"/>
    </row>
    <row r="2423" spans="5:11" s="205" customFormat="1" x14ac:dyDescent="0.3">
      <c r="E2423" s="215"/>
      <c r="F2423" s="215"/>
      <c r="G2423" s="216"/>
      <c r="H2423" s="217"/>
      <c r="I2423" s="217"/>
      <c r="J2423" s="218"/>
      <c r="K2423" s="216"/>
    </row>
    <row r="2424" spans="5:11" s="205" customFormat="1" x14ac:dyDescent="0.3">
      <c r="E2424" s="215"/>
      <c r="F2424" s="215"/>
      <c r="G2424" s="216"/>
      <c r="H2424" s="217"/>
      <c r="I2424" s="217"/>
      <c r="J2424" s="218"/>
      <c r="K2424" s="216"/>
    </row>
    <row r="2425" spans="5:11" s="205" customFormat="1" x14ac:dyDescent="0.3">
      <c r="E2425" s="215"/>
      <c r="F2425" s="215"/>
      <c r="G2425" s="216"/>
      <c r="H2425" s="217"/>
      <c r="I2425" s="217"/>
      <c r="J2425" s="218"/>
      <c r="K2425" s="216"/>
    </row>
    <row r="2426" spans="5:11" s="205" customFormat="1" x14ac:dyDescent="0.3">
      <c r="E2426" s="215"/>
      <c r="F2426" s="215"/>
      <c r="G2426" s="216"/>
      <c r="H2426" s="217"/>
      <c r="I2426" s="217"/>
      <c r="J2426" s="218"/>
      <c r="K2426" s="216"/>
    </row>
    <row r="2427" spans="5:11" s="205" customFormat="1" x14ac:dyDescent="0.3">
      <c r="E2427" s="215"/>
      <c r="F2427" s="215"/>
      <c r="G2427" s="216"/>
      <c r="H2427" s="217"/>
      <c r="I2427" s="217"/>
      <c r="J2427" s="218"/>
      <c r="K2427" s="216"/>
    </row>
    <row r="2428" spans="5:11" s="205" customFormat="1" x14ac:dyDescent="0.3">
      <c r="E2428" s="215"/>
      <c r="F2428" s="215"/>
      <c r="G2428" s="216"/>
      <c r="H2428" s="217"/>
      <c r="I2428" s="217"/>
      <c r="J2428" s="218"/>
      <c r="K2428" s="216"/>
    </row>
    <row r="2429" spans="5:11" s="205" customFormat="1" x14ac:dyDescent="0.3">
      <c r="E2429" s="215"/>
      <c r="F2429" s="215"/>
      <c r="G2429" s="216"/>
      <c r="H2429" s="217"/>
      <c r="I2429" s="217"/>
      <c r="J2429" s="218"/>
      <c r="K2429" s="216"/>
    </row>
    <row r="2430" spans="5:11" s="205" customFormat="1" x14ac:dyDescent="0.3">
      <c r="E2430" s="215"/>
      <c r="F2430" s="215"/>
      <c r="G2430" s="216"/>
      <c r="H2430" s="217"/>
      <c r="I2430" s="217"/>
      <c r="J2430" s="218"/>
      <c r="K2430" s="216"/>
    </row>
    <row r="2431" spans="5:11" s="205" customFormat="1" x14ac:dyDescent="0.3">
      <c r="E2431" s="215"/>
      <c r="F2431" s="215"/>
      <c r="G2431" s="216"/>
      <c r="H2431" s="217"/>
      <c r="I2431" s="217"/>
      <c r="J2431" s="218"/>
      <c r="K2431" s="216"/>
    </row>
    <row r="2432" spans="5:11" s="205" customFormat="1" x14ac:dyDescent="0.3">
      <c r="E2432" s="215"/>
      <c r="F2432" s="215"/>
      <c r="G2432" s="216"/>
      <c r="H2432" s="217"/>
      <c r="I2432" s="217"/>
      <c r="J2432" s="218"/>
      <c r="K2432" s="216"/>
    </row>
    <row r="2433" spans="5:11" s="205" customFormat="1" x14ac:dyDescent="0.3">
      <c r="E2433" s="215"/>
      <c r="F2433" s="215"/>
      <c r="G2433" s="216"/>
      <c r="H2433" s="217"/>
      <c r="I2433" s="217"/>
      <c r="J2433" s="218"/>
      <c r="K2433" s="216"/>
    </row>
    <row r="2434" spans="5:11" s="205" customFormat="1" x14ac:dyDescent="0.3">
      <c r="E2434" s="215"/>
      <c r="F2434" s="215"/>
      <c r="G2434" s="216"/>
      <c r="H2434" s="217"/>
      <c r="I2434" s="217"/>
      <c r="J2434" s="218"/>
      <c r="K2434" s="216"/>
    </row>
    <row r="2435" spans="5:11" s="205" customFormat="1" x14ac:dyDescent="0.3">
      <c r="E2435" s="215"/>
      <c r="F2435" s="215"/>
      <c r="G2435" s="216"/>
      <c r="H2435" s="217"/>
      <c r="I2435" s="217"/>
      <c r="J2435" s="218"/>
      <c r="K2435" s="216"/>
    </row>
    <row r="2436" spans="5:11" s="205" customFormat="1" x14ac:dyDescent="0.3">
      <c r="E2436" s="215"/>
      <c r="F2436" s="215"/>
      <c r="G2436" s="216"/>
      <c r="H2436" s="217"/>
      <c r="I2436" s="217"/>
      <c r="J2436" s="218"/>
      <c r="K2436" s="216"/>
    </row>
    <row r="2437" spans="5:11" s="205" customFormat="1" x14ac:dyDescent="0.3">
      <c r="E2437" s="215"/>
      <c r="F2437" s="215"/>
      <c r="G2437" s="216"/>
      <c r="H2437" s="217"/>
      <c r="I2437" s="217"/>
      <c r="J2437" s="218"/>
      <c r="K2437" s="216"/>
    </row>
    <row r="2438" spans="5:11" s="205" customFormat="1" x14ac:dyDescent="0.3">
      <c r="E2438" s="215"/>
      <c r="F2438" s="215"/>
      <c r="G2438" s="216"/>
      <c r="H2438" s="217"/>
      <c r="I2438" s="217"/>
      <c r="J2438" s="218"/>
      <c r="K2438" s="216"/>
    </row>
    <row r="2439" spans="5:11" s="205" customFormat="1" x14ac:dyDescent="0.3">
      <c r="E2439" s="215"/>
      <c r="F2439" s="215"/>
      <c r="G2439" s="216"/>
      <c r="H2439" s="217"/>
      <c r="I2439" s="217"/>
      <c r="J2439" s="218"/>
      <c r="K2439" s="216"/>
    </row>
    <row r="2440" spans="5:11" s="205" customFormat="1" x14ac:dyDescent="0.3">
      <c r="E2440" s="215"/>
      <c r="F2440" s="215"/>
      <c r="G2440" s="216"/>
      <c r="H2440" s="217"/>
      <c r="I2440" s="217"/>
      <c r="J2440" s="218"/>
      <c r="K2440" s="216"/>
    </row>
    <row r="2441" spans="5:11" s="205" customFormat="1" x14ac:dyDescent="0.3">
      <c r="E2441" s="215"/>
      <c r="F2441" s="215"/>
      <c r="G2441" s="216"/>
      <c r="H2441" s="217"/>
      <c r="I2441" s="217"/>
      <c r="J2441" s="218"/>
      <c r="K2441" s="216"/>
    </row>
    <row r="2442" spans="5:11" s="205" customFormat="1" x14ac:dyDescent="0.3">
      <c r="E2442" s="215"/>
      <c r="F2442" s="215"/>
      <c r="G2442" s="216"/>
      <c r="H2442" s="217"/>
      <c r="I2442" s="217"/>
      <c r="J2442" s="218"/>
      <c r="K2442" s="216"/>
    </row>
    <row r="2443" spans="5:11" s="205" customFormat="1" x14ac:dyDescent="0.3">
      <c r="E2443" s="215"/>
      <c r="F2443" s="215"/>
      <c r="G2443" s="216"/>
      <c r="H2443" s="217"/>
      <c r="I2443" s="217"/>
      <c r="J2443" s="218"/>
      <c r="K2443" s="216"/>
    </row>
    <row r="2444" spans="5:11" s="205" customFormat="1" x14ac:dyDescent="0.3">
      <c r="E2444" s="215"/>
      <c r="F2444" s="215"/>
      <c r="G2444" s="216"/>
      <c r="H2444" s="217"/>
      <c r="I2444" s="217"/>
      <c r="J2444" s="218"/>
      <c r="K2444" s="216"/>
    </row>
    <row r="2445" spans="5:11" s="205" customFormat="1" x14ac:dyDescent="0.3">
      <c r="E2445" s="215"/>
      <c r="F2445" s="215"/>
      <c r="G2445" s="216"/>
      <c r="H2445" s="217"/>
      <c r="I2445" s="217"/>
      <c r="J2445" s="218"/>
      <c r="K2445" s="216"/>
    </row>
    <row r="2446" spans="5:11" s="205" customFormat="1" x14ac:dyDescent="0.3">
      <c r="E2446" s="215"/>
      <c r="F2446" s="215"/>
      <c r="G2446" s="216"/>
      <c r="H2446" s="217"/>
      <c r="I2446" s="217"/>
      <c r="J2446" s="218"/>
      <c r="K2446" s="216"/>
    </row>
    <row r="2447" spans="5:11" s="205" customFormat="1" x14ac:dyDescent="0.3">
      <c r="E2447" s="215"/>
      <c r="F2447" s="215"/>
      <c r="G2447" s="216"/>
      <c r="H2447" s="217"/>
      <c r="I2447" s="217"/>
      <c r="J2447" s="218"/>
      <c r="K2447" s="216"/>
    </row>
    <row r="2448" spans="5:11" s="205" customFormat="1" x14ac:dyDescent="0.3">
      <c r="E2448" s="215"/>
      <c r="F2448" s="215"/>
      <c r="G2448" s="216"/>
      <c r="H2448" s="217"/>
      <c r="I2448" s="217"/>
      <c r="J2448" s="218"/>
      <c r="K2448" s="216"/>
    </row>
    <row r="2449" spans="5:11" s="205" customFormat="1" x14ac:dyDescent="0.3">
      <c r="E2449" s="215"/>
      <c r="F2449" s="215"/>
      <c r="G2449" s="216"/>
      <c r="H2449" s="217"/>
      <c r="I2449" s="217"/>
      <c r="J2449" s="218"/>
      <c r="K2449" s="216"/>
    </row>
    <row r="2450" spans="5:11" s="205" customFormat="1" x14ac:dyDescent="0.3">
      <c r="E2450" s="215"/>
      <c r="F2450" s="215"/>
      <c r="G2450" s="216"/>
      <c r="H2450" s="217"/>
      <c r="I2450" s="217"/>
      <c r="J2450" s="218"/>
      <c r="K2450" s="216"/>
    </row>
    <row r="2451" spans="5:11" s="205" customFormat="1" x14ac:dyDescent="0.3">
      <c r="E2451" s="215"/>
      <c r="F2451" s="215"/>
      <c r="G2451" s="216"/>
      <c r="H2451" s="217"/>
      <c r="I2451" s="217"/>
      <c r="J2451" s="218"/>
      <c r="K2451" s="216"/>
    </row>
    <row r="2452" spans="5:11" s="205" customFormat="1" x14ac:dyDescent="0.3">
      <c r="E2452" s="215"/>
      <c r="F2452" s="215"/>
      <c r="G2452" s="216"/>
      <c r="H2452" s="217"/>
      <c r="I2452" s="217"/>
      <c r="J2452" s="218"/>
      <c r="K2452" s="216"/>
    </row>
    <row r="2453" spans="5:11" s="205" customFormat="1" x14ac:dyDescent="0.3">
      <c r="E2453" s="215"/>
      <c r="F2453" s="215"/>
      <c r="G2453" s="216"/>
      <c r="H2453" s="217"/>
      <c r="I2453" s="217"/>
      <c r="J2453" s="218"/>
      <c r="K2453" s="216"/>
    </row>
    <row r="2454" spans="5:11" s="205" customFormat="1" x14ac:dyDescent="0.3">
      <c r="E2454" s="215"/>
      <c r="F2454" s="215"/>
      <c r="G2454" s="216"/>
      <c r="H2454" s="217"/>
      <c r="I2454" s="217"/>
      <c r="J2454" s="218"/>
      <c r="K2454" s="216"/>
    </row>
    <row r="2455" spans="5:11" s="205" customFormat="1" x14ac:dyDescent="0.3">
      <c r="E2455" s="215"/>
      <c r="F2455" s="215"/>
      <c r="G2455" s="216"/>
      <c r="H2455" s="217"/>
      <c r="I2455" s="217"/>
      <c r="J2455" s="218"/>
      <c r="K2455" s="216"/>
    </row>
    <row r="2456" spans="5:11" s="205" customFormat="1" x14ac:dyDescent="0.3">
      <c r="E2456" s="215"/>
      <c r="F2456" s="215"/>
      <c r="G2456" s="216"/>
      <c r="H2456" s="217"/>
      <c r="I2456" s="217"/>
      <c r="J2456" s="218"/>
      <c r="K2456" s="216"/>
    </row>
    <row r="2457" spans="5:11" s="205" customFormat="1" x14ac:dyDescent="0.3">
      <c r="E2457" s="215"/>
      <c r="F2457" s="215"/>
      <c r="G2457" s="216"/>
      <c r="H2457" s="217"/>
      <c r="I2457" s="217"/>
      <c r="J2457" s="218"/>
      <c r="K2457" s="216"/>
    </row>
    <row r="2458" spans="5:11" s="205" customFormat="1" x14ac:dyDescent="0.3">
      <c r="E2458" s="215"/>
      <c r="F2458" s="215"/>
      <c r="G2458" s="216"/>
      <c r="H2458" s="217"/>
      <c r="I2458" s="217"/>
      <c r="J2458" s="218"/>
      <c r="K2458" s="216"/>
    </row>
    <row r="2459" spans="5:11" s="205" customFormat="1" x14ac:dyDescent="0.3">
      <c r="E2459" s="215"/>
      <c r="F2459" s="215"/>
      <c r="G2459" s="216"/>
      <c r="H2459" s="217"/>
      <c r="I2459" s="217"/>
      <c r="J2459" s="218"/>
      <c r="K2459" s="216"/>
    </row>
    <row r="2460" spans="5:11" s="205" customFormat="1" x14ac:dyDescent="0.3">
      <c r="E2460" s="215"/>
      <c r="F2460" s="215"/>
      <c r="G2460" s="216"/>
      <c r="H2460" s="217"/>
      <c r="I2460" s="217"/>
      <c r="J2460" s="218"/>
      <c r="K2460" s="216"/>
    </row>
    <row r="2461" spans="5:11" s="205" customFormat="1" x14ac:dyDescent="0.3">
      <c r="E2461" s="215"/>
      <c r="F2461" s="215"/>
      <c r="G2461" s="216"/>
      <c r="H2461" s="217"/>
      <c r="I2461" s="217"/>
      <c r="J2461" s="218"/>
      <c r="K2461" s="216"/>
    </row>
    <row r="2462" spans="5:11" s="205" customFormat="1" x14ac:dyDescent="0.3">
      <c r="E2462" s="215"/>
      <c r="F2462" s="215"/>
      <c r="G2462" s="216"/>
      <c r="H2462" s="217"/>
      <c r="I2462" s="217"/>
      <c r="J2462" s="218"/>
      <c r="K2462" s="216"/>
    </row>
    <row r="2463" spans="5:11" s="205" customFormat="1" x14ac:dyDescent="0.3">
      <c r="E2463" s="215"/>
      <c r="F2463" s="215"/>
      <c r="G2463" s="216"/>
      <c r="H2463" s="217"/>
      <c r="I2463" s="217"/>
      <c r="J2463" s="218"/>
      <c r="K2463" s="216"/>
    </row>
    <row r="2464" spans="5:11" s="205" customFormat="1" x14ac:dyDescent="0.3">
      <c r="E2464" s="215"/>
      <c r="F2464" s="215"/>
      <c r="G2464" s="216"/>
      <c r="H2464" s="217"/>
      <c r="I2464" s="217"/>
      <c r="J2464" s="218"/>
      <c r="K2464" s="216"/>
    </row>
    <row r="2465" spans="5:11" s="205" customFormat="1" x14ac:dyDescent="0.3">
      <c r="E2465" s="215"/>
      <c r="F2465" s="215"/>
      <c r="G2465" s="216"/>
      <c r="H2465" s="217"/>
      <c r="I2465" s="217"/>
      <c r="J2465" s="218"/>
      <c r="K2465" s="216"/>
    </row>
    <row r="2466" spans="5:11" s="205" customFormat="1" x14ac:dyDescent="0.3">
      <c r="E2466" s="215"/>
      <c r="F2466" s="215"/>
      <c r="G2466" s="216"/>
      <c r="H2466" s="217"/>
      <c r="I2466" s="217"/>
      <c r="J2466" s="218"/>
      <c r="K2466" s="216"/>
    </row>
    <row r="2467" spans="5:11" s="205" customFormat="1" x14ac:dyDescent="0.3">
      <c r="E2467" s="215"/>
      <c r="F2467" s="215"/>
      <c r="G2467" s="216"/>
      <c r="H2467" s="217"/>
      <c r="I2467" s="217"/>
      <c r="J2467" s="218"/>
      <c r="K2467" s="216"/>
    </row>
    <row r="2468" spans="5:11" s="205" customFormat="1" x14ac:dyDescent="0.3">
      <c r="E2468" s="215"/>
      <c r="F2468" s="215"/>
      <c r="G2468" s="216"/>
      <c r="H2468" s="217"/>
      <c r="I2468" s="217"/>
      <c r="J2468" s="218"/>
      <c r="K2468" s="216"/>
    </row>
    <row r="2469" spans="5:11" s="205" customFormat="1" x14ac:dyDescent="0.3">
      <c r="E2469" s="215"/>
      <c r="F2469" s="215"/>
      <c r="G2469" s="216"/>
      <c r="H2469" s="217"/>
      <c r="I2469" s="217"/>
      <c r="J2469" s="218"/>
      <c r="K2469" s="216"/>
    </row>
    <row r="2470" spans="5:11" s="205" customFormat="1" x14ac:dyDescent="0.3">
      <c r="E2470" s="215"/>
      <c r="F2470" s="215"/>
      <c r="G2470" s="216"/>
      <c r="H2470" s="217"/>
      <c r="I2470" s="217"/>
      <c r="J2470" s="218"/>
      <c r="K2470" s="216"/>
    </row>
    <row r="2471" spans="5:11" s="205" customFormat="1" x14ac:dyDescent="0.3">
      <c r="E2471" s="215"/>
      <c r="F2471" s="215"/>
      <c r="G2471" s="216"/>
      <c r="H2471" s="217"/>
      <c r="I2471" s="217"/>
      <c r="J2471" s="218"/>
      <c r="K2471" s="216"/>
    </row>
    <row r="2472" spans="5:11" s="205" customFormat="1" x14ac:dyDescent="0.3">
      <c r="E2472" s="215"/>
      <c r="F2472" s="215"/>
      <c r="G2472" s="216"/>
      <c r="H2472" s="217"/>
      <c r="I2472" s="217"/>
      <c r="J2472" s="218"/>
      <c r="K2472" s="216"/>
    </row>
    <row r="2473" spans="5:11" s="205" customFormat="1" x14ac:dyDescent="0.3">
      <c r="E2473" s="215"/>
      <c r="F2473" s="215"/>
      <c r="G2473" s="216"/>
      <c r="H2473" s="217"/>
      <c r="I2473" s="217"/>
      <c r="J2473" s="218"/>
      <c r="K2473" s="216"/>
    </row>
    <row r="2474" spans="5:11" s="205" customFormat="1" x14ac:dyDescent="0.3">
      <c r="E2474" s="215"/>
      <c r="F2474" s="215"/>
      <c r="G2474" s="216"/>
      <c r="H2474" s="217"/>
      <c r="I2474" s="217"/>
      <c r="J2474" s="218"/>
      <c r="K2474" s="216"/>
    </row>
    <row r="2475" spans="5:11" s="205" customFormat="1" x14ac:dyDescent="0.3">
      <c r="E2475" s="215"/>
      <c r="F2475" s="215"/>
      <c r="G2475" s="216"/>
      <c r="H2475" s="217"/>
      <c r="I2475" s="217"/>
      <c r="J2475" s="218"/>
      <c r="K2475" s="216"/>
    </row>
    <row r="2476" spans="5:11" s="205" customFormat="1" x14ac:dyDescent="0.3">
      <c r="E2476" s="215"/>
      <c r="F2476" s="215"/>
      <c r="G2476" s="216"/>
      <c r="H2476" s="217"/>
      <c r="I2476" s="217"/>
      <c r="J2476" s="218"/>
      <c r="K2476" s="216"/>
    </row>
    <row r="2477" spans="5:11" s="205" customFormat="1" x14ac:dyDescent="0.3">
      <c r="E2477" s="215"/>
      <c r="F2477" s="215"/>
      <c r="G2477" s="216"/>
      <c r="H2477" s="217"/>
      <c r="I2477" s="217"/>
      <c r="J2477" s="218"/>
      <c r="K2477" s="216"/>
    </row>
    <row r="2478" spans="5:11" s="205" customFormat="1" x14ac:dyDescent="0.3">
      <c r="E2478" s="215"/>
      <c r="F2478" s="215"/>
      <c r="G2478" s="216"/>
      <c r="H2478" s="217"/>
      <c r="I2478" s="217"/>
      <c r="J2478" s="218"/>
      <c r="K2478" s="216"/>
    </row>
    <row r="2479" spans="5:11" s="205" customFormat="1" x14ac:dyDescent="0.3">
      <c r="E2479" s="215"/>
      <c r="F2479" s="215"/>
      <c r="G2479" s="216"/>
      <c r="H2479" s="217"/>
      <c r="I2479" s="217"/>
      <c r="J2479" s="218"/>
      <c r="K2479" s="216"/>
    </row>
    <row r="2480" spans="5:11" s="205" customFormat="1" x14ac:dyDescent="0.3">
      <c r="E2480" s="215"/>
      <c r="F2480" s="215"/>
      <c r="G2480" s="216"/>
      <c r="H2480" s="217"/>
      <c r="I2480" s="217"/>
      <c r="J2480" s="218"/>
      <c r="K2480" s="216"/>
    </row>
    <row r="2481" spans="5:11" s="205" customFormat="1" x14ac:dyDescent="0.3">
      <c r="E2481" s="215"/>
      <c r="F2481" s="215"/>
      <c r="G2481" s="216"/>
      <c r="H2481" s="217"/>
      <c r="I2481" s="217"/>
      <c r="J2481" s="218"/>
      <c r="K2481" s="216"/>
    </row>
    <row r="2482" spans="5:11" s="205" customFormat="1" x14ac:dyDescent="0.3">
      <c r="E2482" s="215"/>
      <c r="F2482" s="215"/>
      <c r="G2482" s="216"/>
      <c r="H2482" s="217"/>
      <c r="I2482" s="217"/>
      <c r="J2482" s="218"/>
      <c r="K2482" s="216"/>
    </row>
    <row r="2483" spans="5:11" s="205" customFormat="1" x14ac:dyDescent="0.3">
      <c r="E2483" s="215"/>
      <c r="F2483" s="215"/>
      <c r="G2483" s="216"/>
      <c r="H2483" s="217"/>
      <c r="I2483" s="217"/>
      <c r="J2483" s="218"/>
      <c r="K2483" s="216"/>
    </row>
    <row r="2484" spans="5:11" s="205" customFormat="1" x14ac:dyDescent="0.3">
      <c r="E2484" s="215"/>
      <c r="F2484" s="215"/>
      <c r="G2484" s="216"/>
      <c r="H2484" s="217"/>
      <c r="I2484" s="217"/>
      <c r="J2484" s="218"/>
      <c r="K2484" s="216"/>
    </row>
    <row r="2485" spans="5:11" s="205" customFormat="1" x14ac:dyDescent="0.3">
      <c r="E2485" s="215"/>
      <c r="F2485" s="215"/>
      <c r="G2485" s="216"/>
      <c r="H2485" s="217"/>
      <c r="I2485" s="217"/>
      <c r="J2485" s="218"/>
      <c r="K2485" s="216"/>
    </row>
    <row r="2486" spans="5:11" s="205" customFormat="1" x14ac:dyDescent="0.3">
      <c r="E2486" s="215"/>
      <c r="F2486" s="215"/>
      <c r="G2486" s="216"/>
      <c r="H2486" s="217"/>
      <c r="I2486" s="217"/>
      <c r="J2486" s="218"/>
      <c r="K2486" s="216"/>
    </row>
    <row r="2487" spans="5:11" s="205" customFormat="1" x14ac:dyDescent="0.3">
      <c r="E2487" s="215"/>
      <c r="F2487" s="215"/>
      <c r="G2487" s="216"/>
      <c r="H2487" s="217"/>
      <c r="I2487" s="217"/>
      <c r="J2487" s="218"/>
      <c r="K2487" s="216"/>
    </row>
    <row r="2488" spans="5:11" s="205" customFormat="1" x14ac:dyDescent="0.3">
      <c r="E2488" s="215"/>
      <c r="F2488" s="215"/>
      <c r="G2488" s="216"/>
      <c r="H2488" s="217"/>
      <c r="I2488" s="217"/>
      <c r="J2488" s="218"/>
      <c r="K2488" s="216"/>
    </row>
    <row r="2489" spans="5:11" s="205" customFormat="1" x14ac:dyDescent="0.3">
      <c r="E2489" s="215"/>
      <c r="F2489" s="215"/>
      <c r="G2489" s="216"/>
      <c r="H2489" s="217"/>
      <c r="I2489" s="217"/>
      <c r="J2489" s="218"/>
      <c r="K2489" s="216"/>
    </row>
    <row r="2490" spans="5:11" s="205" customFormat="1" x14ac:dyDescent="0.3">
      <c r="E2490" s="215"/>
      <c r="F2490" s="215"/>
      <c r="G2490" s="216"/>
      <c r="H2490" s="217"/>
      <c r="I2490" s="217"/>
      <c r="J2490" s="218"/>
      <c r="K2490" s="216"/>
    </row>
    <row r="2491" spans="5:11" s="205" customFormat="1" x14ac:dyDescent="0.3">
      <c r="E2491" s="215"/>
      <c r="F2491" s="215"/>
      <c r="G2491" s="216"/>
      <c r="H2491" s="217"/>
      <c r="I2491" s="217"/>
      <c r="J2491" s="218"/>
      <c r="K2491" s="216"/>
    </row>
    <row r="2492" spans="5:11" s="205" customFormat="1" x14ac:dyDescent="0.3">
      <c r="E2492" s="215"/>
      <c r="F2492" s="215"/>
      <c r="G2492" s="216"/>
      <c r="H2492" s="217"/>
      <c r="I2492" s="217"/>
      <c r="J2492" s="218"/>
      <c r="K2492" s="216"/>
    </row>
    <row r="2493" spans="5:11" s="205" customFormat="1" x14ac:dyDescent="0.3">
      <c r="E2493" s="215"/>
      <c r="F2493" s="215"/>
      <c r="G2493" s="216"/>
      <c r="H2493" s="217"/>
      <c r="I2493" s="217"/>
      <c r="J2493" s="218"/>
      <c r="K2493" s="216"/>
    </row>
    <row r="2494" spans="5:11" s="205" customFormat="1" x14ac:dyDescent="0.3">
      <c r="E2494" s="215"/>
      <c r="F2494" s="215"/>
      <c r="G2494" s="216"/>
      <c r="H2494" s="217"/>
      <c r="I2494" s="217"/>
      <c r="J2494" s="218"/>
      <c r="K2494" s="216"/>
    </row>
    <row r="2495" spans="5:11" s="205" customFormat="1" x14ac:dyDescent="0.3">
      <c r="E2495" s="215"/>
      <c r="F2495" s="215"/>
      <c r="G2495" s="216"/>
      <c r="H2495" s="217"/>
      <c r="I2495" s="217"/>
      <c r="J2495" s="218"/>
      <c r="K2495" s="216"/>
    </row>
    <row r="2496" spans="5:11" s="205" customFormat="1" x14ac:dyDescent="0.3">
      <c r="E2496" s="215"/>
      <c r="F2496" s="215"/>
      <c r="G2496" s="216"/>
      <c r="H2496" s="217"/>
      <c r="I2496" s="217"/>
      <c r="J2496" s="218"/>
      <c r="K2496" s="216"/>
    </row>
    <row r="2497" spans="5:11" s="205" customFormat="1" x14ac:dyDescent="0.3">
      <c r="E2497" s="215"/>
      <c r="F2497" s="215"/>
      <c r="G2497" s="216"/>
      <c r="H2497" s="217"/>
      <c r="I2497" s="217"/>
      <c r="J2497" s="218"/>
      <c r="K2497" s="216"/>
    </row>
    <row r="2498" spans="5:11" s="205" customFormat="1" x14ac:dyDescent="0.3">
      <c r="E2498" s="215"/>
      <c r="F2498" s="215"/>
      <c r="G2498" s="216"/>
      <c r="H2498" s="217"/>
      <c r="I2498" s="217"/>
      <c r="J2498" s="218"/>
      <c r="K2498" s="216"/>
    </row>
    <row r="2499" spans="5:11" s="205" customFormat="1" x14ac:dyDescent="0.3">
      <c r="E2499" s="215"/>
      <c r="F2499" s="215"/>
      <c r="G2499" s="216"/>
      <c r="H2499" s="217"/>
      <c r="I2499" s="217"/>
      <c r="J2499" s="218"/>
      <c r="K2499" s="216"/>
    </row>
    <row r="2500" spans="5:11" s="205" customFormat="1" x14ac:dyDescent="0.3">
      <c r="E2500" s="215"/>
      <c r="F2500" s="215"/>
      <c r="G2500" s="216"/>
      <c r="H2500" s="217"/>
      <c r="I2500" s="217"/>
      <c r="J2500" s="218"/>
      <c r="K2500" s="216"/>
    </row>
    <row r="2501" spans="5:11" s="205" customFormat="1" x14ac:dyDescent="0.3">
      <c r="E2501" s="215"/>
      <c r="F2501" s="215"/>
      <c r="G2501" s="216"/>
      <c r="H2501" s="217"/>
      <c r="I2501" s="217"/>
      <c r="J2501" s="218"/>
      <c r="K2501" s="216"/>
    </row>
    <row r="2502" spans="5:11" s="205" customFormat="1" x14ac:dyDescent="0.3">
      <c r="E2502" s="215"/>
      <c r="F2502" s="215"/>
      <c r="G2502" s="216"/>
      <c r="H2502" s="217"/>
      <c r="I2502" s="217"/>
      <c r="J2502" s="218"/>
      <c r="K2502" s="216"/>
    </row>
    <row r="2503" spans="5:11" s="205" customFormat="1" x14ac:dyDescent="0.3">
      <c r="E2503" s="215"/>
      <c r="F2503" s="215"/>
      <c r="G2503" s="216"/>
      <c r="H2503" s="217"/>
      <c r="I2503" s="217"/>
      <c r="J2503" s="218"/>
      <c r="K2503" s="216"/>
    </row>
    <row r="2504" spans="5:11" s="205" customFormat="1" x14ac:dyDescent="0.3">
      <c r="E2504" s="215"/>
      <c r="F2504" s="215"/>
      <c r="G2504" s="216"/>
      <c r="H2504" s="217"/>
      <c r="I2504" s="217"/>
      <c r="J2504" s="218"/>
      <c r="K2504" s="216"/>
    </row>
    <row r="2505" spans="5:11" s="205" customFormat="1" x14ac:dyDescent="0.3">
      <c r="E2505" s="215"/>
      <c r="F2505" s="215"/>
      <c r="G2505" s="216"/>
      <c r="H2505" s="217"/>
      <c r="I2505" s="217"/>
      <c r="J2505" s="218"/>
      <c r="K2505" s="216"/>
    </row>
    <row r="2506" spans="5:11" s="205" customFormat="1" x14ac:dyDescent="0.3">
      <c r="E2506" s="215"/>
      <c r="F2506" s="215"/>
      <c r="G2506" s="216"/>
      <c r="H2506" s="217"/>
      <c r="I2506" s="217"/>
      <c r="J2506" s="218"/>
      <c r="K2506" s="216"/>
    </row>
    <row r="2507" spans="5:11" s="205" customFormat="1" x14ac:dyDescent="0.3">
      <c r="E2507" s="215"/>
      <c r="F2507" s="215"/>
      <c r="G2507" s="216"/>
      <c r="H2507" s="217"/>
      <c r="I2507" s="217"/>
      <c r="J2507" s="218"/>
      <c r="K2507" s="216"/>
    </row>
    <row r="2508" spans="5:11" s="205" customFormat="1" x14ac:dyDescent="0.3">
      <c r="E2508" s="215"/>
      <c r="F2508" s="215"/>
      <c r="G2508" s="216"/>
      <c r="H2508" s="217"/>
      <c r="I2508" s="217"/>
      <c r="J2508" s="218"/>
      <c r="K2508" s="216"/>
    </row>
    <row r="2509" spans="5:11" s="205" customFormat="1" x14ac:dyDescent="0.3">
      <c r="E2509" s="215"/>
      <c r="F2509" s="215"/>
      <c r="G2509" s="216"/>
      <c r="H2509" s="217"/>
      <c r="I2509" s="217"/>
      <c r="J2509" s="218"/>
      <c r="K2509" s="216"/>
    </row>
    <row r="2510" spans="5:11" s="205" customFormat="1" x14ac:dyDescent="0.3">
      <c r="E2510" s="215"/>
      <c r="F2510" s="215"/>
      <c r="G2510" s="216"/>
      <c r="H2510" s="217"/>
      <c r="I2510" s="217"/>
      <c r="J2510" s="218"/>
      <c r="K2510" s="216"/>
    </row>
    <row r="2511" spans="5:11" s="205" customFormat="1" x14ac:dyDescent="0.3">
      <c r="E2511" s="215"/>
      <c r="F2511" s="215"/>
      <c r="G2511" s="216"/>
      <c r="H2511" s="217"/>
      <c r="I2511" s="217"/>
      <c r="J2511" s="218"/>
      <c r="K2511" s="216"/>
    </row>
    <row r="2512" spans="5:11" s="205" customFormat="1" x14ac:dyDescent="0.3">
      <c r="E2512" s="215"/>
      <c r="F2512" s="215"/>
      <c r="G2512" s="216"/>
      <c r="H2512" s="217"/>
      <c r="I2512" s="217"/>
      <c r="J2512" s="218"/>
      <c r="K2512" s="216"/>
    </row>
    <row r="2513" spans="5:11" s="205" customFormat="1" x14ac:dyDescent="0.3">
      <c r="E2513" s="215"/>
      <c r="F2513" s="215"/>
      <c r="G2513" s="216"/>
      <c r="H2513" s="217"/>
      <c r="I2513" s="217"/>
      <c r="J2513" s="218"/>
      <c r="K2513" s="216"/>
    </row>
    <row r="2514" spans="5:11" s="205" customFormat="1" x14ac:dyDescent="0.3">
      <c r="E2514" s="215"/>
      <c r="F2514" s="215"/>
      <c r="G2514" s="216"/>
      <c r="H2514" s="217"/>
      <c r="I2514" s="217"/>
      <c r="J2514" s="218"/>
      <c r="K2514" s="216"/>
    </row>
    <row r="2515" spans="5:11" s="205" customFormat="1" x14ac:dyDescent="0.3">
      <c r="E2515" s="215"/>
      <c r="F2515" s="215"/>
      <c r="G2515" s="216"/>
      <c r="H2515" s="217"/>
      <c r="I2515" s="217"/>
      <c r="J2515" s="218"/>
      <c r="K2515" s="216"/>
    </row>
    <row r="2516" spans="5:11" s="205" customFormat="1" x14ac:dyDescent="0.3">
      <c r="E2516" s="215"/>
      <c r="F2516" s="215"/>
      <c r="G2516" s="216"/>
      <c r="H2516" s="217"/>
      <c r="I2516" s="217"/>
      <c r="J2516" s="218"/>
      <c r="K2516" s="216"/>
    </row>
    <row r="2517" spans="5:11" s="205" customFormat="1" x14ac:dyDescent="0.3">
      <c r="E2517" s="215"/>
      <c r="F2517" s="215"/>
      <c r="G2517" s="216"/>
      <c r="H2517" s="217"/>
      <c r="I2517" s="217"/>
      <c r="J2517" s="218"/>
      <c r="K2517" s="216"/>
    </row>
    <row r="2518" spans="5:11" s="205" customFormat="1" x14ac:dyDescent="0.3">
      <c r="E2518" s="215"/>
      <c r="F2518" s="215"/>
      <c r="G2518" s="216"/>
      <c r="H2518" s="217"/>
      <c r="I2518" s="217"/>
      <c r="J2518" s="218"/>
      <c r="K2518" s="216"/>
    </row>
    <row r="2519" spans="5:11" s="205" customFormat="1" x14ac:dyDescent="0.3">
      <c r="E2519" s="215"/>
      <c r="F2519" s="215"/>
      <c r="G2519" s="216"/>
      <c r="H2519" s="217"/>
      <c r="I2519" s="217"/>
      <c r="J2519" s="218"/>
      <c r="K2519" s="216"/>
    </row>
    <row r="2520" spans="5:11" s="205" customFormat="1" x14ac:dyDescent="0.3">
      <c r="E2520" s="215"/>
      <c r="F2520" s="215"/>
      <c r="G2520" s="216"/>
      <c r="H2520" s="217"/>
      <c r="I2520" s="217"/>
      <c r="J2520" s="218"/>
      <c r="K2520" s="216"/>
    </row>
    <row r="2521" spans="5:11" s="205" customFormat="1" x14ac:dyDescent="0.3">
      <c r="E2521" s="215"/>
      <c r="F2521" s="215"/>
      <c r="G2521" s="216"/>
      <c r="H2521" s="217"/>
      <c r="I2521" s="217"/>
      <c r="J2521" s="218"/>
      <c r="K2521" s="216"/>
    </row>
    <row r="2522" spans="5:11" s="205" customFormat="1" x14ac:dyDescent="0.3">
      <c r="E2522" s="215"/>
      <c r="F2522" s="215"/>
      <c r="G2522" s="216"/>
      <c r="H2522" s="217"/>
      <c r="I2522" s="217"/>
      <c r="J2522" s="218"/>
      <c r="K2522" s="216"/>
    </row>
    <row r="2523" spans="5:11" s="205" customFormat="1" x14ac:dyDescent="0.3">
      <c r="E2523" s="215"/>
      <c r="F2523" s="215"/>
      <c r="G2523" s="216"/>
      <c r="H2523" s="217"/>
      <c r="I2523" s="217"/>
      <c r="J2523" s="218"/>
      <c r="K2523" s="216"/>
    </row>
    <row r="2524" spans="5:11" s="205" customFormat="1" x14ac:dyDescent="0.3">
      <c r="E2524" s="215"/>
      <c r="F2524" s="215"/>
      <c r="G2524" s="216"/>
      <c r="H2524" s="217"/>
      <c r="I2524" s="217"/>
      <c r="J2524" s="218"/>
      <c r="K2524" s="216"/>
    </row>
    <row r="2525" spans="5:11" s="205" customFormat="1" x14ac:dyDescent="0.3">
      <c r="E2525" s="215"/>
      <c r="F2525" s="215"/>
      <c r="G2525" s="216"/>
      <c r="H2525" s="217"/>
      <c r="I2525" s="217"/>
      <c r="J2525" s="218"/>
      <c r="K2525" s="216"/>
    </row>
    <row r="2526" spans="5:11" s="205" customFormat="1" x14ac:dyDescent="0.3">
      <c r="E2526" s="215"/>
      <c r="F2526" s="215"/>
      <c r="G2526" s="216"/>
      <c r="H2526" s="217"/>
      <c r="I2526" s="217"/>
      <c r="J2526" s="218"/>
      <c r="K2526" s="216"/>
    </row>
    <row r="2527" spans="5:11" s="205" customFormat="1" x14ac:dyDescent="0.3">
      <c r="E2527" s="215"/>
      <c r="F2527" s="215"/>
      <c r="G2527" s="216"/>
      <c r="H2527" s="217"/>
      <c r="I2527" s="217"/>
      <c r="J2527" s="218"/>
      <c r="K2527" s="216"/>
    </row>
    <row r="2528" spans="5:11" s="205" customFormat="1" x14ac:dyDescent="0.3">
      <c r="E2528" s="215"/>
      <c r="F2528" s="215"/>
      <c r="G2528" s="216"/>
      <c r="H2528" s="217"/>
      <c r="I2528" s="217"/>
      <c r="J2528" s="218"/>
      <c r="K2528" s="216"/>
    </row>
    <row r="2529" spans="5:11" s="205" customFormat="1" x14ac:dyDescent="0.3">
      <c r="E2529" s="215"/>
      <c r="F2529" s="215"/>
      <c r="G2529" s="216"/>
      <c r="H2529" s="217"/>
      <c r="I2529" s="217"/>
      <c r="J2529" s="218"/>
      <c r="K2529" s="216"/>
    </row>
    <row r="2530" spans="5:11" s="205" customFormat="1" x14ac:dyDescent="0.3">
      <c r="E2530" s="215"/>
      <c r="F2530" s="215"/>
      <c r="G2530" s="216"/>
      <c r="H2530" s="217"/>
      <c r="I2530" s="217"/>
      <c r="J2530" s="218"/>
      <c r="K2530" s="216"/>
    </row>
    <row r="2531" spans="5:11" s="205" customFormat="1" x14ac:dyDescent="0.3">
      <c r="E2531" s="215"/>
      <c r="F2531" s="215"/>
      <c r="G2531" s="216"/>
      <c r="H2531" s="217"/>
      <c r="I2531" s="217"/>
      <c r="J2531" s="218"/>
      <c r="K2531" s="216"/>
    </row>
    <row r="2532" spans="5:11" s="205" customFormat="1" x14ac:dyDescent="0.3">
      <c r="E2532" s="215"/>
      <c r="F2532" s="215"/>
      <c r="G2532" s="216"/>
      <c r="H2532" s="217"/>
      <c r="I2532" s="217"/>
      <c r="J2532" s="218"/>
      <c r="K2532" s="216"/>
    </row>
    <row r="2533" spans="5:11" s="205" customFormat="1" x14ac:dyDescent="0.3">
      <c r="E2533" s="215"/>
      <c r="F2533" s="215"/>
      <c r="G2533" s="216"/>
      <c r="H2533" s="217"/>
      <c r="I2533" s="217"/>
      <c r="J2533" s="218"/>
      <c r="K2533" s="216"/>
    </row>
    <row r="2534" spans="5:11" s="205" customFormat="1" x14ac:dyDescent="0.3">
      <c r="E2534" s="215"/>
      <c r="F2534" s="215"/>
      <c r="G2534" s="216"/>
      <c r="H2534" s="217"/>
      <c r="I2534" s="217"/>
      <c r="J2534" s="218"/>
      <c r="K2534" s="216"/>
    </row>
    <row r="2535" spans="5:11" s="205" customFormat="1" x14ac:dyDescent="0.3">
      <c r="E2535" s="215"/>
      <c r="F2535" s="215"/>
      <c r="G2535" s="216"/>
      <c r="H2535" s="217"/>
      <c r="I2535" s="217"/>
      <c r="J2535" s="218"/>
      <c r="K2535" s="216"/>
    </row>
    <row r="2536" spans="5:11" s="205" customFormat="1" x14ac:dyDescent="0.3">
      <c r="E2536" s="215"/>
      <c r="F2536" s="215"/>
      <c r="G2536" s="216"/>
      <c r="H2536" s="217"/>
      <c r="I2536" s="217"/>
      <c r="J2536" s="218"/>
      <c r="K2536" s="216"/>
    </row>
    <row r="2537" spans="5:11" s="205" customFormat="1" x14ac:dyDescent="0.3">
      <c r="E2537" s="215"/>
      <c r="F2537" s="215"/>
      <c r="G2537" s="216"/>
      <c r="H2537" s="217"/>
      <c r="I2537" s="217"/>
      <c r="J2537" s="218"/>
      <c r="K2537" s="216"/>
    </row>
    <row r="2538" spans="5:11" s="205" customFormat="1" x14ac:dyDescent="0.3">
      <c r="E2538" s="215"/>
      <c r="F2538" s="215"/>
      <c r="G2538" s="216"/>
      <c r="H2538" s="217"/>
      <c r="I2538" s="217"/>
      <c r="J2538" s="218"/>
      <c r="K2538" s="216"/>
    </row>
    <row r="2539" spans="5:11" s="205" customFormat="1" x14ac:dyDescent="0.3">
      <c r="E2539" s="215"/>
      <c r="F2539" s="215"/>
      <c r="G2539" s="216"/>
      <c r="H2539" s="217"/>
      <c r="I2539" s="217"/>
      <c r="J2539" s="218"/>
      <c r="K2539" s="216"/>
    </row>
    <row r="2540" spans="5:11" s="205" customFormat="1" x14ac:dyDescent="0.3">
      <c r="E2540" s="215"/>
      <c r="F2540" s="215"/>
      <c r="G2540" s="216"/>
      <c r="H2540" s="217"/>
      <c r="I2540" s="217"/>
      <c r="J2540" s="218"/>
      <c r="K2540" s="216"/>
    </row>
    <row r="2541" spans="5:11" s="205" customFormat="1" x14ac:dyDescent="0.3">
      <c r="E2541" s="215"/>
      <c r="F2541" s="215"/>
      <c r="G2541" s="216"/>
      <c r="H2541" s="217"/>
      <c r="I2541" s="217"/>
      <c r="J2541" s="218"/>
      <c r="K2541" s="216"/>
    </row>
    <row r="2542" spans="5:11" s="205" customFormat="1" x14ac:dyDescent="0.3">
      <c r="E2542" s="215"/>
      <c r="F2542" s="215"/>
      <c r="G2542" s="216"/>
      <c r="H2542" s="217"/>
      <c r="I2542" s="217"/>
      <c r="J2542" s="218"/>
      <c r="K2542" s="216"/>
    </row>
    <row r="2543" spans="5:11" s="205" customFormat="1" x14ac:dyDescent="0.3">
      <c r="E2543" s="215"/>
      <c r="F2543" s="215"/>
      <c r="G2543" s="216"/>
      <c r="H2543" s="217"/>
      <c r="I2543" s="217"/>
      <c r="J2543" s="218"/>
      <c r="K2543" s="216"/>
    </row>
    <row r="2544" spans="5:11" s="205" customFormat="1" x14ac:dyDescent="0.3">
      <c r="E2544" s="215"/>
      <c r="F2544" s="215"/>
      <c r="G2544" s="216"/>
      <c r="H2544" s="217"/>
      <c r="I2544" s="217"/>
      <c r="J2544" s="218"/>
      <c r="K2544" s="216"/>
    </row>
    <row r="2545" spans="5:11" s="205" customFormat="1" x14ac:dyDescent="0.3">
      <c r="E2545" s="215"/>
      <c r="F2545" s="215"/>
      <c r="G2545" s="216"/>
      <c r="H2545" s="217"/>
      <c r="I2545" s="217"/>
      <c r="J2545" s="218"/>
      <c r="K2545" s="216"/>
    </row>
    <row r="2546" spans="5:11" s="205" customFormat="1" x14ac:dyDescent="0.3">
      <c r="E2546" s="215"/>
      <c r="F2546" s="215"/>
      <c r="G2546" s="216"/>
      <c r="H2546" s="217"/>
      <c r="I2546" s="217"/>
      <c r="J2546" s="218"/>
      <c r="K2546" s="216"/>
    </row>
    <row r="2547" spans="5:11" s="205" customFormat="1" x14ac:dyDescent="0.3">
      <c r="E2547" s="215"/>
      <c r="F2547" s="215"/>
      <c r="G2547" s="216"/>
      <c r="H2547" s="217"/>
      <c r="I2547" s="217"/>
      <c r="J2547" s="218"/>
      <c r="K2547" s="216"/>
    </row>
    <row r="2548" spans="5:11" s="205" customFormat="1" x14ac:dyDescent="0.3">
      <c r="E2548" s="215"/>
      <c r="F2548" s="215"/>
      <c r="G2548" s="216"/>
      <c r="H2548" s="217"/>
      <c r="I2548" s="217"/>
      <c r="J2548" s="218"/>
      <c r="K2548" s="216"/>
    </row>
    <row r="2549" spans="5:11" s="205" customFormat="1" x14ac:dyDescent="0.3">
      <c r="E2549" s="215"/>
      <c r="F2549" s="215"/>
      <c r="G2549" s="216"/>
      <c r="H2549" s="217"/>
      <c r="I2549" s="217"/>
      <c r="J2549" s="218"/>
      <c r="K2549" s="216"/>
    </row>
    <row r="2550" spans="5:11" s="205" customFormat="1" x14ac:dyDescent="0.3">
      <c r="E2550" s="215"/>
      <c r="F2550" s="215"/>
      <c r="G2550" s="216"/>
      <c r="H2550" s="217"/>
      <c r="I2550" s="217"/>
      <c r="J2550" s="218"/>
      <c r="K2550" s="216"/>
    </row>
    <row r="2551" spans="5:11" s="205" customFormat="1" x14ac:dyDescent="0.3">
      <c r="E2551" s="215"/>
      <c r="F2551" s="215"/>
      <c r="G2551" s="216"/>
      <c r="H2551" s="217"/>
      <c r="I2551" s="217"/>
      <c r="J2551" s="218"/>
      <c r="K2551" s="216"/>
    </row>
    <row r="2552" spans="5:11" s="205" customFormat="1" x14ac:dyDescent="0.3">
      <c r="E2552" s="215"/>
      <c r="F2552" s="215"/>
      <c r="G2552" s="216"/>
      <c r="H2552" s="217"/>
      <c r="I2552" s="217"/>
      <c r="J2552" s="218"/>
      <c r="K2552" s="216"/>
    </row>
    <row r="2553" spans="5:11" s="205" customFormat="1" x14ac:dyDescent="0.3">
      <c r="E2553" s="215"/>
      <c r="F2553" s="215"/>
      <c r="G2553" s="216"/>
      <c r="H2553" s="217"/>
      <c r="I2553" s="217"/>
      <c r="J2553" s="218"/>
      <c r="K2553" s="216"/>
    </row>
    <row r="2554" spans="5:11" s="205" customFormat="1" x14ac:dyDescent="0.3">
      <c r="E2554" s="215"/>
      <c r="F2554" s="215"/>
      <c r="G2554" s="216"/>
      <c r="H2554" s="217"/>
      <c r="I2554" s="217"/>
      <c r="J2554" s="218"/>
      <c r="K2554" s="216"/>
    </row>
    <row r="2555" spans="5:11" s="205" customFormat="1" x14ac:dyDescent="0.3">
      <c r="E2555" s="215"/>
      <c r="F2555" s="215"/>
      <c r="G2555" s="216"/>
      <c r="H2555" s="217"/>
      <c r="I2555" s="217"/>
      <c r="J2555" s="218"/>
      <c r="K2555" s="216"/>
    </row>
    <row r="2556" spans="5:11" s="205" customFormat="1" x14ac:dyDescent="0.3">
      <c r="E2556" s="215"/>
      <c r="F2556" s="215"/>
      <c r="G2556" s="216"/>
      <c r="H2556" s="217"/>
      <c r="I2556" s="217"/>
      <c r="J2556" s="218"/>
      <c r="K2556" s="216"/>
    </row>
    <row r="2557" spans="5:11" s="205" customFormat="1" x14ac:dyDescent="0.3">
      <c r="E2557" s="215"/>
      <c r="F2557" s="215"/>
      <c r="G2557" s="216"/>
      <c r="H2557" s="217"/>
      <c r="I2557" s="217"/>
      <c r="J2557" s="218"/>
      <c r="K2557" s="216"/>
    </row>
    <row r="2558" spans="5:11" s="205" customFormat="1" x14ac:dyDescent="0.3">
      <c r="E2558" s="215"/>
      <c r="F2558" s="215"/>
      <c r="G2558" s="216"/>
      <c r="H2558" s="217"/>
      <c r="I2558" s="217"/>
      <c r="J2558" s="218"/>
      <c r="K2558" s="216"/>
    </row>
    <row r="2559" spans="5:11" s="205" customFormat="1" x14ac:dyDescent="0.3">
      <c r="E2559" s="215"/>
      <c r="F2559" s="215"/>
      <c r="G2559" s="216"/>
      <c r="H2559" s="217"/>
      <c r="I2559" s="217"/>
      <c r="J2559" s="218"/>
      <c r="K2559" s="216"/>
    </row>
    <row r="2560" spans="5:11" s="205" customFormat="1" x14ac:dyDescent="0.3">
      <c r="E2560" s="215"/>
      <c r="F2560" s="215"/>
      <c r="G2560" s="216"/>
      <c r="H2560" s="217"/>
      <c r="I2560" s="217"/>
      <c r="J2560" s="218"/>
      <c r="K2560" s="216"/>
    </row>
    <row r="2561" spans="5:11" s="205" customFormat="1" x14ac:dyDescent="0.3">
      <c r="E2561" s="215"/>
      <c r="F2561" s="215"/>
      <c r="G2561" s="216"/>
      <c r="H2561" s="217"/>
      <c r="I2561" s="217"/>
      <c r="J2561" s="218"/>
      <c r="K2561" s="216"/>
    </row>
    <row r="2562" spans="5:11" s="205" customFormat="1" x14ac:dyDescent="0.3">
      <c r="E2562" s="215"/>
      <c r="F2562" s="215"/>
      <c r="G2562" s="216"/>
      <c r="H2562" s="217"/>
      <c r="I2562" s="217"/>
      <c r="J2562" s="218"/>
      <c r="K2562" s="216"/>
    </row>
    <row r="2563" spans="5:11" s="205" customFormat="1" x14ac:dyDescent="0.3">
      <c r="E2563" s="215"/>
      <c r="F2563" s="215"/>
      <c r="G2563" s="216"/>
      <c r="H2563" s="217"/>
      <c r="I2563" s="217"/>
      <c r="J2563" s="218"/>
      <c r="K2563" s="216"/>
    </row>
    <row r="2564" spans="5:11" s="205" customFormat="1" x14ac:dyDescent="0.3">
      <c r="E2564" s="215"/>
      <c r="F2564" s="215"/>
      <c r="G2564" s="216"/>
      <c r="H2564" s="217"/>
      <c r="I2564" s="217"/>
      <c r="J2564" s="218"/>
      <c r="K2564" s="216"/>
    </row>
    <row r="2565" spans="5:11" s="205" customFormat="1" x14ac:dyDescent="0.3">
      <c r="E2565" s="215"/>
      <c r="F2565" s="215"/>
      <c r="G2565" s="216"/>
      <c r="H2565" s="217"/>
      <c r="I2565" s="217"/>
      <c r="J2565" s="218"/>
      <c r="K2565" s="216"/>
    </row>
    <row r="2566" spans="5:11" s="205" customFormat="1" x14ac:dyDescent="0.3">
      <c r="E2566" s="215"/>
      <c r="F2566" s="215"/>
      <c r="G2566" s="216"/>
      <c r="H2566" s="217"/>
      <c r="I2566" s="217"/>
      <c r="J2566" s="218"/>
      <c r="K2566" s="216"/>
    </row>
    <row r="2567" spans="5:11" s="205" customFormat="1" x14ac:dyDescent="0.3">
      <c r="E2567" s="215"/>
      <c r="F2567" s="215"/>
      <c r="G2567" s="216"/>
      <c r="H2567" s="217"/>
      <c r="I2567" s="217"/>
      <c r="J2567" s="218"/>
      <c r="K2567" s="216"/>
    </row>
    <row r="2568" spans="5:11" s="205" customFormat="1" x14ac:dyDescent="0.3">
      <c r="E2568" s="215"/>
      <c r="F2568" s="215"/>
      <c r="G2568" s="216"/>
      <c r="H2568" s="217"/>
      <c r="I2568" s="217"/>
      <c r="J2568" s="218"/>
      <c r="K2568" s="216"/>
    </row>
    <row r="2569" spans="5:11" s="205" customFormat="1" x14ac:dyDescent="0.3">
      <c r="E2569" s="215"/>
      <c r="F2569" s="215"/>
      <c r="G2569" s="216"/>
      <c r="H2569" s="217"/>
      <c r="I2569" s="217"/>
      <c r="J2569" s="218"/>
      <c r="K2569" s="216"/>
    </row>
    <row r="2570" spans="5:11" s="205" customFormat="1" x14ac:dyDescent="0.3">
      <c r="E2570" s="215"/>
      <c r="F2570" s="215"/>
      <c r="G2570" s="216"/>
      <c r="H2570" s="217"/>
      <c r="I2570" s="217"/>
      <c r="J2570" s="218"/>
      <c r="K2570" s="216"/>
    </row>
    <row r="2571" spans="5:11" s="205" customFormat="1" x14ac:dyDescent="0.3">
      <c r="E2571" s="215"/>
      <c r="F2571" s="215"/>
      <c r="G2571" s="216"/>
      <c r="H2571" s="217"/>
      <c r="I2571" s="217"/>
      <c r="J2571" s="218"/>
      <c r="K2571" s="216"/>
    </row>
    <row r="2572" spans="5:11" s="205" customFormat="1" x14ac:dyDescent="0.3">
      <c r="E2572" s="215"/>
      <c r="F2572" s="215"/>
      <c r="G2572" s="216"/>
      <c r="H2572" s="217"/>
      <c r="I2572" s="217"/>
      <c r="J2572" s="218"/>
      <c r="K2572" s="216"/>
    </row>
    <row r="2573" spans="5:11" s="205" customFormat="1" x14ac:dyDescent="0.3">
      <c r="E2573" s="215"/>
      <c r="F2573" s="215"/>
      <c r="G2573" s="216"/>
      <c r="H2573" s="217"/>
      <c r="I2573" s="217"/>
      <c r="J2573" s="218"/>
      <c r="K2573" s="216"/>
    </row>
    <row r="2574" spans="5:11" s="205" customFormat="1" x14ac:dyDescent="0.3">
      <c r="E2574" s="215"/>
      <c r="F2574" s="215"/>
      <c r="G2574" s="216"/>
      <c r="H2574" s="217"/>
      <c r="I2574" s="217"/>
      <c r="J2574" s="218"/>
      <c r="K2574" s="216"/>
    </row>
    <row r="2575" spans="5:11" s="205" customFormat="1" x14ac:dyDescent="0.3">
      <c r="E2575" s="215"/>
      <c r="F2575" s="215"/>
      <c r="G2575" s="216"/>
      <c r="H2575" s="217"/>
      <c r="I2575" s="217"/>
      <c r="J2575" s="218"/>
      <c r="K2575" s="216"/>
    </row>
    <row r="2576" spans="5:11" s="205" customFormat="1" x14ac:dyDescent="0.3">
      <c r="E2576" s="215"/>
      <c r="F2576" s="215"/>
      <c r="G2576" s="216"/>
      <c r="H2576" s="217"/>
      <c r="I2576" s="217"/>
      <c r="J2576" s="218"/>
      <c r="K2576" s="216"/>
    </row>
    <row r="2577" spans="5:11" s="205" customFormat="1" x14ac:dyDescent="0.3">
      <c r="E2577" s="215"/>
      <c r="F2577" s="215"/>
      <c r="G2577" s="216"/>
      <c r="H2577" s="217"/>
      <c r="I2577" s="217"/>
      <c r="J2577" s="218"/>
      <c r="K2577" s="216"/>
    </row>
    <row r="2578" spans="5:11" s="205" customFormat="1" x14ac:dyDescent="0.3">
      <c r="E2578" s="215"/>
      <c r="F2578" s="215"/>
      <c r="G2578" s="216"/>
      <c r="H2578" s="217"/>
      <c r="I2578" s="217"/>
      <c r="J2578" s="218"/>
      <c r="K2578" s="216"/>
    </row>
    <row r="2579" spans="5:11" s="205" customFormat="1" x14ac:dyDescent="0.3">
      <c r="E2579" s="215"/>
      <c r="F2579" s="215"/>
      <c r="G2579" s="216"/>
      <c r="H2579" s="217"/>
      <c r="I2579" s="217"/>
      <c r="J2579" s="218"/>
      <c r="K2579" s="216"/>
    </row>
    <row r="2580" spans="5:11" s="205" customFormat="1" x14ac:dyDescent="0.3">
      <c r="E2580" s="215"/>
      <c r="F2580" s="215"/>
      <c r="G2580" s="216"/>
      <c r="H2580" s="217"/>
      <c r="I2580" s="217"/>
      <c r="J2580" s="218"/>
      <c r="K2580" s="216"/>
    </row>
    <row r="2581" spans="5:11" s="205" customFormat="1" x14ac:dyDescent="0.3">
      <c r="E2581" s="215"/>
      <c r="F2581" s="215"/>
      <c r="G2581" s="216"/>
      <c r="H2581" s="217"/>
      <c r="I2581" s="217"/>
      <c r="J2581" s="218"/>
      <c r="K2581" s="216"/>
    </row>
    <row r="2582" spans="5:11" s="205" customFormat="1" x14ac:dyDescent="0.3">
      <c r="E2582" s="215"/>
      <c r="F2582" s="215"/>
      <c r="G2582" s="216"/>
      <c r="H2582" s="217"/>
      <c r="I2582" s="217"/>
      <c r="J2582" s="218"/>
      <c r="K2582" s="216"/>
    </row>
    <row r="2583" spans="5:11" s="205" customFormat="1" x14ac:dyDescent="0.3">
      <c r="E2583" s="215"/>
      <c r="F2583" s="215"/>
      <c r="G2583" s="216"/>
      <c r="H2583" s="217"/>
      <c r="I2583" s="217"/>
      <c r="J2583" s="218"/>
      <c r="K2583" s="216"/>
    </row>
    <row r="2584" spans="5:11" s="205" customFormat="1" x14ac:dyDescent="0.3">
      <c r="E2584" s="215"/>
      <c r="F2584" s="215"/>
      <c r="G2584" s="216"/>
      <c r="H2584" s="217"/>
      <c r="I2584" s="217"/>
      <c r="J2584" s="218"/>
      <c r="K2584" s="216"/>
    </row>
    <row r="2585" spans="5:11" s="205" customFormat="1" x14ac:dyDescent="0.3">
      <c r="E2585" s="215"/>
      <c r="F2585" s="215"/>
      <c r="G2585" s="216"/>
      <c r="H2585" s="217"/>
      <c r="I2585" s="217"/>
      <c r="J2585" s="218"/>
      <c r="K2585" s="216"/>
    </row>
    <row r="2586" spans="5:11" s="205" customFormat="1" x14ac:dyDescent="0.3">
      <c r="E2586" s="215"/>
      <c r="F2586" s="215"/>
      <c r="G2586" s="216"/>
      <c r="H2586" s="217"/>
      <c r="I2586" s="217"/>
      <c r="J2586" s="218"/>
      <c r="K2586" s="216"/>
    </row>
    <row r="2587" spans="5:11" s="205" customFormat="1" x14ac:dyDescent="0.3">
      <c r="E2587" s="215"/>
      <c r="F2587" s="215"/>
      <c r="G2587" s="216"/>
      <c r="H2587" s="217"/>
      <c r="I2587" s="217"/>
      <c r="J2587" s="218"/>
      <c r="K2587" s="216"/>
    </row>
    <row r="2588" spans="5:11" s="205" customFormat="1" x14ac:dyDescent="0.3">
      <c r="E2588" s="215"/>
      <c r="F2588" s="215"/>
      <c r="G2588" s="216"/>
      <c r="H2588" s="217"/>
      <c r="I2588" s="217"/>
      <c r="J2588" s="218"/>
      <c r="K2588" s="216"/>
    </row>
    <row r="2589" spans="5:11" s="205" customFormat="1" x14ac:dyDescent="0.3">
      <c r="E2589" s="215"/>
      <c r="F2589" s="215"/>
      <c r="G2589" s="216"/>
      <c r="H2589" s="217"/>
      <c r="I2589" s="217"/>
      <c r="J2589" s="218"/>
      <c r="K2589" s="216"/>
    </row>
    <row r="2590" spans="5:11" s="205" customFormat="1" x14ac:dyDescent="0.3">
      <c r="E2590" s="215"/>
      <c r="F2590" s="215"/>
      <c r="G2590" s="216"/>
      <c r="H2590" s="217"/>
      <c r="I2590" s="217"/>
      <c r="J2590" s="218"/>
      <c r="K2590" s="216"/>
    </row>
    <row r="2591" spans="5:11" s="205" customFormat="1" x14ac:dyDescent="0.3">
      <c r="E2591" s="215"/>
      <c r="F2591" s="215"/>
      <c r="G2591" s="216"/>
      <c r="H2591" s="217"/>
      <c r="I2591" s="217"/>
      <c r="J2591" s="218"/>
      <c r="K2591" s="216"/>
    </row>
    <row r="2592" spans="5:11" s="205" customFormat="1" x14ac:dyDescent="0.3">
      <c r="E2592" s="215"/>
      <c r="F2592" s="215"/>
      <c r="G2592" s="216"/>
      <c r="H2592" s="217"/>
      <c r="I2592" s="217"/>
      <c r="J2592" s="218"/>
      <c r="K2592" s="216"/>
    </row>
    <row r="2593" spans="5:11" s="205" customFormat="1" x14ac:dyDescent="0.3">
      <c r="E2593" s="215"/>
      <c r="F2593" s="215"/>
      <c r="G2593" s="216"/>
      <c r="H2593" s="217"/>
      <c r="I2593" s="217"/>
      <c r="J2593" s="218"/>
      <c r="K2593" s="216"/>
    </row>
    <row r="2594" spans="5:11" s="205" customFormat="1" x14ac:dyDescent="0.3">
      <c r="E2594" s="215"/>
      <c r="F2594" s="215"/>
      <c r="G2594" s="216"/>
      <c r="H2594" s="217"/>
      <c r="I2594" s="217"/>
      <c r="J2594" s="218"/>
      <c r="K2594" s="216"/>
    </row>
    <row r="2595" spans="5:11" s="205" customFormat="1" x14ac:dyDescent="0.3">
      <c r="E2595" s="215"/>
      <c r="F2595" s="215"/>
      <c r="G2595" s="216"/>
      <c r="H2595" s="217"/>
      <c r="I2595" s="217"/>
      <c r="J2595" s="218"/>
      <c r="K2595" s="216"/>
    </row>
    <row r="2596" spans="5:11" s="205" customFormat="1" x14ac:dyDescent="0.3">
      <c r="E2596" s="215"/>
      <c r="F2596" s="215"/>
      <c r="G2596" s="216"/>
      <c r="H2596" s="217"/>
      <c r="I2596" s="217"/>
      <c r="J2596" s="218"/>
      <c r="K2596" s="216"/>
    </row>
    <row r="2597" spans="5:11" s="205" customFormat="1" x14ac:dyDescent="0.3">
      <c r="E2597" s="215"/>
      <c r="F2597" s="215"/>
      <c r="G2597" s="216"/>
      <c r="H2597" s="217"/>
      <c r="I2597" s="217"/>
      <c r="J2597" s="218"/>
      <c r="K2597" s="216"/>
    </row>
    <row r="2598" spans="5:11" s="205" customFormat="1" x14ac:dyDescent="0.3">
      <c r="E2598" s="215"/>
      <c r="F2598" s="215"/>
      <c r="G2598" s="216"/>
      <c r="H2598" s="217"/>
      <c r="I2598" s="217"/>
      <c r="J2598" s="218"/>
      <c r="K2598" s="216"/>
    </row>
    <row r="2599" spans="5:11" s="205" customFormat="1" x14ac:dyDescent="0.3">
      <c r="E2599" s="215"/>
      <c r="F2599" s="215"/>
      <c r="G2599" s="216"/>
      <c r="H2599" s="217"/>
      <c r="I2599" s="217"/>
      <c r="J2599" s="218"/>
      <c r="K2599" s="216"/>
    </row>
    <row r="2600" spans="5:11" s="205" customFormat="1" x14ac:dyDescent="0.3">
      <c r="E2600" s="215"/>
      <c r="F2600" s="215"/>
      <c r="G2600" s="216"/>
      <c r="H2600" s="217"/>
      <c r="I2600" s="217"/>
      <c r="J2600" s="218"/>
      <c r="K2600" s="216"/>
    </row>
    <row r="2601" spans="5:11" s="205" customFormat="1" x14ac:dyDescent="0.3">
      <c r="E2601" s="215"/>
      <c r="F2601" s="215"/>
      <c r="G2601" s="216"/>
      <c r="H2601" s="217"/>
      <c r="I2601" s="217"/>
      <c r="J2601" s="218"/>
      <c r="K2601" s="216"/>
    </row>
    <row r="2602" spans="5:11" s="205" customFormat="1" x14ac:dyDescent="0.3">
      <c r="E2602" s="215"/>
      <c r="F2602" s="215"/>
      <c r="G2602" s="216"/>
      <c r="H2602" s="217"/>
      <c r="I2602" s="217"/>
      <c r="J2602" s="218"/>
      <c r="K2602" s="216"/>
    </row>
    <row r="2603" spans="5:11" s="205" customFormat="1" x14ac:dyDescent="0.3">
      <c r="E2603" s="215"/>
      <c r="F2603" s="215"/>
      <c r="G2603" s="216"/>
      <c r="H2603" s="217"/>
      <c r="I2603" s="217"/>
      <c r="J2603" s="218"/>
      <c r="K2603" s="216"/>
    </row>
    <row r="2604" spans="5:11" s="205" customFormat="1" x14ac:dyDescent="0.3">
      <c r="E2604" s="215"/>
      <c r="F2604" s="215"/>
      <c r="G2604" s="216"/>
      <c r="H2604" s="217"/>
      <c r="I2604" s="217"/>
      <c r="J2604" s="218"/>
      <c r="K2604" s="216"/>
    </row>
    <row r="2605" spans="5:11" s="205" customFormat="1" x14ac:dyDescent="0.3">
      <c r="E2605" s="215"/>
      <c r="F2605" s="215"/>
      <c r="G2605" s="216"/>
      <c r="H2605" s="217"/>
      <c r="I2605" s="217"/>
      <c r="J2605" s="218"/>
      <c r="K2605" s="216"/>
    </row>
    <row r="2606" spans="5:11" s="205" customFormat="1" x14ac:dyDescent="0.3">
      <c r="E2606" s="215"/>
      <c r="F2606" s="215"/>
      <c r="G2606" s="216"/>
      <c r="H2606" s="217"/>
      <c r="I2606" s="217"/>
      <c r="J2606" s="218"/>
      <c r="K2606" s="216"/>
    </row>
    <row r="2607" spans="5:11" s="205" customFormat="1" x14ac:dyDescent="0.3">
      <c r="E2607" s="215"/>
      <c r="F2607" s="215"/>
      <c r="G2607" s="216"/>
      <c r="H2607" s="217"/>
      <c r="I2607" s="217"/>
      <c r="J2607" s="218"/>
      <c r="K2607" s="216"/>
    </row>
    <row r="2608" spans="5:11" s="205" customFormat="1" x14ac:dyDescent="0.3">
      <c r="E2608" s="215"/>
      <c r="F2608" s="215"/>
      <c r="G2608" s="216"/>
      <c r="H2608" s="217"/>
      <c r="I2608" s="217"/>
      <c r="J2608" s="218"/>
      <c r="K2608" s="216"/>
    </row>
    <row r="2609" spans="5:11" s="205" customFormat="1" x14ac:dyDescent="0.3">
      <c r="E2609" s="215"/>
      <c r="F2609" s="215"/>
      <c r="G2609" s="216"/>
      <c r="H2609" s="217"/>
      <c r="I2609" s="217"/>
      <c r="J2609" s="218"/>
      <c r="K2609" s="216"/>
    </row>
    <row r="2610" spans="5:11" s="205" customFormat="1" x14ac:dyDescent="0.3">
      <c r="E2610" s="215"/>
      <c r="F2610" s="215"/>
      <c r="G2610" s="216"/>
      <c r="H2610" s="217"/>
      <c r="I2610" s="217"/>
      <c r="J2610" s="218"/>
      <c r="K2610" s="216"/>
    </row>
    <row r="2611" spans="5:11" s="205" customFormat="1" x14ac:dyDescent="0.3">
      <c r="E2611" s="215"/>
      <c r="F2611" s="215"/>
      <c r="G2611" s="216"/>
      <c r="H2611" s="217"/>
      <c r="I2611" s="217"/>
      <c r="J2611" s="218"/>
      <c r="K2611" s="216"/>
    </row>
    <row r="2612" spans="5:11" s="205" customFormat="1" x14ac:dyDescent="0.3">
      <c r="E2612" s="215"/>
      <c r="F2612" s="215"/>
      <c r="G2612" s="216"/>
      <c r="H2612" s="217"/>
      <c r="I2612" s="217"/>
      <c r="J2612" s="218"/>
      <c r="K2612" s="216"/>
    </row>
    <row r="2613" spans="5:11" s="205" customFormat="1" x14ac:dyDescent="0.3">
      <c r="E2613" s="215"/>
      <c r="F2613" s="215"/>
      <c r="G2613" s="216"/>
      <c r="H2613" s="217"/>
      <c r="I2613" s="217"/>
      <c r="J2613" s="218"/>
      <c r="K2613" s="216"/>
    </row>
    <row r="2614" spans="5:11" s="205" customFormat="1" x14ac:dyDescent="0.3">
      <c r="E2614" s="215"/>
      <c r="F2614" s="215"/>
      <c r="G2614" s="216"/>
      <c r="H2614" s="217"/>
      <c r="I2614" s="217"/>
      <c r="J2614" s="218"/>
      <c r="K2614" s="216"/>
    </row>
    <row r="2615" spans="5:11" s="205" customFormat="1" x14ac:dyDescent="0.3">
      <c r="E2615" s="215"/>
      <c r="F2615" s="215"/>
      <c r="G2615" s="216"/>
      <c r="H2615" s="217"/>
      <c r="I2615" s="217"/>
      <c r="J2615" s="218"/>
      <c r="K2615" s="216"/>
    </row>
    <row r="2616" spans="5:11" s="205" customFormat="1" x14ac:dyDescent="0.3">
      <c r="E2616" s="215"/>
      <c r="F2616" s="215"/>
      <c r="G2616" s="216"/>
      <c r="H2616" s="217"/>
      <c r="I2616" s="217"/>
      <c r="J2616" s="218"/>
      <c r="K2616" s="216"/>
    </row>
    <row r="2617" spans="5:11" s="205" customFormat="1" x14ac:dyDescent="0.3">
      <c r="E2617" s="215"/>
      <c r="F2617" s="215"/>
      <c r="G2617" s="216"/>
      <c r="H2617" s="217"/>
      <c r="I2617" s="217"/>
      <c r="J2617" s="218"/>
      <c r="K2617" s="216"/>
    </row>
    <row r="2618" spans="5:11" s="205" customFormat="1" x14ac:dyDescent="0.3">
      <c r="E2618" s="215"/>
      <c r="F2618" s="215"/>
      <c r="G2618" s="216"/>
      <c r="H2618" s="217"/>
      <c r="I2618" s="217"/>
      <c r="J2618" s="218"/>
      <c r="K2618" s="216"/>
    </row>
    <row r="2619" spans="5:11" s="205" customFormat="1" x14ac:dyDescent="0.3">
      <c r="E2619" s="215"/>
      <c r="F2619" s="215"/>
      <c r="G2619" s="216"/>
      <c r="H2619" s="217"/>
      <c r="I2619" s="217"/>
      <c r="J2619" s="218"/>
      <c r="K2619" s="216"/>
    </row>
    <row r="2620" spans="5:11" s="205" customFormat="1" x14ac:dyDescent="0.3">
      <c r="E2620" s="215"/>
      <c r="F2620" s="215"/>
      <c r="G2620" s="216"/>
      <c r="H2620" s="217"/>
      <c r="I2620" s="217"/>
      <c r="J2620" s="218"/>
      <c r="K2620" s="216"/>
    </row>
    <row r="2621" spans="5:11" s="205" customFormat="1" x14ac:dyDescent="0.3">
      <c r="E2621" s="215"/>
      <c r="F2621" s="215"/>
      <c r="G2621" s="216"/>
      <c r="H2621" s="217"/>
      <c r="I2621" s="217"/>
      <c r="J2621" s="218"/>
      <c r="K2621" s="216"/>
    </row>
    <row r="2622" spans="5:11" s="205" customFormat="1" x14ac:dyDescent="0.3">
      <c r="E2622" s="215"/>
      <c r="F2622" s="215"/>
      <c r="G2622" s="216"/>
      <c r="H2622" s="217"/>
      <c r="I2622" s="217"/>
      <c r="J2622" s="218"/>
      <c r="K2622" s="216"/>
    </row>
    <row r="2623" spans="5:11" s="205" customFormat="1" x14ac:dyDescent="0.3">
      <c r="E2623" s="215"/>
      <c r="F2623" s="215"/>
      <c r="G2623" s="216"/>
      <c r="H2623" s="217"/>
      <c r="I2623" s="217"/>
      <c r="J2623" s="218"/>
      <c r="K2623" s="216"/>
    </row>
    <row r="2624" spans="5:11" s="205" customFormat="1" x14ac:dyDescent="0.3">
      <c r="E2624" s="215"/>
      <c r="F2624" s="215"/>
      <c r="G2624" s="216"/>
      <c r="H2624" s="217"/>
      <c r="I2624" s="217"/>
      <c r="J2624" s="218"/>
      <c r="K2624" s="216"/>
    </row>
    <row r="2625" spans="5:11" s="205" customFormat="1" x14ac:dyDescent="0.3">
      <c r="E2625" s="215"/>
      <c r="F2625" s="215"/>
      <c r="G2625" s="216"/>
      <c r="H2625" s="217"/>
      <c r="I2625" s="217"/>
      <c r="J2625" s="218"/>
      <c r="K2625" s="216"/>
    </row>
    <row r="2626" spans="5:11" s="205" customFormat="1" x14ac:dyDescent="0.3">
      <c r="E2626" s="215"/>
      <c r="F2626" s="215"/>
      <c r="G2626" s="216"/>
      <c r="H2626" s="217"/>
      <c r="I2626" s="217"/>
      <c r="J2626" s="218"/>
      <c r="K2626" s="216"/>
    </row>
    <row r="2627" spans="5:11" s="205" customFormat="1" x14ac:dyDescent="0.3">
      <c r="E2627" s="215"/>
      <c r="F2627" s="215"/>
      <c r="G2627" s="216"/>
      <c r="H2627" s="217"/>
      <c r="I2627" s="217"/>
      <c r="J2627" s="218"/>
      <c r="K2627" s="216"/>
    </row>
    <row r="2628" spans="5:11" s="205" customFormat="1" x14ac:dyDescent="0.3">
      <c r="E2628" s="215"/>
      <c r="F2628" s="215"/>
      <c r="G2628" s="216"/>
      <c r="H2628" s="217"/>
      <c r="I2628" s="217"/>
      <c r="J2628" s="218"/>
      <c r="K2628" s="216"/>
    </row>
    <row r="2629" spans="5:11" s="205" customFormat="1" x14ac:dyDescent="0.3">
      <c r="E2629" s="215"/>
      <c r="F2629" s="215"/>
      <c r="G2629" s="216"/>
      <c r="H2629" s="217"/>
      <c r="I2629" s="217"/>
      <c r="J2629" s="218"/>
      <c r="K2629" s="216"/>
    </row>
    <row r="2630" spans="5:11" s="205" customFormat="1" x14ac:dyDescent="0.3">
      <c r="E2630" s="215"/>
      <c r="F2630" s="215"/>
      <c r="G2630" s="216"/>
      <c r="H2630" s="217"/>
      <c r="I2630" s="217"/>
      <c r="J2630" s="218"/>
      <c r="K2630" s="216"/>
    </row>
    <row r="2631" spans="5:11" s="205" customFormat="1" x14ac:dyDescent="0.3">
      <c r="E2631" s="215"/>
      <c r="F2631" s="215"/>
      <c r="G2631" s="216"/>
      <c r="H2631" s="217"/>
      <c r="I2631" s="217"/>
      <c r="J2631" s="218"/>
      <c r="K2631" s="216"/>
    </row>
    <row r="2632" spans="5:11" s="205" customFormat="1" x14ac:dyDescent="0.3">
      <c r="E2632" s="215"/>
      <c r="F2632" s="215"/>
      <c r="G2632" s="216"/>
      <c r="H2632" s="217"/>
      <c r="I2632" s="217"/>
      <c r="J2632" s="218"/>
      <c r="K2632" s="216"/>
    </row>
    <row r="2633" spans="5:11" s="205" customFormat="1" x14ac:dyDescent="0.3">
      <c r="E2633" s="215"/>
      <c r="F2633" s="215"/>
      <c r="G2633" s="216"/>
      <c r="H2633" s="217"/>
      <c r="I2633" s="217"/>
      <c r="J2633" s="218"/>
      <c r="K2633" s="216"/>
    </row>
    <row r="2634" spans="5:11" s="205" customFormat="1" x14ac:dyDescent="0.3">
      <c r="E2634" s="215"/>
      <c r="F2634" s="215"/>
      <c r="G2634" s="216"/>
      <c r="H2634" s="217"/>
      <c r="I2634" s="217"/>
      <c r="J2634" s="218"/>
      <c r="K2634" s="216"/>
    </row>
    <row r="2635" spans="5:11" s="205" customFormat="1" x14ac:dyDescent="0.3">
      <c r="E2635" s="215"/>
      <c r="F2635" s="215"/>
      <c r="G2635" s="216"/>
      <c r="H2635" s="217"/>
      <c r="I2635" s="217"/>
      <c r="J2635" s="218"/>
      <c r="K2635" s="216"/>
    </row>
    <row r="2636" spans="5:11" s="205" customFormat="1" x14ac:dyDescent="0.3">
      <c r="E2636" s="215"/>
      <c r="F2636" s="215"/>
      <c r="G2636" s="216"/>
      <c r="H2636" s="217"/>
      <c r="I2636" s="217"/>
      <c r="J2636" s="218"/>
      <c r="K2636" s="216"/>
    </row>
    <row r="2637" spans="5:11" s="205" customFormat="1" x14ac:dyDescent="0.3">
      <c r="E2637" s="215"/>
      <c r="F2637" s="215"/>
      <c r="G2637" s="216"/>
      <c r="H2637" s="217"/>
      <c r="I2637" s="217"/>
      <c r="J2637" s="218"/>
      <c r="K2637" s="216"/>
    </row>
    <row r="2638" spans="5:11" s="205" customFormat="1" x14ac:dyDescent="0.3">
      <c r="E2638" s="215"/>
      <c r="F2638" s="215"/>
      <c r="G2638" s="216"/>
      <c r="H2638" s="217"/>
      <c r="I2638" s="217"/>
      <c r="J2638" s="218"/>
      <c r="K2638" s="216"/>
    </row>
    <row r="2639" spans="5:11" s="205" customFormat="1" x14ac:dyDescent="0.3">
      <c r="E2639" s="215"/>
      <c r="F2639" s="215"/>
      <c r="G2639" s="216"/>
      <c r="H2639" s="217"/>
      <c r="I2639" s="217"/>
      <c r="J2639" s="218"/>
      <c r="K2639" s="216"/>
    </row>
    <row r="2640" spans="5:11" s="205" customFormat="1" x14ac:dyDescent="0.3">
      <c r="E2640" s="215"/>
      <c r="F2640" s="215"/>
      <c r="G2640" s="216"/>
      <c r="H2640" s="217"/>
      <c r="I2640" s="217"/>
      <c r="J2640" s="218"/>
      <c r="K2640" s="216"/>
    </row>
    <row r="2641" spans="5:11" s="205" customFormat="1" x14ac:dyDescent="0.3">
      <c r="E2641" s="215"/>
      <c r="F2641" s="215"/>
      <c r="G2641" s="216"/>
      <c r="H2641" s="217"/>
      <c r="I2641" s="217"/>
      <c r="J2641" s="218"/>
      <c r="K2641" s="216"/>
    </row>
    <row r="2642" spans="5:11" s="205" customFormat="1" x14ac:dyDescent="0.3">
      <c r="E2642" s="215"/>
      <c r="F2642" s="215"/>
      <c r="G2642" s="216"/>
      <c r="H2642" s="217"/>
      <c r="I2642" s="217"/>
      <c r="J2642" s="218"/>
      <c r="K2642" s="216"/>
    </row>
    <row r="2643" spans="5:11" s="205" customFormat="1" x14ac:dyDescent="0.3">
      <c r="E2643" s="215"/>
      <c r="F2643" s="215"/>
      <c r="G2643" s="216"/>
      <c r="H2643" s="217"/>
      <c r="I2643" s="217"/>
      <c r="J2643" s="218"/>
      <c r="K2643" s="216"/>
    </row>
    <row r="2644" spans="5:11" s="205" customFormat="1" x14ac:dyDescent="0.3">
      <c r="E2644" s="215"/>
      <c r="F2644" s="215"/>
      <c r="G2644" s="216"/>
      <c r="H2644" s="217"/>
      <c r="I2644" s="217"/>
      <c r="J2644" s="218"/>
      <c r="K2644" s="216"/>
    </row>
    <row r="2645" spans="5:11" s="205" customFormat="1" x14ac:dyDescent="0.3">
      <c r="E2645" s="215"/>
      <c r="F2645" s="215"/>
      <c r="G2645" s="216"/>
      <c r="H2645" s="217"/>
      <c r="I2645" s="217"/>
      <c r="J2645" s="218"/>
      <c r="K2645" s="216"/>
    </row>
    <row r="2646" spans="5:11" s="205" customFormat="1" x14ac:dyDescent="0.3">
      <c r="E2646" s="215"/>
      <c r="F2646" s="215"/>
      <c r="G2646" s="216"/>
      <c r="H2646" s="217"/>
      <c r="I2646" s="217"/>
      <c r="J2646" s="218"/>
      <c r="K2646" s="216"/>
    </row>
    <row r="2647" spans="5:11" s="205" customFormat="1" x14ac:dyDescent="0.3">
      <c r="E2647" s="215"/>
      <c r="F2647" s="215"/>
      <c r="G2647" s="216"/>
      <c r="H2647" s="217"/>
      <c r="I2647" s="217"/>
      <c r="J2647" s="218"/>
      <c r="K2647" s="216"/>
    </row>
    <row r="2648" spans="5:11" s="205" customFormat="1" x14ac:dyDescent="0.3">
      <c r="E2648" s="215"/>
      <c r="F2648" s="215"/>
      <c r="G2648" s="216"/>
      <c r="H2648" s="217"/>
      <c r="I2648" s="217"/>
      <c r="J2648" s="218"/>
      <c r="K2648" s="216"/>
    </row>
    <row r="2649" spans="5:11" s="205" customFormat="1" x14ac:dyDescent="0.3">
      <c r="E2649" s="215"/>
      <c r="F2649" s="215"/>
      <c r="G2649" s="216"/>
      <c r="H2649" s="217"/>
      <c r="I2649" s="217"/>
      <c r="J2649" s="218"/>
      <c r="K2649" s="216"/>
    </row>
    <row r="2650" spans="5:11" s="205" customFormat="1" x14ac:dyDescent="0.3">
      <c r="E2650" s="215"/>
      <c r="F2650" s="215"/>
      <c r="G2650" s="216"/>
      <c r="H2650" s="217"/>
      <c r="I2650" s="217"/>
      <c r="J2650" s="218"/>
      <c r="K2650" s="216"/>
    </row>
    <row r="2651" spans="5:11" s="205" customFormat="1" x14ac:dyDescent="0.3">
      <c r="E2651" s="215"/>
      <c r="F2651" s="215"/>
      <c r="G2651" s="216"/>
      <c r="H2651" s="217"/>
      <c r="I2651" s="217"/>
      <c r="J2651" s="218"/>
      <c r="K2651" s="216"/>
    </row>
    <row r="2652" spans="5:11" s="205" customFormat="1" x14ac:dyDescent="0.3">
      <c r="E2652" s="215"/>
      <c r="F2652" s="215"/>
      <c r="G2652" s="216"/>
      <c r="H2652" s="217"/>
      <c r="I2652" s="217"/>
      <c r="J2652" s="218"/>
      <c r="K2652" s="216"/>
    </row>
    <row r="2653" spans="5:11" s="205" customFormat="1" x14ac:dyDescent="0.3">
      <c r="E2653" s="215"/>
      <c r="F2653" s="215"/>
      <c r="G2653" s="216"/>
      <c r="H2653" s="217"/>
      <c r="I2653" s="217"/>
      <c r="J2653" s="218"/>
      <c r="K2653" s="216"/>
    </row>
    <row r="2654" spans="5:11" s="205" customFormat="1" x14ac:dyDescent="0.3">
      <c r="E2654" s="215"/>
      <c r="F2654" s="215"/>
      <c r="G2654" s="216"/>
      <c r="H2654" s="217"/>
      <c r="I2654" s="217"/>
      <c r="J2654" s="218"/>
      <c r="K2654" s="216"/>
    </row>
    <row r="2655" spans="5:11" s="205" customFormat="1" x14ac:dyDescent="0.3">
      <c r="E2655" s="215"/>
      <c r="F2655" s="215"/>
      <c r="G2655" s="216"/>
      <c r="H2655" s="217"/>
      <c r="I2655" s="217"/>
      <c r="J2655" s="218"/>
      <c r="K2655" s="216"/>
    </row>
    <row r="2656" spans="5:11" s="205" customFormat="1" x14ac:dyDescent="0.3">
      <c r="E2656" s="215"/>
      <c r="F2656" s="215"/>
      <c r="G2656" s="216"/>
      <c r="H2656" s="217"/>
      <c r="I2656" s="217"/>
      <c r="J2656" s="218"/>
      <c r="K2656" s="216"/>
    </row>
    <row r="2657" spans="5:11" s="205" customFormat="1" x14ac:dyDescent="0.3">
      <c r="E2657" s="215"/>
      <c r="F2657" s="215"/>
      <c r="G2657" s="216"/>
      <c r="H2657" s="217"/>
      <c r="I2657" s="217"/>
      <c r="J2657" s="218"/>
      <c r="K2657" s="216"/>
    </row>
    <row r="2658" spans="5:11" s="205" customFormat="1" x14ac:dyDescent="0.3">
      <c r="E2658" s="215"/>
      <c r="F2658" s="215"/>
      <c r="G2658" s="216"/>
      <c r="H2658" s="217"/>
      <c r="I2658" s="217"/>
      <c r="J2658" s="218"/>
      <c r="K2658" s="216"/>
    </row>
    <row r="2659" spans="5:11" s="205" customFormat="1" x14ac:dyDescent="0.3">
      <c r="E2659" s="215"/>
      <c r="F2659" s="215"/>
      <c r="G2659" s="216"/>
      <c r="H2659" s="217"/>
      <c r="I2659" s="217"/>
      <c r="J2659" s="218"/>
      <c r="K2659" s="216"/>
    </row>
    <row r="2660" spans="5:11" s="205" customFormat="1" x14ac:dyDescent="0.3">
      <c r="E2660" s="215"/>
      <c r="F2660" s="215"/>
      <c r="G2660" s="216"/>
      <c r="H2660" s="217"/>
      <c r="I2660" s="217"/>
      <c r="J2660" s="218"/>
      <c r="K2660" s="216"/>
    </row>
    <row r="2661" spans="5:11" s="205" customFormat="1" x14ac:dyDescent="0.3">
      <c r="E2661" s="215"/>
      <c r="F2661" s="215"/>
      <c r="G2661" s="216"/>
      <c r="H2661" s="217"/>
      <c r="I2661" s="217"/>
      <c r="J2661" s="218"/>
      <c r="K2661" s="216"/>
    </row>
    <row r="2662" spans="5:11" s="205" customFormat="1" x14ac:dyDescent="0.3">
      <c r="E2662" s="215"/>
      <c r="F2662" s="215"/>
      <c r="G2662" s="216"/>
      <c r="H2662" s="217"/>
      <c r="I2662" s="217"/>
      <c r="J2662" s="218"/>
      <c r="K2662" s="216"/>
    </row>
    <row r="2663" spans="5:11" s="205" customFormat="1" x14ac:dyDescent="0.3">
      <c r="E2663" s="215"/>
      <c r="F2663" s="215"/>
      <c r="G2663" s="216"/>
      <c r="H2663" s="217"/>
      <c r="I2663" s="217"/>
      <c r="J2663" s="218"/>
      <c r="K2663" s="216"/>
    </row>
    <row r="2664" spans="5:11" s="205" customFormat="1" x14ac:dyDescent="0.3">
      <c r="E2664" s="215"/>
      <c r="F2664" s="215"/>
      <c r="G2664" s="216"/>
      <c r="H2664" s="217"/>
      <c r="I2664" s="217"/>
      <c r="J2664" s="218"/>
      <c r="K2664" s="216"/>
    </row>
    <row r="2665" spans="5:11" s="205" customFormat="1" x14ac:dyDescent="0.3">
      <c r="E2665" s="215"/>
      <c r="F2665" s="215"/>
      <c r="G2665" s="216"/>
      <c r="H2665" s="217"/>
      <c r="I2665" s="217"/>
      <c r="J2665" s="218"/>
      <c r="K2665" s="216"/>
    </row>
    <row r="2666" spans="5:11" s="205" customFormat="1" x14ac:dyDescent="0.3">
      <c r="E2666" s="215"/>
      <c r="F2666" s="215"/>
      <c r="G2666" s="216"/>
      <c r="H2666" s="217"/>
      <c r="I2666" s="217"/>
      <c r="J2666" s="218"/>
      <c r="K2666" s="216"/>
    </row>
    <row r="2667" spans="5:11" s="205" customFormat="1" x14ac:dyDescent="0.3">
      <c r="E2667" s="215"/>
      <c r="F2667" s="215"/>
      <c r="G2667" s="216"/>
      <c r="H2667" s="217"/>
      <c r="I2667" s="217"/>
      <c r="J2667" s="218"/>
      <c r="K2667" s="216"/>
    </row>
    <row r="2668" spans="5:11" s="205" customFormat="1" x14ac:dyDescent="0.3">
      <c r="E2668" s="215"/>
      <c r="F2668" s="215"/>
      <c r="G2668" s="216"/>
      <c r="H2668" s="217"/>
      <c r="I2668" s="217"/>
      <c r="J2668" s="218"/>
      <c r="K2668" s="216"/>
    </row>
    <row r="2669" spans="5:11" s="205" customFormat="1" x14ac:dyDescent="0.3">
      <c r="E2669" s="215"/>
      <c r="F2669" s="215"/>
      <c r="G2669" s="216"/>
      <c r="H2669" s="217"/>
      <c r="I2669" s="217"/>
      <c r="J2669" s="218"/>
      <c r="K2669" s="216"/>
    </row>
    <row r="2670" spans="5:11" s="205" customFormat="1" x14ac:dyDescent="0.3">
      <c r="E2670" s="215"/>
      <c r="F2670" s="215"/>
      <c r="G2670" s="216"/>
      <c r="H2670" s="217"/>
      <c r="I2670" s="217"/>
      <c r="J2670" s="218"/>
      <c r="K2670" s="216"/>
    </row>
    <row r="2671" spans="5:11" s="205" customFormat="1" x14ac:dyDescent="0.3">
      <c r="E2671" s="215"/>
      <c r="F2671" s="215"/>
      <c r="G2671" s="216"/>
      <c r="H2671" s="217"/>
      <c r="I2671" s="217"/>
      <c r="J2671" s="218"/>
      <c r="K2671" s="216"/>
    </row>
    <row r="2672" spans="5:11" s="205" customFormat="1" x14ac:dyDescent="0.3">
      <c r="E2672" s="215"/>
      <c r="F2672" s="215"/>
      <c r="G2672" s="216"/>
      <c r="H2672" s="217"/>
      <c r="I2672" s="217"/>
      <c r="J2672" s="218"/>
      <c r="K2672" s="216"/>
    </row>
    <row r="2673" spans="5:11" s="205" customFormat="1" x14ac:dyDescent="0.3">
      <c r="E2673" s="215"/>
      <c r="F2673" s="215"/>
      <c r="G2673" s="216"/>
      <c r="H2673" s="217"/>
      <c r="I2673" s="217"/>
      <c r="J2673" s="218"/>
      <c r="K2673" s="216"/>
    </row>
    <row r="2674" spans="5:11" s="205" customFormat="1" x14ac:dyDescent="0.3">
      <c r="E2674" s="215"/>
      <c r="F2674" s="215"/>
      <c r="G2674" s="216"/>
      <c r="H2674" s="217"/>
      <c r="I2674" s="217"/>
      <c r="J2674" s="218"/>
      <c r="K2674" s="216"/>
    </row>
    <row r="2675" spans="5:11" s="205" customFormat="1" x14ac:dyDescent="0.3">
      <c r="E2675" s="215"/>
      <c r="F2675" s="215"/>
      <c r="G2675" s="216"/>
      <c r="H2675" s="217"/>
      <c r="I2675" s="217"/>
      <c r="J2675" s="218"/>
      <c r="K2675" s="216"/>
    </row>
    <row r="2676" spans="5:11" s="205" customFormat="1" x14ac:dyDescent="0.3">
      <c r="E2676" s="215"/>
      <c r="F2676" s="215"/>
      <c r="G2676" s="216"/>
      <c r="H2676" s="217"/>
      <c r="I2676" s="217"/>
      <c r="J2676" s="218"/>
      <c r="K2676" s="216"/>
    </row>
    <row r="2677" spans="5:11" s="205" customFormat="1" x14ac:dyDescent="0.3">
      <c r="E2677" s="215"/>
      <c r="F2677" s="215"/>
      <c r="G2677" s="216"/>
      <c r="H2677" s="217"/>
      <c r="I2677" s="217"/>
      <c r="J2677" s="218"/>
      <c r="K2677" s="216"/>
    </row>
    <row r="2678" spans="5:11" s="205" customFormat="1" x14ac:dyDescent="0.3">
      <c r="E2678" s="215"/>
      <c r="F2678" s="215"/>
      <c r="G2678" s="216"/>
      <c r="H2678" s="217"/>
      <c r="I2678" s="217"/>
      <c r="J2678" s="218"/>
      <c r="K2678" s="216"/>
    </row>
    <row r="2679" spans="5:11" s="205" customFormat="1" x14ac:dyDescent="0.3">
      <c r="E2679" s="215"/>
      <c r="F2679" s="215"/>
      <c r="G2679" s="216"/>
      <c r="H2679" s="217"/>
      <c r="I2679" s="217"/>
      <c r="J2679" s="218"/>
      <c r="K2679" s="216"/>
    </row>
    <row r="2680" spans="5:11" s="205" customFormat="1" x14ac:dyDescent="0.3">
      <c r="E2680" s="215"/>
      <c r="F2680" s="215"/>
      <c r="G2680" s="216"/>
      <c r="H2680" s="217"/>
      <c r="I2680" s="217"/>
      <c r="J2680" s="218"/>
      <c r="K2680" s="216"/>
    </row>
    <row r="2681" spans="5:11" s="205" customFormat="1" x14ac:dyDescent="0.3">
      <c r="E2681" s="215"/>
      <c r="F2681" s="215"/>
      <c r="G2681" s="216"/>
      <c r="H2681" s="217"/>
      <c r="I2681" s="217"/>
      <c r="J2681" s="218"/>
      <c r="K2681" s="216"/>
    </row>
    <row r="2682" spans="5:11" s="205" customFormat="1" x14ac:dyDescent="0.3">
      <c r="E2682" s="215"/>
      <c r="F2682" s="215"/>
      <c r="G2682" s="216"/>
      <c r="H2682" s="217"/>
      <c r="I2682" s="217"/>
      <c r="J2682" s="218"/>
      <c r="K2682" s="216"/>
    </row>
    <row r="2683" spans="5:11" s="205" customFormat="1" x14ac:dyDescent="0.3">
      <c r="E2683" s="215"/>
      <c r="F2683" s="215"/>
      <c r="G2683" s="216"/>
      <c r="H2683" s="217"/>
      <c r="I2683" s="217"/>
      <c r="J2683" s="218"/>
      <c r="K2683" s="216"/>
    </row>
    <row r="2684" spans="5:11" s="205" customFormat="1" x14ac:dyDescent="0.3">
      <c r="E2684" s="215"/>
      <c r="F2684" s="215"/>
      <c r="G2684" s="216"/>
      <c r="H2684" s="217"/>
      <c r="I2684" s="217"/>
      <c r="J2684" s="218"/>
      <c r="K2684" s="216"/>
    </row>
    <row r="2685" spans="5:11" s="205" customFormat="1" x14ac:dyDescent="0.3">
      <c r="E2685" s="215"/>
      <c r="F2685" s="215"/>
      <c r="G2685" s="216"/>
      <c r="H2685" s="217"/>
      <c r="I2685" s="217"/>
      <c r="J2685" s="218"/>
      <c r="K2685" s="216"/>
    </row>
    <row r="2686" spans="5:11" s="205" customFormat="1" x14ac:dyDescent="0.3">
      <c r="E2686" s="215"/>
      <c r="F2686" s="215"/>
      <c r="G2686" s="216"/>
      <c r="H2686" s="217"/>
      <c r="I2686" s="217"/>
      <c r="J2686" s="218"/>
      <c r="K2686" s="216"/>
    </row>
    <row r="2687" spans="5:11" s="205" customFormat="1" x14ac:dyDescent="0.3">
      <c r="E2687" s="215"/>
      <c r="F2687" s="215"/>
      <c r="G2687" s="216"/>
      <c r="H2687" s="217"/>
      <c r="I2687" s="217"/>
      <c r="J2687" s="218"/>
      <c r="K2687" s="216"/>
    </row>
    <row r="2688" spans="5:11" s="205" customFormat="1" x14ac:dyDescent="0.3">
      <c r="E2688" s="215"/>
      <c r="F2688" s="215"/>
      <c r="G2688" s="216"/>
      <c r="H2688" s="217"/>
      <c r="I2688" s="217"/>
      <c r="J2688" s="218"/>
      <c r="K2688" s="216"/>
    </row>
    <row r="2689" spans="5:11" s="205" customFormat="1" x14ac:dyDescent="0.3">
      <c r="E2689" s="215"/>
      <c r="F2689" s="215"/>
      <c r="G2689" s="216"/>
      <c r="H2689" s="217"/>
      <c r="I2689" s="217"/>
      <c r="J2689" s="218"/>
      <c r="K2689" s="216"/>
    </row>
    <row r="2690" spans="5:11" s="205" customFormat="1" x14ac:dyDescent="0.3">
      <c r="E2690" s="215"/>
      <c r="F2690" s="215"/>
      <c r="G2690" s="216"/>
      <c r="H2690" s="217"/>
      <c r="I2690" s="217"/>
      <c r="J2690" s="218"/>
      <c r="K2690" s="216"/>
    </row>
    <row r="2691" spans="5:11" s="205" customFormat="1" x14ac:dyDescent="0.3">
      <c r="E2691" s="215"/>
      <c r="F2691" s="215"/>
      <c r="G2691" s="216"/>
      <c r="H2691" s="217"/>
      <c r="I2691" s="217"/>
      <c r="J2691" s="218"/>
      <c r="K2691" s="216"/>
    </row>
    <row r="2692" spans="5:11" s="205" customFormat="1" x14ac:dyDescent="0.3">
      <c r="E2692" s="215"/>
      <c r="F2692" s="215"/>
      <c r="G2692" s="216"/>
      <c r="H2692" s="217"/>
      <c r="I2692" s="217"/>
      <c r="J2692" s="218"/>
      <c r="K2692" s="216"/>
    </row>
    <row r="2693" spans="5:11" s="205" customFormat="1" x14ac:dyDescent="0.3">
      <c r="E2693" s="215"/>
      <c r="F2693" s="215"/>
      <c r="G2693" s="216"/>
      <c r="H2693" s="217"/>
      <c r="I2693" s="217"/>
      <c r="J2693" s="218"/>
      <c r="K2693" s="216"/>
    </row>
    <row r="2694" spans="5:11" s="205" customFormat="1" x14ac:dyDescent="0.3">
      <c r="E2694" s="215"/>
      <c r="F2694" s="215"/>
      <c r="G2694" s="216"/>
      <c r="H2694" s="217"/>
      <c r="I2694" s="217"/>
      <c r="J2694" s="218"/>
      <c r="K2694" s="216"/>
    </row>
    <row r="2695" spans="5:11" s="205" customFormat="1" x14ac:dyDescent="0.3">
      <c r="E2695" s="215"/>
      <c r="F2695" s="215"/>
      <c r="G2695" s="216"/>
      <c r="H2695" s="217"/>
      <c r="I2695" s="217"/>
      <c r="J2695" s="218"/>
      <c r="K2695" s="216"/>
    </row>
    <row r="2696" spans="5:11" s="205" customFormat="1" x14ac:dyDescent="0.3">
      <c r="E2696" s="215"/>
      <c r="F2696" s="215"/>
      <c r="G2696" s="216"/>
      <c r="H2696" s="217"/>
      <c r="I2696" s="217"/>
      <c r="J2696" s="218"/>
      <c r="K2696" s="216"/>
    </row>
    <row r="2697" spans="5:11" s="205" customFormat="1" x14ac:dyDescent="0.3">
      <c r="E2697" s="215"/>
      <c r="F2697" s="215"/>
      <c r="G2697" s="216"/>
      <c r="H2697" s="217"/>
      <c r="I2697" s="217"/>
      <c r="J2697" s="218"/>
      <c r="K2697" s="216"/>
    </row>
    <row r="2698" spans="5:11" s="205" customFormat="1" x14ac:dyDescent="0.3">
      <c r="E2698" s="215"/>
      <c r="F2698" s="215"/>
      <c r="G2698" s="216"/>
      <c r="H2698" s="217"/>
      <c r="I2698" s="217"/>
      <c r="J2698" s="218"/>
      <c r="K2698" s="216"/>
    </row>
    <row r="2699" spans="5:11" s="205" customFormat="1" x14ac:dyDescent="0.3">
      <c r="E2699" s="215"/>
      <c r="F2699" s="215"/>
      <c r="G2699" s="216"/>
      <c r="H2699" s="217"/>
      <c r="I2699" s="217"/>
      <c r="J2699" s="218"/>
      <c r="K2699" s="216"/>
    </row>
    <row r="2700" spans="5:11" s="205" customFormat="1" x14ac:dyDescent="0.3">
      <c r="E2700" s="215"/>
      <c r="F2700" s="215"/>
      <c r="G2700" s="216"/>
      <c r="H2700" s="217"/>
      <c r="I2700" s="217"/>
      <c r="J2700" s="218"/>
      <c r="K2700" s="216"/>
    </row>
    <row r="2701" spans="5:11" s="205" customFormat="1" x14ac:dyDescent="0.3">
      <c r="E2701" s="215"/>
      <c r="F2701" s="215"/>
      <c r="G2701" s="216"/>
      <c r="H2701" s="217"/>
      <c r="I2701" s="217"/>
      <c r="J2701" s="218"/>
      <c r="K2701" s="216"/>
    </row>
    <row r="2702" spans="5:11" s="205" customFormat="1" x14ac:dyDescent="0.3">
      <c r="E2702" s="215"/>
      <c r="F2702" s="215"/>
      <c r="G2702" s="216"/>
      <c r="H2702" s="217"/>
      <c r="I2702" s="217"/>
      <c r="J2702" s="218"/>
      <c r="K2702" s="216"/>
    </row>
    <row r="2703" spans="5:11" s="205" customFormat="1" x14ac:dyDescent="0.3">
      <c r="E2703" s="215"/>
      <c r="F2703" s="215"/>
      <c r="G2703" s="216"/>
      <c r="H2703" s="217"/>
      <c r="I2703" s="217"/>
      <c r="J2703" s="218"/>
      <c r="K2703" s="216"/>
    </row>
    <row r="2704" spans="5:11" s="205" customFormat="1" x14ac:dyDescent="0.3">
      <c r="E2704" s="215"/>
      <c r="F2704" s="215"/>
      <c r="G2704" s="216"/>
      <c r="H2704" s="217"/>
      <c r="I2704" s="217"/>
      <c r="J2704" s="218"/>
      <c r="K2704" s="216"/>
    </row>
    <row r="2705" spans="5:11" s="205" customFormat="1" x14ac:dyDescent="0.3">
      <c r="E2705" s="215"/>
      <c r="F2705" s="215"/>
      <c r="G2705" s="216"/>
      <c r="H2705" s="217"/>
      <c r="I2705" s="217"/>
      <c r="J2705" s="218"/>
      <c r="K2705" s="216"/>
    </row>
    <row r="2706" spans="5:11" s="205" customFormat="1" x14ac:dyDescent="0.3">
      <c r="E2706" s="215"/>
      <c r="F2706" s="215"/>
      <c r="G2706" s="216"/>
      <c r="H2706" s="217"/>
      <c r="I2706" s="217"/>
      <c r="J2706" s="218"/>
      <c r="K2706" s="216"/>
    </row>
    <row r="2707" spans="5:11" s="205" customFormat="1" x14ac:dyDescent="0.3">
      <c r="E2707" s="215"/>
      <c r="F2707" s="215"/>
      <c r="G2707" s="216"/>
      <c r="H2707" s="217"/>
      <c r="I2707" s="217"/>
      <c r="J2707" s="218"/>
      <c r="K2707" s="216"/>
    </row>
    <row r="2708" spans="5:11" s="205" customFormat="1" x14ac:dyDescent="0.3">
      <c r="E2708" s="215"/>
      <c r="F2708" s="215"/>
      <c r="G2708" s="216"/>
      <c r="H2708" s="217"/>
      <c r="I2708" s="217"/>
      <c r="J2708" s="218"/>
      <c r="K2708" s="216"/>
    </row>
    <row r="2709" spans="5:11" s="205" customFormat="1" x14ac:dyDescent="0.3">
      <c r="E2709" s="215"/>
      <c r="F2709" s="215"/>
      <c r="G2709" s="216"/>
      <c r="H2709" s="217"/>
      <c r="I2709" s="217"/>
      <c r="J2709" s="218"/>
      <c r="K2709" s="216"/>
    </row>
    <row r="2710" spans="5:11" s="205" customFormat="1" x14ac:dyDescent="0.3">
      <c r="E2710" s="215"/>
      <c r="F2710" s="215"/>
      <c r="G2710" s="216"/>
      <c r="H2710" s="217"/>
      <c r="I2710" s="217"/>
      <c r="J2710" s="218"/>
      <c r="K2710" s="216"/>
    </row>
    <row r="2711" spans="5:11" s="205" customFormat="1" x14ac:dyDescent="0.3">
      <c r="E2711" s="215"/>
      <c r="F2711" s="215"/>
      <c r="G2711" s="216"/>
      <c r="H2711" s="217"/>
      <c r="I2711" s="217"/>
      <c r="J2711" s="218"/>
      <c r="K2711" s="216"/>
    </row>
    <row r="2712" spans="5:11" s="205" customFormat="1" x14ac:dyDescent="0.3">
      <c r="E2712" s="215"/>
      <c r="F2712" s="215"/>
      <c r="G2712" s="216"/>
      <c r="H2712" s="217"/>
      <c r="I2712" s="217"/>
      <c r="J2712" s="218"/>
      <c r="K2712" s="216"/>
    </row>
    <row r="2713" spans="5:11" s="205" customFormat="1" x14ac:dyDescent="0.3">
      <c r="E2713" s="215"/>
      <c r="F2713" s="215"/>
      <c r="G2713" s="216"/>
      <c r="H2713" s="217"/>
      <c r="I2713" s="217"/>
      <c r="J2713" s="218"/>
      <c r="K2713" s="216"/>
    </row>
    <row r="2714" spans="5:11" s="205" customFormat="1" x14ac:dyDescent="0.3">
      <c r="E2714" s="215"/>
      <c r="F2714" s="215"/>
      <c r="G2714" s="216"/>
      <c r="H2714" s="217"/>
      <c r="I2714" s="217"/>
      <c r="J2714" s="218"/>
      <c r="K2714" s="216"/>
    </row>
    <row r="2715" spans="5:11" s="205" customFormat="1" x14ac:dyDescent="0.3">
      <c r="E2715" s="215"/>
      <c r="F2715" s="215"/>
      <c r="G2715" s="216"/>
      <c r="H2715" s="217"/>
      <c r="I2715" s="217"/>
      <c r="J2715" s="218"/>
      <c r="K2715" s="216"/>
    </row>
    <row r="2716" spans="5:11" s="205" customFormat="1" x14ac:dyDescent="0.3">
      <c r="E2716" s="215"/>
      <c r="F2716" s="215"/>
      <c r="G2716" s="216"/>
      <c r="H2716" s="217"/>
      <c r="I2716" s="217"/>
      <c r="J2716" s="218"/>
      <c r="K2716" s="216"/>
    </row>
    <row r="2717" spans="5:11" s="205" customFormat="1" x14ac:dyDescent="0.3">
      <c r="E2717" s="215"/>
      <c r="F2717" s="215"/>
      <c r="G2717" s="216"/>
      <c r="H2717" s="217"/>
      <c r="I2717" s="217"/>
      <c r="J2717" s="218"/>
      <c r="K2717" s="216"/>
    </row>
    <row r="2718" spans="5:11" s="205" customFormat="1" x14ac:dyDescent="0.3">
      <c r="E2718" s="215"/>
      <c r="F2718" s="215"/>
      <c r="G2718" s="216"/>
      <c r="H2718" s="217"/>
      <c r="I2718" s="217"/>
      <c r="J2718" s="218"/>
      <c r="K2718" s="216"/>
    </row>
    <row r="2719" spans="5:11" s="205" customFormat="1" x14ac:dyDescent="0.3">
      <c r="E2719" s="215"/>
      <c r="F2719" s="215"/>
      <c r="G2719" s="216"/>
      <c r="H2719" s="217"/>
      <c r="I2719" s="217"/>
      <c r="J2719" s="218"/>
      <c r="K2719" s="216"/>
    </row>
    <row r="2720" spans="5:11" s="205" customFormat="1" x14ac:dyDescent="0.3">
      <c r="E2720" s="215"/>
      <c r="F2720" s="215"/>
      <c r="G2720" s="216"/>
      <c r="H2720" s="217"/>
      <c r="I2720" s="217"/>
      <c r="J2720" s="218"/>
      <c r="K2720" s="216"/>
    </row>
    <row r="2721" spans="5:11" s="205" customFormat="1" x14ac:dyDescent="0.3">
      <c r="E2721" s="215"/>
      <c r="F2721" s="215"/>
      <c r="G2721" s="216"/>
      <c r="H2721" s="217"/>
      <c r="I2721" s="217"/>
      <c r="J2721" s="218"/>
      <c r="K2721" s="216"/>
    </row>
    <row r="2722" spans="5:11" s="205" customFormat="1" x14ac:dyDescent="0.3">
      <c r="E2722" s="215"/>
      <c r="F2722" s="215"/>
      <c r="G2722" s="216"/>
      <c r="H2722" s="217"/>
      <c r="I2722" s="217"/>
      <c r="J2722" s="218"/>
      <c r="K2722" s="216"/>
    </row>
    <row r="2723" spans="5:11" s="205" customFormat="1" x14ac:dyDescent="0.3">
      <c r="E2723" s="215"/>
      <c r="F2723" s="215"/>
      <c r="G2723" s="216"/>
      <c r="H2723" s="217"/>
      <c r="I2723" s="217"/>
      <c r="J2723" s="218"/>
      <c r="K2723" s="216"/>
    </row>
    <row r="2724" spans="5:11" s="205" customFormat="1" x14ac:dyDescent="0.3">
      <c r="E2724" s="215"/>
      <c r="F2724" s="215"/>
      <c r="G2724" s="216"/>
      <c r="H2724" s="217"/>
      <c r="I2724" s="217"/>
      <c r="J2724" s="218"/>
      <c r="K2724" s="216"/>
    </row>
    <row r="2725" spans="5:11" s="205" customFormat="1" x14ac:dyDescent="0.3">
      <c r="E2725" s="215"/>
      <c r="F2725" s="215"/>
      <c r="G2725" s="216"/>
      <c r="H2725" s="217"/>
      <c r="I2725" s="217"/>
      <c r="J2725" s="218"/>
      <c r="K2725" s="216"/>
    </row>
    <row r="2726" spans="5:11" s="205" customFormat="1" x14ac:dyDescent="0.3">
      <c r="E2726" s="215"/>
      <c r="F2726" s="215"/>
      <c r="G2726" s="216"/>
      <c r="H2726" s="217"/>
      <c r="I2726" s="217"/>
      <c r="J2726" s="218"/>
      <c r="K2726" s="216"/>
    </row>
    <row r="2727" spans="5:11" s="205" customFormat="1" x14ac:dyDescent="0.3">
      <c r="E2727" s="215"/>
      <c r="F2727" s="215"/>
      <c r="G2727" s="216"/>
      <c r="H2727" s="217"/>
      <c r="I2727" s="217"/>
      <c r="J2727" s="218"/>
      <c r="K2727" s="216"/>
    </row>
    <row r="2728" spans="5:11" s="205" customFormat="1" x14ac:dyDescent="0.3">
      <c r="E2728" s="215"/>
      <c r="F2728" s="215"/>
      <c r="G2728" s="216"/>
      <c r="H2728" s="217"/>
      <c r="I2728" s="217"/>
      <c r="J2728" s="218"/>
      <c r="K2728" s="216"/>
    </row>
    <row r="2729" spans="5:11" s="205" customFormat="1" x14ac:dyDescent="0.3">
      <c r="E2729" s="215"/>
      <c r="F2729" s="215"/>
      <c r="G2729" s="216"/>
      <c r="H2729" s="217"/>
      <c r="I2729" s="217"/>
      <c r="J2729" s="218"/>
      <c r="K2729" s="216"/>
    </row>
    <row r="2730" spans="5:11" s="205" customFormat="1" x14ac:dyDescent="0.3">
      <c r="E2730" s="215"/>
      <c r="F2730" s="215"/>
      <c r="G2730" s="216"/>
      <c r="H2730" s="217"/>
      <c r="I2730" s="217"/>
      <c r="J2730" s="218"/>
      <c r="K2730" s="216"/>
    </row>
    <row r="2731" spans="5:11" s="205" customFormat="1" x14ac:dyDescent="0.3">
      <c r="E2731" s="215"/>
      <c r="F2731" s="215"/>
      <c r="G2731" s="216"/>
      <c r="H2731" s="217"/>
      <c r="I2731" s="217"/>
      <c r="J2731" s="218"/>
      <c r="K2731" s="216"/>
    </row>
    <row r="2732" spans="5:11" s="205" customFormat="1" x14ac:dyDescent="0.3">
      <c r="E2732" s="215"/>
      <c r="F2732" s="215"/>
      <c r="G2732" s="216"/>
      <c r="H2732" s="217"/>
      <c r="I2732" s="217"/>
      <c r="J2732" s="218"/>
      <c r="K2732" s="216"/>
    </row>
    <row r="2733" spans="5:11" s="205" customFormat="1" x14ac:dyDescent="0.3">
      <c r="E2733" s="215"/>
      <c r="F2733" s="215"/>
      <c r="G2733" s="216"/>
      <c r="H2733" s="217"/>
      <c r="I2733" s="217"/>
      <c r="J2733" s="218"/>
      <c r="K2733" s="216"/>
    </row>
    <row r="2734" spans="5:11" s="205" customFormat="1" x14ac:dyDescent="0.3">
      <c r="E2734" s="215"/>
      <c r="F2734" s="215"/>
      <c r="G2734" s="216"/>
      <c r="H2734" s="217"/>
      <c r="I2734" s="217"/>
      <c r="J2734" s="218"/>
      <c r="K2734" s="216"/>
    </row>
    <row r="2735" spans="5:11" s="205" customFormat="1" x14ac:dyDescent="0.3">
      <c r="E2735" s="215"/>
      <c r="F2735" s="215"/>
      <c r="G2735" s="216"/>
      <c r="H2735" s="217"/>
      <c r="I2735" s="217"/>
      <c r="J2735" s="218"/>
      <c r="K2735" s="216"/>
    </row>
    <row r="2736" spans="5:11" s="205" customFormat="1" x14ac:dyDescent="0.3">
      <c r="E2736" s="215"/>
      <c r="F2736" s="215"/>
      <c r="G2736" s="216"/>
      <c r="H2736" s="217"/>
      <c r="I2736" s="217"/>
      <c r="J2736" s="218"/>
      <c r="K2736" s="216"/>
    </row>
    <row r="2737" spans="5:11" s="205" customFormat="1" x14ac:dyDescent="0.3">
      <c r="E2737" s="215"/>
      <c r="F2737" s="215"/>
      <c r="G2737" s="216"/>
      <c r="H2737" s="217"/>
      <c r="I2737" s="217"/>
      <c r="J2737" s="218"/>
      <c r="K2737" s="216"/>
    </row>
    <row r="2738" spans="5:11" s="205" customFormat="1" x14ac:dyDescent="0.3">
      <c r="E2738" s="215"/>
      <c r="F2738" s="215"/>
      <c r="G2738" s="216"/>
      <c r="H2738" s="217"/>
      <c r="I2738" s="217"/>
      <c r="J2738" s="218"/>
      <c r="K2738" s="216"/>
    </row>
    <row r="2739" spans="5:11" s="205" customFormat="1" x14ac:dyDescent="0.3">
      <c r="E2739" s="215"/>
      <c r="F2739" s="215"/>
      <c r="G2739" s="216"/>
      <c r="H2739" s="217"/>
      <c r="I2739" s="217"/>
      <c r="J2739" s="218"/>
      <c r="K2739" s="216"/>
    </row>
    <row r="2740" spans="5:11" s="205" customFormat="1" x14ac:dyDescent="0.3">
      <c r="E2740" s="215"/>
      <c r="F2740" s="215"/>
      <c r="G2740" s="216"/>
      <c r="H2740" s="217"/>
      <c r="I2740" s="217"/>
      <c r="J2740" s="218"/>
      <c r="K2740" s="216"/>
    </row>
    <row r="2741" spans="5:11" s="205" customFormat="1" x14ac:dyDescent="0.3">
      <c r="E2741" s="215"/>
      <c r="F2741" s="215"/>
      <c r="G2741" s="216"/>
      <c r="H2741" s="217"/>
      <c r="I2741" s="217"/>
      <c r="J2741" s="218"/>
      <c r="K2741" s="216"/>
    </row>
    <row r="2742" spans="5:11" s="205" customFormat="1" x14ac:dyDescent="0.3">
      <c r="E2742" s="215"/>
      <c r="F2742" s="215"/>
      <c r="G2742" s="216"/>
      <c r="H2742" s="217"/>
      <c r="I2742" s="217"/>
      <c r="J2742" s="218"/>
      <c r="K2742" s="216"/>
    </row>
    <row r="2743" spans="5:11" s="205" customFormat="1" x14ac:dyDescent="0.3">
      <c r="E2743" s="215"/>
      <c r="F2743" s="215"/>
      <c r="G2743" s="216"/>
      <c r="H2743" s="217"/>
      <c r="I2743" s="217"/>
      <c r="J2743" s="218"/>
      <c r="K2743" s="216"/>
    </row>
    <row r="2744" spans="5:11" s="205" customFormat="1" x14ac:dyDescent="0.3">
      <c r="E2744" s="215"/>
      <c r="F2744" s="215"/>
      <c r="G2744" s="216"/>
      <c r="H2744" s="217"/>
      <c r="I2744" s="217"/>
      <c r="J2744" s="218"/>
      <c r="K2744" s="216"/>
    </row>
    <row r="2745" spans="5:11" s="205" customFormat="1" x14ac:dyDescent="0.3">
      <c r="E2745" s="215"/>
      <c r="F2745" s="215"/>
      <c r="G2745" s="216"/>
      <c r="H2745" s="217"/>
      <c r="I2745" s="217"/>
      <c r="J2745" s="218"/>
      <c r="K2745" s="216"/>
    </row>
    <row r="2746" spans="5:11" s="205" customFormat="1" x14ac:dyDescent="0.3">
      <c r="E2746" s="215"/>
      <c r="F2746" s="215"/>
      <c r="G2746" s="216"/>
      <c r="H2746" s="217"/>
      <c r="I2746" s="217"/>
      <c r="J2746" s="218"/>
      <c r="K2746" s="216"/>
    </row>
    <row r="2747" spans="5:11" s="205" customFormat="1" x14ac:dyDescent="0.3">
      <c r="E2747" s="215"/>
      <c r="F2747" s="215"/>
      <c r="G2747" s="216"/>
      <c r="H2747" s="217"/>
      <c r="I2747" s="217"/>
      <c r="J2747" s="218"/>
      <c r="K2747" s="216"/>
    </row>
    <row r="2748" spans="5:11" s="205" customFormat="1" x14ac:dyDescent="0.3">
      <c r="E2748" s="215"/>
      <c r="F2748" s="215"/>
      <c r="G2748" s="216"/>
      <c r="H2748" s="217"/>
      <c r="I2748" s="217"/>
      <c r="J2748" s="218"/>
      <c r="K2748" s="216"/>
    </row>
    <row r="2749" spans="5:11" s="205" customFormat="1" x14ac:dyDescent="0.3">
      <c r="E2749" s="215"/>
      <c r="F2749" s="215"/>
      <c r="G2749" s="216"/>
      <c r="H2749" s="217"/>
      <c r="I2749" s="217"/>
      <c r="J2749" s="218"/>
      <c r="K2749" s="216"/>
    </row>
    <row r="2750" spans="5:11" s="205" customFormat="1" x14ac:dyDescent="0.3">
      <c r="E2750" s="215"/>
      <c r="F2750" s="215"/>
      <c r="G2750" s="216"/>
      <c r="H2750" s="217"/>
      <c r="I2750" s="217"/>
      <c r="J2750" s="218"/>
      <c r="K2750" s="216"/>
    </row>
    <row r="2751" spans="5:11" s="205" customFormat="1" x14ac:dyDescent="0.3">
      <c r="E2751" s="215"/>
      <c r="F2751" s="215"/>
      <c r="G2751" s="216"/>
      <c r="H2751" s="217"/>
      <c r="I2751" s="217"/>
      <c r="J2751" s="218"/>
      <c r="K2751" s="216"/>
    </row>
    <row r="2752" spans="5:11" s="205" customFormat="1" x14ac:dyDescent="0.3">
      <c r="E2752" s="215"/>
      <c r="F2752" s="215"/>
      <c r="G2752" s="216"/>
      <c r="H2752" s="217"/>
      <c r="I2752" s="217"/>
      <c r="J2752" s="218"/>
      <c r="K2752" s="216"/>
    </row>
    <row r="2753" spans="5:11" s="205" customFormat="1" x14ac:dyDescent="0.3">
      <c r="E2753" s="215"/>
      <c r="F2753" s="215"/>
      <c r="G2753" s="216"/>
      <c r="H2753" s="217"/>
      <c r="I2753" s="217"/>
      <c r="J2753" s="218"/>
      <c r="K2753" s="216"/>
    </row>
    <row r="2754" spans="5:11" s="205" customFormat="1" x14ac:dyDescent="0.3">
      <c r="E2754" s="215"/>
      <c r="F2754" s="215"/>
      <c r="G2754" s="216"/>
      <c r="H2754" s="217"/>
      <c r="I2754" s="217"/>
      <c r="J2754" s="218"/>
      <c r="K2754" s="216"/>
    </row>
    <row r="2755" spans="5:11" s="205" customFormat="1" x14ac:dyDescent="0.3">
      <c r="E2755" s="215"/>
      <c r="F2755" s="215"/>
      <c r="G2755" s="216"/>
      <c r="H2755" s="217"/>
      <c r="I2755" s="217"/>
      <c r="J2755" s="218"/>
      <c r="K2755" s="216"/>
    </row>
    <row r="2756" spans="5:11" s="205" customFormat="1" x14ac:dyDescent="0.3">
      <c r="E2756" s="215"/>
      <c r="F2756" s="215"/>
      <c r="G2756" s="216"/>
      <c r="H2756" s="217"/>
      <c r="I2756" s="217"/>
      <c r="J2756" s="218"/>
      <c r="K2756" s="216"/>
    </row>
    <row r="2757" spans="5:11" s="205" customFormat="1" x14ac:dyDescent="0.3">
      <c r="E2757" s="215"/>
      <c r="F2757" s="215"/>
      <c r="G2757" s="216"/>
      <c r="H2757" s="217"/>
      <c r="I2757" s="217"/>
      <c r="J2757" s="218"/>
      <c r="K2757" s="216"/>
    </row>
    <row r="2758" spans="5:11" s="205" customFormat="1" x14ac:dyDescent="0.3">
      <c r="E2758" s="215"/>
      <c r="F2758" s="215"/>
      <c r="G2758" s="216"/>
      <c r="H2758" s="217"/>
      <c r="I2758" s="217"/>
      <c r="J2758" s="218"/>
      <c r="K2758" s="216"/>
    </row>
    <row r="2759" spans="5:11" s="205" customFormat="1" x14ac:dyDescent="0.3">
      <c r="E2759" s="215"/>
      <c r="F2759" s="215"/>
      <c r="G2759" s="216"/>
      <c r="H2759" s="217"/>
      <c r="I2759" s="217"/>
      <c r="J2759" s="218"/>
      <c r="K2759" s="216"/>
    </row>
    <row r="2760" spans="5:11" s="205" customFormat="1" x14ac:dyDescent="0.3">
      <c r="E2760" s="215"/>
      <c r="F2760" s="215"/>
      <c r="G2760" s="216"/>
      <c r="H2760" s="217"/>
      <c r="I2760" s="217"/>
      <c r="J2760" s="218"/>
      <c r="K2760" s="216"/>
    </row>
    <row r="2761" spans="5:11" s="205" customFormat="1" x14ac:dyDescent="0.3">
      <c r="E2761" s="215"/>
      <c r="F2761" s="215"/>
      <c r="G2761" s="216"/>
      <c r="H2761" s="217"/>
      <c r="I2761" s="217"/>
      <c r="J2761" s="218"/>
      <c r="K2761" s="216"/>
    </row>
    <row r="2762" spans="5:11" s="205" customFormat="1" x14ac:dyDescent="0.3">
      <c r="E2762" s="215"/>
      <c r="F2762" s="215"/>
      <c r="G2762" s="216"/>
      <c r="H2762" s="217"/>
      <c r="I2762" s="217"/>
      <c r="J2762" s="218"/>
      <c r="K2762" s="216"/>
    </row>
    <row r="2763" spans="5:11" s="205" customFormat="1" x14ac:dyDescent="0.3">
      <c r="E2763" s="215"/>
      <c r="F2763" s="215"/>
      <c r="G2763" s="216"/>
      <c r="H2763" s="217"/>
      <c r="I2763" s="217"/>
      <c r="J2763" s="218"/>
      <c r="K2763" s="216"/>
    </row>
    <row r="2764" spans="5:11" s="205" customFormat="1" x14ac:dyDescent="0.3">
      <c r="E2764" s="215"/>
      <c r="F2764" s="215"/>
      <c r="G2764" s="216"/>
      <c r="H2764" s="217"/>
      <c r="I2764" s="217"/>
      <c r="J2764" s="218"/>
      <c r="K2764" s="216"/>
    </row>
    <row r="2765" spans="5:11" s="205" customFormat="1" x14ac:dyDescent="0.3">
      <c r="E2765" s="215"/>
      <c r="F2765" s="215"/>
      <c r="G2765" s="216"/>
      <c r="H2765" s="217"/>
      <c r="I2765" s="217"/>
      <c r="J2765" s="218"/>
      <c r="K2765" s="216"/>
    </row>
    <row r="2766" spans="5:11" s="205" customFormat="1" x14ac:dyDescent="0.3">
      <c r="E2766" s="215"/>
      <c r="F2766" s="215"/>
      <c r="G2766" s="216"/>
      <c r="H2766" s="217"/>
      <c r="I2766" s="217"/>
      <c r="J2766" s="218"/>
      <c r="K2766" s="216"/>
    </row>
    <row r="2767" spans="5:11" s="205" customFormat="1" x14ac:dyDescent="0.3">
      <c r="E2767" s="215"/>
      <c r="F2767" s="215"/>
      <c r="G2767" s="216"/>
      <c r="H2767" s="217"/>
      <c r="I2767" s="217"/>
      <c r="J2767" s="218"/>
      <c r="K2767" s="216"/>
    </row>
    <row r="2768" spans="5:11" s="205" customFormat="1" x14ac:dyDescent="0.3">
      <c r="E2768" s="215"/>
      <c r="F2768" s="215"/>
      <c r="G2768" s="216"/>
      <c r="H2768" s="217"/>
      <c r="I2768" s="217"/>
      <c r="J2768" s="218"/>
      <c r="K2768" s="216"/>
    </row>
    <row r="2769" spans="5:11" s="205" customFormat="1" x14ac:dyDescent="0.3">
      <c r="E2769" s="215"/>
      <c r="F2769" s="215"/>
      <c r="G2769" s="216"/>
      <c r="H2769" s="217"/>
      <c r="I2769" s="217"/>
      <c r="J2769" s="218"/>
      <c r="K2769" s="216"/>
    </row>
    <row r="2770" spans="5:11" s="205" customFormat="1" x14ac:dyDescent="0.3">
      <c r="E2770" s="215"/>
      <c r="F2770" s="215"/>
      <c r="G2770" s="216"/>
      <c r="H2770" s="217"/>
      <c r="I2770" s="217"/>
      <c r="J2770" s="218"/>
      <c r="K2770" s="216"/>
    </row>
    <row r="2771" spans="5:11" s="205" customFormat="1" x14ac:dyDescent="0.3">
      <c r="E2771" s="215"/>
      <c r="F2771" s="215"/>
      <c r="G2771" s="216"/>
      <c r="H2771" s="217"/>
      <c r="I2771" s="217"/>
      <c r="J2771" s="218"/>
      <c r="K2771" s="216"/>
    </row>
    <row r="2772" spans="5:11" s="205" customFormat="1" x14ac:dyDescent="0.3">
      <c r="E2772" s="215"/>
      <c r="F2772" s="215"/>
      <c r="G2772" s="216"/>
      <c r="H2772" s="217"/>
      <c r="I2772" s="217"/>
      <c r="J2772" s="218"/>
      <c r="K2772" s="216"/>
    </row>
    <row r="2773" spans="5:11" s="205" customFormat="1" x14ac:dyDescent="0.3">
      <c r="E2773" s="215"/>
      <c r="F2773" s="215"/>
      <c r="G2773" s="216"/>
      <c r="H2773" s="217"/>
      <c r="I2773" s="217"/>
      <c r="J2773" s="218"/>
      <c r="K2773" s="216"/>
    </row>
    <row r="2774" spans="5:11" s="205" customFormat="1" x14ac:dyDescent="0.3">
      <c r="E2774" s="215"/>
      <c r="F2774" s="215"/>
      <c r="G2774" s="216"/>
      <c r="H2774" s="217"/>
      <c r="I2774" s="217"/>
      <c r="J2774" s="218"/>
      <c r="K2774" s="216"/>
    </row>
    <row r="2775" spans="5:11" s="205" customFormat="1" x14ac:dyDescent="0.3">
      <c r="E2775" s="215"/>
      <c r="F2775" s="215"/>
      <c r="G2775" s="216"/>
      <c r="H2775" s="217"/>
      <c r="I2775" s="217"/>
      <c r="J2775" s="218"/>
      <c r="K2775" s="216"/>
    </row>
    <row r="2776" spans="5:11" s="205" customFormat="1" x14ac:dyDescent="0.3">
      <c r="E2776" s="215"/>
      <c r="F2776" s="215"/>
      <c r="G2776" s="216"/>
      <c r="H2776" s="217"/>
      <c r="I2776" s="217"/>
      <c r="J2776" s="218"/>
      <c r="K2776" s="216"/>
    </row>
    <row r="2777" spans="5:11" s="205" customFormat="1" x14ac:dyDescent="0.3">
      <c r="E2777" s="215"/>
      <c r="F2777" s="215"/>
      <c r="G2777" s="216"/>
      <c r="H2777" s="217"/>
      <c r="I2777" s="217"/>
      <c r="J2777" s="218"/>
      <c r="K2777" s="216"/>
    </row>
    <row r="2778" spans="5:11" s="205" customFormat="1" x14ac:dyDescent="0.3">
      <c r="E2778" s="215"/>
      <c r="F2778" s="215"/>
      <c r="G2778" s="216"/>
      <c r="H2778" s="217"/>
      <c r="I2778" s="217"/>
      <c r="J2778" s="218"/>
      <c r="K2778" s="216"/>
    </row>
    <row r="2779" spans="5:11" s="205" customFormat="1" x14ac:dyDescent="0.3">
      <c r="E2779" s="215"/>
      <c r="F2779" s="215"/>
      <c r="G2779" s="216"/>
      <c r="H2779" s="217"/>
      <c r="I2779" s="217"/>
      <c r="J2779" s="218"/>
      <c r="K2779" s="216"/>
    </row>
    <row r="2780" spans="5:11" s="205" customFormat="1" x14ac:dyDescent="0.3">
      <c r="E2780" s="215"/>
      <c r="F2780" s="215"/>
      <c r="G2780" s="216"/>
      <c r="H2780" s="217"/>
      <c r="I2780" s="217"/>
      <c r="J2780" s="218"/>
      <c r="K2780" s="216"/>
    </row>
    <row r="2781" spans="5:11" s="205" customFormat="1" x14ac:dyDescent="0.3">
      <c r="E2781" s="215"/>
      <c r="F2781" s="215"/>
      <c r="G2781" s="216"/>
      <c r="H2781" s="217"/>
      <c r="I2781" s="217"/>
      <c r="J2781" s="218"/>
      <c r="K2781" s="216"/>
    </row>
    <row r="2782" spans="5:11" s="205" customFormat="1" x14ac:dyDescent="0.3">
      <c r="E2782" s="215"/>
      <c r="F2782" s="215"/>
      <c r="G2782" s="216"/>
      <c r="H2782" s="217"/>
      <c r="I2782" s="217"/>
      <c r="J2782" s="218"/>
      <c r="K2782" s="216"/>
    </row>
    <row r="2783" spans="5:11" s="205" customFormat="1" x14ac:dyDescent="0.3">
      <c r="E2783" s="215"/>
      <c r="F2783" s="215"/>
      <c r="G2783" s="216"/>
      <c r="H2783" s="217"/>
      <c r="I2783" s="217"/>
      <c r="J2783" s="218"/>
      <c r="K2783" s="216"/>
    </row>
    <row r="2784" spans="5:11" s="205" customFormat="1" x14ac:dyDescent="0.3">
      <c r="E2784" s="215"/>
      <c r="F2784" s="215"/>
      <c r="G2784" s="216"/>
      <c r="H2784" s="217"/>
      <c r="I2784" s="217"/>
      <c r="J2784" s="218"/>
      <c r="K2784" s="216"/>
    </row>
    <row r="2785" spans="5:11" s="205" customFormat="1" x14ac:dyDescent="0.3">
      <c r="E2785" s="215"/>
      <c r="F2785" s="215"/>
      <c r="G2785" s="216"/>
      <c r="H2785" s="217"/>
      <c r="I2785" s="217"/>
      <c r="J2785" s="218"/>
      <c r="K2785" s="216"/>
    </row>
    <row r="2786" spans="5:11" s="205" customFormat="1" x14ac:dyDescent="0.3">
      <c r="E2786" s="215"/>
      <c r="F2786" s="215"/>
      <c r="G2786" s="216"/>
      <c r="H2786" s="217"/>
      <c r="I2786" s="217"/>
      <c r="J2786" s="218"/>
      <c r="K2786" s="216"/>
    </row>
    <row r="2787" spans="5:11" s="205" customFormat="1" x14ac:dyDescent="0.3">
      <c r="E2787" s="215"/>
      <c r="F2787" s="215"/>
      <c r="G2787" s="216"/>
      <c r="H2787" s="217"/>
      <c r="I2787" s="217"/>
      <c r="J2787" s="218"/>
      <c r="K2787" s="216"/>
    </row>
    <row r="2788" spans="5:11" s="205" customFormat="1" x14ac:dyDescent="0.3">
      <c r="E2788" s="215"/>
      <c r="F2788" s="215"/>
      <c r="G2788" s="216"/>
      <c r="H2788" s="217"/>
      <c r="I2788" s="217"/>
      <c r="J2788" s="218"/>
      <c r="K2788" s="216"/>
    </row>
    <row r="2789" spans="5:11" s="205" customFormat="1" x14ac:dyDescent="0.3">
      <c r="E2789" s="215"/>
      <c r="F2789" s="215"/>
      <c r="G2789" s="216"/>
      <c r="H2789" s="217"/>
      <c r="I2789" s="217"/>
      <c r="J2789" s="218"/>
      <c r="K2789" s="216"/>
    </row>
    <row r="2790" spans="5:11" s="205" customFormat="1" x14ac:dyDescent="0.3">
      <c r="E2790" s="215"/>
      <c r="F2790" s="215"/>
      <c r="G2790" s="216"/>
      <c r="H2790" s="217"/>
      <c r="I2790" s="217"/>
      <c r="J2790" s="218"/>
      <c r="K2790" s="216"/>
    </row>
    <row r="2791" spans="5:11" s="205" customFormat="1" x14ac:dyDescent="0.3">
      <c r="E2791" s="215"/>
      <c r="F2791" s="215"/>
      <c r="G2791" s="216"/>
      <c r="H2791" s="217"/>
      <c r="I2791" s="217"/>
      <c r="J2791" s="218"/>
      <c r="K2791" s="216"/>
    </row>
    <row r="2792" spans="5:11" s="205" customFormat="1" x14ac:dyDescent="0.3">
      <c r="E2792" s="215"/>
      <c r="F2792" s="215"/>
      <c r="G2792" s="216"/>
      <c r="H2792" s="217"/>
      <c r="I2792" s="217"/>
      <c r="J2792" s="218"/>
      <c r="K2792" s="216"/>
    </row>
    <row r="2793" spans="5:11" s="205" customFormat="1" x14ac:dyDescent="0.3">
      <c r="E2793" s="215"/>
      <c r="F2793" s="215"/>
      <c r="G2793" s="216"/>
      <c r="H2793" s="217"/>
      <c r="I2793" s="217"/>
      <c r="J2793" s="218"/>
      <c r="K2793" s="216"/>
    </row>
    <row r="2794" spans="5:11" s="205" customFormat="1" x14ac:dyDescent="0.3">
      <c r="E2794" s="215"/>
      <c r="F2794" s="215"/>
      <c r="G2794" s="216"/>
      <c r="H2794" s="217"/>
      <c r="I2794" s="217"/>
      <c r="J2794" s="218"/>
      <c r="K2794" s="216"/>
    </row>
    <row r="2795" spans="5:11" s="205" customFormat="1" x14ac:dyDescent="0.3">
      <c r="E2795" s="215"/>
      <c r="F2795" s="215"/>
      <c r="G2795" s="216"/>
      <c r="H2795" s="217"/>
      <c r="I2795" s="217"/>
      <c r="J2795" s="218"/>
      <c r="K2795" s="216"/>
    </row>
    <row r="2796" spans="5:11" s="205" customFormat="1" x14ac:dyDescent="0.3">
      <c r="E2796" s="215"/>
      <c r="F2796" s="215"/>
      <c r="G2796" s="216"/>
      <c r="H2796" s="217"/>
      <c r="I2796" s="217"/>
      <c r="J2796" s="218"/>
      <c r="K2796" s="216"/>
    </row>
    <row r="2797" spans="5:11" s="205" customFormat="1" x14ac:dyDescent="0.3">
      <c r="E2797" s="215"/>
      <c r="F2797" s="215"/>
      <c r="G2797" s="216"/>
      <c r="H2797" s="217"/>
      <c r="I2797" s="217"/>
      <c r="J2797" s="218"/>
      <c r="K2797" s="216"/>
    </row>
    <row r="2798" spans="5:11" s="205" customFormat="1" x14ac:dyDescent="0.3">
      <c r="E2798" s="215"/>
      <c r="F2798" s="215"/>
      <c r="G2798" s="216"/>
      <c r="H2798" s="217"/>
      <c r="I2798" s="217"/>
      <c r="J2798" s="218"/>
      <c r="K2798" s="216"/>
    </row>
    <row r="2799" spans="5:11" s="205" customFormat="1" x14ac:dyDescent="0.3">
      <c r="E2799" s="215"/>
      <c r="F2799" s="215"/>
      <c r="G2799" s="216"/>
      <c r="H2799" s="217"/>
      <c r="I2799" s="217"/>
      <c r="J2799" s="218"/>
      <c r="K2799" s="216"/>
    </row>
    <row r="2800" spans="5:11" s="205" customFormat="1" x14ac:dyDescent="0.3">
      <c r="E2800" s="215"/>
      <c r="F2800" s="215"/>
      <c r="G2800" s="216"/>
      <c r="H2800" s="217"/>
      <c r="I2800" s="217"/>
      <c r="J2800" s="218"/>
      <c r="K2800" s="216"/>
    </row>
    <row r="2801" spans="5:11" s="205" customFormat="1" x14ac:dyDescent="0.3">
      <c r="E2801" s="215"/>
      <c r="F2801" s="215"/>
      <c r="G2801" s="216"/>
      <c r="H2801" s="217"/>
      <c r="I2801" s="217"/>
      <c r="J2801" s="218"/>
      <c r="K2801" s="216"/>
    </row>
    <row r="2802" spans="5:11" s="205" customFormat="1" x14ac:dyDescent="0.3">
      <c r="E2802" s="215"/>
      <c r="F2802" s="215"/>
      <c r="G2802" s="216"/>
      <c r="H2802" s="217"/>
      <c r="I2802" s="217"/>
      <c r="J2802" s="218"/>
      <c r="K2802" s="216"/>
    </row>
    <row r="2803" spans="5:11" s="205" customFormat="1" x14ac:dyDescent="0.3">
      <c r="E2803" s="215"/>
      <c r="F2803" s="215"/>
      <c r="G2803" s="216"/>
      <c r="H2803" s="217"/>
      <c r="I2803" s="217"/>
      <c r="J2803" s="218"/>
      <c r="K2803" s="216"/>
    </row>
    <row r="2804" spans="5:11" s="205" customFormat="1" x14ac:dyDescent="0.3">
      <c r="E2804" s="215"/>
      <c r="F2804" s="215"/>
      <c r="G2804" s="216"/>
      <c r="H2804" s="217"/>
      <c r="I2804" s="217"/>
      <c r="J2804" s="218"/>
      <c r="K2804" s="216"/>
    </row>
    <row r="2805" spans="5:11" s="205" customFormat="1" x14ac:dyDescent="0.3">
      <c r="E2805" s="215"/>
      <c r="F2805" s="215"/>
      <c r="G2805" s="216"/>
      <c r="H2805" s="217"/>
      <c r="I2805" s="217"/>
      <c r="J2805" s="218"/>
      <c r="K2805" s="216"/>
    </row>
    <row r="2806" spans="5:11" s="205" customFormat="1" x14ac:dyDescent="0.3">
      <c r="E2806" s="215"/>
      <c r="F2806" s="215"/>
      <c r="G2806" s="216"/>
      <c r="H2806" s="217"/>
      <c r="I2806" s="217"/>
      <c r="J2806" s="218"/>
      <c r="K2806" s="216"/>
    </row>
    <row r="2807" spans="5:11" s="205" customFormat="1" x14ac:dyDescent="0.3">
      <c r="E2807" s="215"/>
      <c r="F2807" s="215"/>
      <c r="G2807" s="216"/>
      <c r="H2807" s="217"/>
      <c r="I2807" s="217"/>
      <c r="J2807" s="218"/>
      <c r="K2807" s="216"/>
    </row>
    <row r="2808" spans="5:11" s="205" customFormat="1" x14ac:dyDescent="0.3">
      <c r="E2808" s="215"/>
      <c r="F2808" s="215"/>
      <c r="G2808" s="216"/>
      <c r="H2808" s="217"/>
      <c r="I2808" s="217"/>
      <c r="J2808" s="218"/>
      <c r="K2808" s="216"/>
    </row>
    <row r="2809" spans="5:11" s="205" customFormat="1" x14ac:dyDescent="0.3">
      <c r="E2809" s="215"/>
      <c r="F2809" s="215"/>
      <c r="G2809" s="216"/>
      <c r="H2809" s="217"/>
      <c r="I2809" s="217"/>
      <c r="J2809" s="218"/>
      <c r="K2809" s="216"/>
    </row>
    <row r="2810" spans="5:11" s="205" customFormat="1" x14ac:dyDescent="0.3">
      <c r="E2810" s="215"/>
      <c r="F2810" s="215"/>
      <c r="G2810" s="216"/>
      <c r="H2810" s="217"/>
      <c r="I2810" s="217"/>
      <c r="J2810" s="218"/>
      <c r="K2810" s="216"/>
    </row>
    <row r="2811" spans="5:11" s="205" customFormat="1" x14ac:dyDescent="0.3">
      <c r="E2811" s="215"/>
      <c r="F2811" s="215"/>
      <c r="G2811" s="216"/>
      <c r="H2811" s="217"/>
      <c r="I2811" s="217"/>
      <c r="J2811" s="218"/>
      <c r="K2811" s="216"/>
    </row>
    <row r="2812" spans="5:11" s="205" customFormat="1" x14ac:dyDescent="0.3">
      <c r="E2812" s="215"/>
      <c r="F2812" s="215"/>
      <c r="G2812" s="216"/>
      <c r="H2812" s="217"/>
      <c r="I2812" s="217"/>
      <c r="J2812" s="218"/>
      <c r="K2812" s="216"/>
    </row>
    <row r="2813" spans="5:11" s="205" customFormat="1" x14ac:dyDescent="0.3">
      <c r="E2813" s="215"/>
      <c r="F2813" s="215"/>
      <c r="G2813" s="216"/>
      <c r="H2813" s="217"/>
      <c r="I2813" s="217"/>
      <c r="J2813" s="218"/>
      <c r="K2813" s="216"/>
    </row>
    <row r="2814" spans="5:11" s="205" customFormat="1" x14ac:dyDescent="0.3">
      <c r="E2814" s="215"/>
      <c r="F2814" s="215"/>
      <c r="G2814" s="216"/>
      <c r="H2814" s="217"/>
      <c r="I2814" s="217"/>
      <c r="J2814" s="218"/>
      <c r="K2814" s="216"/>
    </row>
    <row r="2815" spans="5:11" s="205" customFormat="1" x14ac:dyDescent="0.3">
      <c r="E2815" s="215"/>
      <c r="F2815" s="215"/>
      <c r="G2815" s="216"/>
      <c r="H2815" s="217"/>
      <c r="I2815" s="217"/>
      <c r="J2815" s="218"/>
      <c r="K2815" s="216"/>
    </row>
    <row r="2816" spans="5:11" s="205" customFormat="1" x14ac:dyDescent="0.3">
      <c r="E2816" s="215"/>
      <c r="F2816" s="215"/>
      <c r="G2816" s="216"/>
      <c r="H2816" s="217"/>
      <c r="I2816" s="217"/>
      <c r="J2816" s="218"/>
      <c r="K2816" s="216"/>
    </row>
    <row r="2817" spans="5:11" s="205" customFormat="1" x14ac:dyDescent="0.3">
      <c r="E2817" s="215"/>
      <c r="F2817" s="215"/>
      <c r="G2817" s="216"/>
      <c r="H2817" s="217"/>
      <c r="I2817" s="217"/>
      <c r="J2817" s="218"/>
      <c r="K2817" s="216"/>
    </row>
    <row r="2818" spans="5:11" s="205" customFormat="1" x14ac:dyDescent="0.3">
      <c r="E2818" s="215"/>
      <c r="F2818" s="215"/>
      <c r="G2818" s="216"/>
      <c r="H2818" s="217"/>
      <c r="I2818" s="217"/>
      <c r="J2818" s="218"/>
      <c r="K2818" s="216"/>
    </row>
    <row r="2819" spans="5:11" s="205" customFormat="1" x14ac:dyDescent="0.3">
      <c r="E2819" s="215"/>
      <c r="F2819" s="215"/>
      <c r="G2819" s="216"/>
      <c r="H2819" s="217"/>
      <c r="I2819" s="217"/>
      <c r="J2819" s="218"/>
      <c r="K2819" s="216"/>
    </row>
    <row r="2820" spans="5:11" s="205" customFormat="1" x14ac:dyDescent="0.3">
      <c r="E2820" s="215"/>
      <c r="F2820" s="215"/>
      <c r="G2820" s="216"/>
      <c r="H2820" s="217"/>
      <c r="I2820" s="217"/>
      <c r="J2820" s="218"/>
      <c r="K2820" s="216"/>
    </row>
    <row r="2821" spans="5:11" s="205" customFormat="1" x14ac:dyDescent="0.3">
      <c r="E2821" s="215"/>
      <c r="F2821" s="215"/>
      <c r="G2821" s="216"/>
      <c r="H2821" s="217"/>
      <c r="I2821" s="217"/>
      <c r="J2821" s="218"/>
      <c r="K2821" s="216"/>
    </row>
    <row r="2822" spans="5:11" s="205" customFormat="1" x14ac:dyDescent="0.3">
      <c r="E2822" s="215"/>
      <c r="F2822" s="215"/>
      <c r="G2822" s="216"/>
      <c r="H2822" s="217"/>
      <c r="I2822" s="217"/>
      <c r="J2822" s="218"/>
      <c r="K2822" s="216"/>
    </row>
    <row r="2823" spans="5:11" s="205" customFormat="1" x14ac:dyDescent="0.3">
      <c r="E2823" s="215"/>
      <c r="F2823" s="215"/>
      <c r="G2823" s="216"/>
      <c r="H2823" s="217"/>
      <c r="I2823" s="217"/>
      <c r="J2823" s="218"/>
      <c r="K2823" s="216"/>
    </row>
    <row r="2824" spans="5:11" s="205" customFormat="1" x14ac:dyDescent="0.3">
      <c r="E2824" s="215"/>
      <c r="F2824" s="215"/>
      <c r="G2824" s="216"/>
      <c r="H2824" s="217"/>
      <c r="I2824" s="217"/>
      <c r="J2824" s="218"/>
      <c r="K2824" s="216"/>
    </row>
    <row r="2825" spans="5:11" s="205" customFormat="1" x14ac:dyDescent="0.3">
      <c r="E2825" s="215"/>
      <c r="F2825" s="215"/>
      <c r="G2825" s="216"/>
      <c r="H2825" s="217"/>
      <c r="I2825" s="217"/>
      <c r="J2825" s="218"/>
      <c r="K2825" s="216"/>
    </row>
    <row r="2826" spans="5:11" s="205" customFormat="1" x14ac:dyDescent="0.3">
      <c r="E2826" s="215"/>
      <c r="F2826" s="215"/>
      <c r="G2826" s="216"/>
      <c r="H2826" s="217"/>
      <c r="I2826" s="217"/>
      <c r="J2826" s="218"/>
      <c r="K2826" s="216"/>
    </row>
    <row r="2827" spans="5:11" s="205" customFormat="1" x14ac:dyDescent="0.3">
      <c r="E2827" s="215"/>
      <c r="F2827" s="215"/>
      <c r="G2827" s="216"/>
      <c r="H2827" s="217"/>
      <c r="I2827" s="217"/>
      <c r="J2827" s="218"/>
      <c r="K2827" s="216"/>
    </row>
    <row r="2828" spans="5:11" s="205" customFormat="1" x14ac:dyDescent="0.3">
      <c r="E2828" s="215"/>
      <c r="F2828" s="215"/>
      <c r="G2828" s="216"/>
      <c r="H2828" s="217"/>
      <c r="I2828" s="217"/>
      <c r="J2828" s="218"/>
      <c r="K2828" s="216"/>
    </row>
    <row r="2829" spans="5:11" s="205" customFormat="1" x14ac:dyDescent="0.3">
      <c r="E2829" s="215"/>
      <c r="F2829" s="215"/>
      <c r="G2829" s="216"/>
      <c r="H2829" s="217"/>
      <c r="I2829" s="217"/>
      <c r="J2829" s="218"/>
      <c r="K2829" s="216"/>
    </row>
    <row r="2830" spans="5:11" s="205" customFormat="1" x14ac:dyDescent="0.3">
      <c r="E2830" s="215"/>
      <c r="F2830" s="215"/>
      <c r="G2830" s="216"/>
      <c r="H2830" s="217"/>
      <c r="I2830" s="217"/>
      <c r="J2830" s="218"/>
      <c r="K2830" s="216"/>
    </row>
    <row r="2831" spans="5:11" s="205" customFormat="1" x14ac:dyDescent="0.3">
      <c r="E2831" s="215"/>
      <c r="F2831" s="215"/>
      <c r="G2831" s="216"/>
      <c r="H2831" s="217"/>
      <c r="I2831" s="217"/>
      <c r="J2831" s="218"/>
      <c r="K2831" s="216"/>
    </row>
    <row r="2832" spans="5:11" s="205" customFormat="1" x14ac:dyDescent="0.3">
      <c r="E2832" s="215"/>
      <c r="F2832" s="215"/>
      <c r="G2832" s="216"/>
      <c r="H2832" s="217"/>
      <c r="I2832" s="217"/>
      <c r="J2832" s="218"/>
      <c r="K2832" s="216"/>
    </row>
    <row r="2833" spans="5:11" s="205" customFormat="1" x14ac:dyDescent="0.3">
      <c r="E2833" s="215"/>
      <c r="F2833" s="215"/>
      <c r="G2833" s="216"/>
      <c r="H2833" s="217"/>
      <c r="I2833" s="217"/>
      <c r="J2833" s="218"/>
      <c r="K2833" s="216"/>
    </row>
    <row r="2834" spans="5:11" s="205" customFormat="1" x14ac:dyDescent="0.3">
      <c r="E2834" s="215"/>
      <c r="F2834" s="215"/>
      <c r="G2834" s="216"/>
      <c r="H2834" s="217"/>
      <c r="I2834" s="217"/>
      <c r="J2834" s="218"/>
      <c r="K2834" s="216"/>
    </row>
    <row r="2835" spans="5:11" s="205" customFormat="1" x14ac:dyDescent="0.3">
      <c r="E2835" s="215"/>
      <c r="F2835" s="215"/>
      <c r="G2835" s="216"/>
      <c r="H2835" s="217"/>
      <c r="I2835" s="217"/>
      <c r="J2835" s="218"/>
      <c r="K2835" s="216"/>
    </row>
    <row r="2836" spans="5:11" s="205" customFormat="1" x14ac:dyDescent="0.3">
      <c r="E2836" s="215"/>
      <c r="F2836" s="215"/>
      <c r="G2836" s="216"/>
      <c r="H2836" s="217"/>
      <c r="I2836" s="217"/>
      <c r="J2836" s="218"/>
      <c r="K2836" s="216"/>
    </row>
    <row r="2837" spans="5:11" s="205" customFormat="1" x14ac:dyDescent="0.3">
      <c r="E2837" s="215"/>
      <c r="F2837" s="215"/>
      <c r="G2837" s="216"/>
      <c r="H2837" s="217"/>
      <c r="I2837" s="217"/>
      <c r="J2837" s="218"/>
      <c r="K2837" s="216"/>
    </row>
    <row r="2838" spans="5:11" s="205" customFormat="1" x14ac:dyDescent="0.3">
      <c r="E2838" s="215"/>
      <c r="F2838" s="215"/>
      <c r="G2838" s="216"/>
      <c r="H2838" s="217"/>
      <c r="I2838" s="217"/>
      <c r="J2838" s="218"/>
      <c r="K2838" s="216"/>
    </row>
    <row r="2839" spans="5:11" s="205" customFormat="1" x14ac:dyDescent="0.3">
      <c r="E2839" s="215"/>
      <c r="F2839" s="215"/>
      <c r="G2839" s="216"/>
      <c r="H2839" s="217"/>
      <c r="I2839" s="217"/>
      <c r="J2839" s="218"/>
      <c r="K2839" s="216"/>
    </row>
    <row r="2840" spans="5:11" s="205" customFormat="1" x14ac:dyDescent="0.3">
      <c r="E2840" s="215"/>
      <c r="F2840" s="215"/>
      <c r="G2840" s="216"/>
      <c r="H2840" s="217"/>
      <c r="I2840" s="217"/>
      <c r="J2840" s="218"/>
      <c r="K2840" s="216"/>
    </row>
    <row r="2841" spans="5:11" s="205" customFormat="1" x14ac:dyDescent="0.3">
      <c r="E2841" s="215"/>
      <c r="F2841" s="215"/>
      <c r="G2841" s="216"/>
      <c r="H2841" s="217"/>
      <c r="I2841" s="217"/>
      <c r="J2841" s="218"/>
      <c r="K2841" s="216"/>
    </row>
    <row r="2842" spans="5:11" s="205" customFormat="1" x14ac:dyDescent="0.3">
      <c r="E2842" s="215"/>
      <c r="F2842" s="215"/>
      <c r="G2842" s="216"/>
      <c r="H2842" s="217"/>
      <c r="I2842" s="217"/>
      <c r="J2842" s="218"/>
      <c r="K2842" s="216"/>
    </row>
    <row r="2843" spans="5:11" s="205" customFormat="1" x14ac:dyDescent="0.3">
      <c r="E2843" s="215"/>
      <c r="F2843" s="215"/>
      <c r="G2843" s="216"/>
      <c r="H2843" s="217"/>
      <c r="I2843" s="217"/>
      <c r="J2843" s="218"/>
      <c r="K2843" s="216"/>
    </row>
    <row r="2844" spans="5:11" s="205" customFormat="1" x14ac:dyDescent="0.3">
      <c r="E2844" s="215"/>
      <c r="F2844" s="215"/>
      <c r="G2844" s="216"/>
      <c r="H2844" s="217"/>
      <c r="I2844" s="217"/>
      <c r="J2844" s="218"/>
      <c r="K2844" s="216"/>
    </row>
    <row r="2845" spans="5:11" s="205" customFormat="1" x14ac:dyDescent="0.3">
      <c r="E2845" s="215"/>
      <c r="F2845" s="215"/>
      <c r="G2845" s="216"/>
      <c r="H2845" s="217"/>
      <c r="I2845" s="217"/>
      <c r="J2845" s="218"/>
      <c r="K2845" s="216"/>
    </row>
    <row r="2846" spans="5:11" s="205" customFormat="1" x14ac:dyDescent="0.3">
      <c r="E2846" s="215"/>
      <c r="F2846" s="215"/>
      <c r="G2846" s="216"/>
      <c r="H2846" s="217"/>
      <c r="I2846" s="217"/>
      <c r="J2846" s="218"/>
      <c r="K2846" s="216"/>
    </row>
    <row r="2847" spans="5:11" s="205" customFormat="1" x14ac:dyDescent="0.3">
      <c r="E2847" s="215"/>
      <c r="F2847" s="215"/>
      <c r="G2847" s="216"/>
      <c r="H2847" s="217"/>
      <c r="I2847" s="217"/>
      <c r="J2847" s="218"/>
      <c r="K2847" s="216"/>
    </row>
    <row r="2848" spans="5:11" s="205" customFormat="1" x14ac:dyDescent="0.3">
      <c r="E2848" s="215"/>
      <c r="F2848" s="215"/>
      <c r="G2848" s="216"/>
      <c r="H2848" s="217"/>
      <c r="I2848" s="217"/>
      <c r="J2848" s="218"/>
      <c r="K2848" s="216"/>
    </row>
    <row r="2849" spans="5:11" s="205" customFormat="1" x14ac:dyDescent="0.3">
      <c r="E2849" s="215"/>
      <c r="F2849" s="215"/>
      <c r="G2849" s="216"/>
      <c r="H2849" s="217"/>
      <c r="I2849" s="217"/>
      <c r="J2849" s="218"/>
      <c r="K2849" s="216"/>
    </row>
    <row r="2850" spans="5:11" s="205" customFormat="1" x14ac:dyDescent="0.3">
      <c r="E2850" s="215"/>
      <c r="F2850" s="215"/>
      <c r="G2850" s="216"/>
      <c r="H2850" s="217"/>
      <c r="I2850" s="217"/>
      <c r="J2850" s="218"/>
      <c r="K2850" s="216"/>
    </row>
    <row r="2851" spans="5:11" s="205" customFormat="1" x14ac:dyDescent="0.3">
      <c r="E2851" s="215"/>
      <c r="F2851" s="215"/>
      <c r="G2851" s="216"/>
      <c r="H2851" s="217"/>
      <c r="I2851" s="217"/>
      <c r="J2851" s="218"/>
      <c r="K2851" s="216"/>
    </row>
    <row r="2852" spans="5:11" s="205" customFormat="1" x14ac:dyDescent="0.3">
      <c r="E2852" s="215"/>
      <c r="F2852" s="215"/>
      <c r="G2852" s="216"/>
      <c r="H2852" s="217"/>
      <c r="I2852" s="217"/>
      <c r="J2852" s="218"/>
      <c r="K2852" s="216"/>
    </row>
    <row r="2853" spans="5:11" s="205" customFormat="1" x14ac:dyDescent="0.3">
      <c r="E2853" s="215"/>
      <c r="F2853" s="215"/>
      <c r="G2853" s="216"/>
      <c r="H2853" s="217"/>
      <c r="I2853" s="217"/>
      <c r="J2853" s="218"/>
      <c r="K2853" s="216"/>
    </row>
    <row r="2854" spans="5:11" s="205" customFormat="1" x14ac:dyDescent="0.3">
      <c r="E2854" s="215"/>
      <c r="F2854" s="215"/>
      <c r="G2854" s="216"/>
      <c r="H2854" s="217"/>
      <c r="I2854" s="217"/>
      <c r="J2854" s="218"/>
      <c r="K2854" s="216"/>
    </row>
    <row r="2855" spans="5:11" s="205" customFormat="1" x14ac:dyDescent="0.3">
      <c r="E2855" s="215"/>
      <c r="F2855" s="215"/>
      <c r="G2855" s="216"/>
      <c r="H2855" s="217"/>
      <c r="I2855" s="217"/>
      <c r="J2855" s="218"/>
      <c r="K2855" s="216"/>
    </row>
    <row r="2856" spans="5:11" s="205" customFormat="1" x14ac:dyDescent="0.3">
      <c r="E2856" s="215"/>
      <c r="F2856" s="215"/>
      <c r="G2856" s="216"/>
      <c r="H2856" s="217"/>
      <c r="I2856" s="217"/>
      <c r="J2856" s="218"/>
      <c r="K2856" s="216"/>
    </row>
    <row r="2857" spans="5:11" s="205" customFormat="1" x14ac:dyDescent="0.3">
      <c r="E2857" s="215"/>
      <c r="F2857" s="215"/>
      <c r="G2857" s="216"/>
      <c r="H2857" s="217"/>
      <c r="I2857" s="217"/>
      <c r="J2857" s="218"/>
      <c r="K2857" s="216"/>
    </row>
    <row r="2858" spans="5:11" s="205" customFormat="1" x14ac:dyDescent="0.3">
      <c r="E2858" s="215"/>
      <c r="F2858" s="215"/>
      <c r="G2858" s="216"/>
      <c r="H2858" s="217"/>
      <c r="I2858" s="217"/>
      <c r="J2858" s="218"/>
      <c r="K2858" s="216"/>
    </row>
    <row r="2859" spans="5:11" s="205" customFormat="1" x14ac:dyDescent="0.3">
      <c r="E2859" s="215"/>
      <c r="F2859" s="215"/>
      <c r="G2859" s="216"/>
      <c r="H2859" s="217"/>
      <c r="I2859" s="217"/>
      <c r="J2859" s="218"/>
      <c r="K2859" s="216"/>
    </row>
    <row r="2860" spans="5:11" s="205" customFormat="1" x14ac:dyDescent="0.3">
      <c r="E2860" s="215"/>
      <c r="F2860" s="215"/>
      <c r="G2860" s="216"/>
      <c r="H2860" s="217"/>
      <c r="I2860" s="217"/>
      <c r="J2860" s="218"/>
      <c r="K2860" s="216"/>
    </row>
    <row r="2861" spans="5:11" s="205" customFormat="1" x14ac:dyDescent="0.3">
      <c r="E2861" s="215"/>
      <c r="F2861" s="215"/>
      <c r="G2861" s="216"/>
      <c r="H2861" s="217"/>
      <c r="I2861" s="217"/>
      <c r="J2861" s="218"/>
      <c r="K2861" s="216"/>
    </row>
    <row r="2862" spans="5:11" s="205" customFormat="1" x14ac:dyDescent="0.3">
      <c r="E2862" s="215"/>
      <c r="F2862" s="215"/>
      <c r="G2862" s="216"/>
      <c r="H2862" s="217"/>
      <c r="I2862" s="217"/>
      <c r="J2862" s="218"/>
      <c r="K2862" s="216"/>
    </row>
    <row r="2863" spans="5:11" s="205" customFormat="1" x14ac:dyDescent="0.3">
      <c r="E2863" s="215"/>
      <c r="F2863" s="215"/>
      <c r="G2863" s="216"/>
      <c r="H2863" s="217"/>
      <c r="I2863" s="217"/>
      <c r="J2863" s="218"/>
      <c r="K2863" s="216"/>
    </row>
    <row r="2864" spans="5:11" s="205" customFormat="1" x14ac:dyDescent="0.3">
      <c r="E2864" s="215"/>
      <c r="F2864" s="215"/>
      <c r="G2864" s="216"/>
      <c r="H2864" s="217"/>
      <c r="I2864" s="217"/>
      <c r="J2864" s="218"/>
      <c r="K2864" s="216"/>
    </row>
    <row r="2865" spans="5:11" s="205" customFormat="1" x14ac:dyDescent="0.3">
      <c r="E2865" s="215"/>
      <c r="F2865" s="215"/>
      <c r="G2865" s="216"/>
      <c r="H2865" s="217"/>
      <c r="I2865" s="217"/>
      <c r="J2865" s="218"/>
      <c r="K2865" s="216"/>
    </row>
    <row r="2866" spans="5:11" s="205" customFormat="1" x14ac:dyDescent="0.3">
      <c r="E2866" s="215"/>
      <c r="F2866" s="215"/>
      <c r="G2866" s="216"/>
      <c r="H2866" s="217"/>
      <c r="I2866" s="217"/>
      <c r="J2866" s="218"/>
      <c r="K2866" s="216"/>
    </row>
    <row r="2867" spans="5:11" s="205" customFormat="1" x14ac:dyDescent="0.3">
      <c r="E2867" s="215"/>
      <c r="F2867" s="215"/>
      <c r="G2867" s="216"/>
      <c r="H2867" s="217"/>
      <c r="I2867" s="217"/>
      <c r="J2867" s="218"/>
      <c r="K2867" s="216"/>
    </row>
    <row r="2868" spans="5:11" s="205" customFormat="1" x14ac:dyDescent="0.3">
      <c r="E2868" s="215"/>
      <c r="F2868" s="215"/>
      <c r="G2868" s="216"/>
      <c r="H2868" s="217"/>
      <c r="I2868" s="217"/>
      <c r="J2868" s="218"/>
      <c r="K2868" s="216"/>
    </row>
    <row r="2869" spans="5:11" s="205" customFormat="1" x14ac:dyDescent="0.3">
      <c r="E2869" s="215"/>
      <c r="F2869" s="215"/>
      <c r="G2869" s="216"/>
      <c r="H2869" s="217"/>
      <c r="I2869" s="217"/>
      <c r="J2869" s="218"/>
      <c r="K2869" s="216"/>
    </row>
    <row r="2870" spans="5:11" s="205" customFormat="1" x14ac:dyDescent="0.3">
      <c r="E2870" s="215"/>
      <c r="F2870" s="215"/>
      <c r="G2870" s="216"/>
      <c r="H2870" s="217"/>
      <c r="I2870" s="217"/>
      <c r="J2870" s="218"/>
      <c r="K2870" s="216"/>
    </row>
    <row r="2871" spans="5:11" s="205" customFormat="1" x14ac:dyDescent="0.3">
      <c r="E2871" s="215"/>
      <c r="F2871" s="215"/>
      <c r="G2871" s="216"/>
      <c r="H2871" s="217"/>
      <c r="I2871" s="217"/>
      <c r="J2871" s="218"/>
      <c r="K2871" s="216"/>
    </row>
    <row r="2872" spans="5:11" s="205" customFormat="1" x14ac:dyDescent="0.3">
      <c r="E2872" s="215"/>
      <c r="F2872" s="215"/>
      <c r="G2872" s="216"/>
      <c r="H2872" s="217"/>
      <c r="I2872" s="217"/>
      <c r="J2872" s="218"/>
      <c r="K2872" s="216"/>
    </row>
    <row r="2873" spans="5:11" s="205" customFormat="1" x14ac:dyDescent="0.3">
      <c r="E2873" s="215"/>
      <c r="F2873" s="215"/>
      <c r="G2873" s="216"/>
      <c r="H2873" s="217"/>
      <c r="I2873" s="217"/>
      <c r="J2873" s="218"/>
      <c r="K2873" s="216"/>
    </row>
    <row r="2874" spans="5:11" s="205" customFormat="1" x14ac:dyDescent="0.3">
      <c r="E2874" s="215"/>
      <c r="F2874" s="215"/>
      <c r="G2874" s="216"/>
      <c r="H2874" s="217"/>
      <c r="I2874" s="217"/>
      <c r="J2874" s="218"/>
      <c r="K2874" s="216"/>
    </row>
    <row r="2875" spans="5:11" s="205" customFormat="1" x14ac:dyDescent="0.3">
      <c r="E2875" s="215"/>
      <c r="F2875" s="215"/>
      <c r="G2875" s="216"/>
      <c r="H2875" s="217"/>
      <c r="I2875" s="217"/>
      <c r="J2875" s="218"/>
      <c r="K2875" s="216"/>
    </row>
    <row r="2876" spans="5:11" s="205" customFormat="1" x14ac:dyDescent="0.3">
      <c r="E2876" s="215"/>
      <c r="F2876" s="215"/>
      <c r="G2876" s="216"/>
      <c r="H2876" s="217"/>
      <c r="I2876" s="217"/>
      <c r="J2876" s="218"/>
      <c r="K2876" s="216"/>
    </row>
    <row r="2877" spans="5:11" s="205" customFormat="1" x14ac:dyDescent="0.3">
      <c r="E2877" s="215"/>
      <c r="F2877" s="215"/>
      <c r="G2877" s="216"/>
      <c r="H2877" s="217"/>
      <c r="I2877" s="217"/>
      <c r="J2877" s="218"/>
      <c r="K2877" s="216"/>
    </row>
    <row r="2878" spans="5:11" s="205" customFormat="1" x14ac:dyDescent="0.3">
      <c r="E2878" s="215"/>
      <c r="F2878" s="215"/>
      <c r="G2878" s="216"/>
      <c r="H2878" s="217"/>
      <c r="I2878" s="217"/>
      <c r="J2878" s="218"/>
      <c r="K2878" s="216"/>
    </row>
    <row r="2879" spans="5:11" s="205" customFormat="1" x14ac:dyDescent="0.3">
      <c r="E2879" s="215"/>
      <c r="F2879" s="215"/>
      <c r="G2879" s="216"/>
      <c r="H2879" s="217"/>
      <c r="I2879" s="217"/>
      <c r="J2879" s="218"/>
      <c r="K2879" s="216"/>
    </row>
    <row r="2880" spans="5:11" s="205" customFormat="1" x14ac:dyDescent="0.3">
      <c r="E2880" s="215"/>
      <c r="F2880" s="215"/>
      <c r="G2880" s="216"/>
      <c r="H2880" s="217"/>
      <c r="I2880" s="217"/>
      <c r="J2880" s="218"/>
      <c r="K2880" s="216"/>
    </row>
    <row r="2881" spans="5:11" s="205" customFormat="1" x14ac:dyDescent="0.3">
      <c r="E2881" s="215"/>
      <c r="F2881" s="215"/>
      <c r="G2881" s="216"/>
      <c r="H2881" s="217"/>
      <c r="I2881" s="217"/>
      <c r="J2881" s="218"/>
      <c r="K2881" s="216"/>
    </row>
    <row r="2882" spans="5:11" s="205" customFormat="1" x14ac:dyDescent="0.3">
      <c r="E2882" s="215"/>
      <c r="F2882" s="215"/>
      <c r="G2882" s="216"/>
      <c r="H2882" s="217"/>
      <c r="I2882" s="217"/>
      <c r="J2882" s="218"/>
      <c r="K2882" s="216"/>
    </row>
    <row r="2883" spans="5:11" s="205" customFormat="1" x14ac:dyDescent="0.3">
      <c r="E2883" s="215"/>
      <c r="F2883" s="215"/>
      <c r="G2883" s="216"/>
      <c r="H2883" s="217"/>
      <c r="I2883" s="217"/>
      <c r="J2883" s="218"/>
      <c r="K2883" s="216"/>
    </row>
    <row r="2884" spans="5:11" s="205" customFormat="1" x14ac:dyDescent="0.3">
      <c r="E2884" s="215"/>
      <c r="F2884" s="215"/>
      <c r="G2884" s="216"/>
      <c r="H2884" s="217"/>
      <c r="I2884" s="217"/>
      <c r="J2884" s="218"/>
      <c r="K2884" s="216"/>
    </row>
    <row r="2885" spans="5:11" s="205" customFormat="1" x14ac:dyDescent="0.3">
      <c r="E2885" s="215"/>
      <c r="F2885" s="215"/>
      <c r="G2885" s="216"/>
      <c r="H2885" s="217"/>
      <c r="I2885" s="217"/>
      <c r="J2885" s="218"/>
      <c r="K2885" s="216"/>
    </row>
    <row r="2886" spans="5:11" s="205" customFormat="1" x14ac:dyDescent="0.3">
      <c r="E2886" s="215"/>
      <c r="F2886" s="215"/>
      <c r="G2886" s="216"/>
      <c r="H2886" s="217"/>
      <c r="I2886" s="217"/>
      <c r="J2886" s="218"/>
      <c r="K2886" s="216"/>
    </row>
    <row r="2887" spans="5:11" s="205" customFormat="1" x14ac:dyDescent="0.3">
      <c r="E2887" s="215"/>
      <c r="F2887" s="215"/>
      <c r="G2887" s="216"/>
      <c r="H2887" s="217"/>
      <c r="I2887" s="217"/>
      <c r="J2887" s="218"/>
      <c r="K2887" s="216"/>
    </row>
    <row r="2888" spans="5:11" s="205" customFormat="1" x14ac:dyDescent="0.3">
      <c r="E2888" s="215"/>
      <c r="F2888" s="215"/>
      <c r="G2888" s="216"/>
      <c r="H2888" s="217"/>
      <c r="I2888" s="217"/>
      <c r="J2888" s="218"/>
      <c r="K2888" s="216"/>
    </row>
    <row r="2889" spans="5:11" s="205" customFormat="1" x14ac:dyDescent="0.3">
      <c r="E2889" s="215"/>
      <c r="F2889" s="215"/>
      <c r="G2889" s="216"/>
      <c r="H2889" s="217"/>
      <c r="I2889" s="217"/>
      <c r="J2889" s="218"/>
      <c r="K2889" s="216"/>
    </row>
    <row r="2890" spans="5:11" s="205" customFormat="1" x14ac:dyDescent="0.3">
      <c r="E2890" s="215"/>
      <c r="F2890" s="215"/>
      <c r="G2890" s="216"/>
      <c r="H2890" s="217"/>
      <c r="I2890" s="217"/>
      <c r="J2890" s="218"/>
      <c r="K2890" s="216"/>
    </row>
    <row r="2891" spans="5:11" s="205" customFormat="1" x14ac:dyDescent="0.3">
      <c r="E2891" s="215"/>
      <c r="F2891" s="215"/>
      <c r="G2891" s="216"/>
      <c r="H2891" s="217"/>
      <c r="I2891" s="217"/>
      <c r="J2891" s="218"/>
      <c r="K2891" s="216"/>
    </row>
    <row r="2892" spans="5:11" s="205" customFormat="1" x14ac:dyDescent="0.3">
      <c r="E2892" s="215"/>
      <c r="F2892" s="215"/>
      <c r="G2892" s="216"/>
      <c r="H2892" s="217"/>
      <c r="I2892" s="217"/>
      <c r="J2892" s="218"/>
      <c r="K2892" s="216"/>
    </row>
    <row r="2893" spans="5:11" s="205" customFormat="1" x14ac:dyDescent="0.3">
      <c r="E2893" s="215"/>
      <c r="F2893" s="215"/>
      <c r="G2893" s="216"/>
      <c r="H2893" s="217"/>
      <c r="I2893" s="217"/>
      <c r="J2893" s="218"/>
      <c r="K2893" s="216"/>
    </row>
    <row r="2894" spans="5:11" s="205" customFormat="1" x14ac:dyDescent="0.3">
      <c r="E2894" s="215"/>
      <c r="F2894" s="215"/>
      <c r="G2894" s="216"/>
      <c r="H2894" s="217"/>
      <c r="I2894" s="217"/>
      <c r="J2894" s="218"/>
      <c r="K2894" s="216"/>
    </row>
    <row r="2895" spans="5:11" s="205" customFormat="1" x14ac:dyDescent="0.3">
      <c r="E2895" s="215"/>
      <c r="F2895" s="215"/>
      <c r="G2895" s="216"/>
      <c r="H2895" s="217"/>
      <c r="I2895" s="217"/>
      <c r="J2895" s="218"/>
      <c r="K2895" s="216"/>
    </row>
    <row r="2896" spans="5:11" s="205" customFormat="1" x14ac:dyDescent="0.3">
      <c r="E2896" s="215"/>
      <c r="F2896" s="215"/>
      <c r="G2896" s="216"/>
      <c r="H2896" s="217"/>
      <c r="I2896" s="217"/>
      <c r="J2896" s="218"/>
      <c r="K2896" s="216"/>
    </row>
    <row r="2897" spans="5:11" s="205" customFormat="1" x14ac:dyDescent="0.3">
      <c r="E2897" s="215"/>
      <c r="F2897" s="215"/>
      <c r="G2897" s="216"/>
      <c r="H2897" s="217"/>
      <c r="I2897" s="217"/>
      <c r="J2897" s="218"/>
      <c r="K2897" s="216"/>
    </row>
    <row r="2898" spans="5:11" s="205" customFormat="1" x14ac:dyDescent="0.3">
      <c r="E2898" s="215"/>
      <c r="F2898" s="215"/>
      <c r="G2898" s="216"/>
      <c r="H2898" s="217"/>
      <c r="I2898" s="217"/>
      <c r="J2898" s="218"/>
      <c r="K2898" s="216"/>
    </row>
    <row r="2899" spans="5:11" s="205" customFormat="1" x14ac:dyDescent="0.3">
      <c r="E2899" s="215"/>
      <c r="F2899" s="215"/>
      <c r="G2899" s="216"/>
      <c r="H2899" s="217"/>
      <c r="I2899" s="217"/>
      <c r="J2899" s="218"/>
      <c r="K2899" s="216"/>
    </row>
    <row r="2900" spans="5:11" s="205" customFormat="1" x14ac:dyDescent="0.3">
      <c r="E2900" s="215"/>
      <c r="F2900" s="215"/>
      <c r="G2900" s="216"/>
      <c r="H2900" s="217"/>
      <c r="I2900" s="217"/>
      <c r="J2900" s="218"/>
      <c r="K2900" s="216"/>
    </row>
    <row r="2901" spans="5:11" s="205" customFormat="1" x14ac:dyDescent="0.3">
      <c r="E2901" s="215"/>
      <c r="F2901" s="215"/>
      <c r="G2901" s="216"/>
      <c r="H2901" s="217"/>
      <c r="I2901" s="217"/>
      <c r="J2901" s="218"/>
      <c r="K2901" s="216"/>
    </row>
    <row r="2902" spans="5:11" s="205" customFormat="1" x14ac:dyDescent="0.3">
      <c r="E2902" s="215"/>
      <c r="F2902" s="215"/>
      <c r="G2902" s="216"/>
      <c r="H2902" s="217"/>
      <c r="I2902" s="217"/>
      <c r="J2902" s="218"/>
      <c r="K2902" s="216"/>
    </row>
    <row r="2903" spans="5:11" s="205" customFormat="1" x14ac:dyDescent="0.3">
      <c r="E2903" s="215"/>
      <c r="F2903" s="215"/>
      <c r="G2903" s="216"/>
      <c r="H2903" s="217"/>
      <c r="I2903" s="217"/>
      <c r="J2903" s="218"/>
      <c r="K2903" s="216"/>
    </row>
    <row r="2904" spans="5:11" s="205" customFormat="1" x14ac:dyDescent="0.3">
      <c r="E2904" s="215"/>
      <c r="F2904" s="215"/>
      <c r="G2904" s="216"/>
      <c r="H2904" s="217"/>
      <c r="I2904" s="217"/>
      <c r="J2904" s="218"/>
      <c r="K2904" s="216"/>
    </row>
    <row r="2905" spans="5:11" s="205" customFormat="1" x14ac:dyDescent="0.3">
      <c r="E2905" s="215"/>
      <c r="F2905" s="215"/>
      <c r="G2905" s="216"/>
      <c r="H2905" s="217"/>
      <c r="I2905" s="217"/>
      <c r="J2905" s="218"/>
      <c r="K2905" s="216"/>
    </row>
    <row r="2906" spans="5:11" s="205" customFormat="1" x14ac:dyDescent="0.3">
      <c r="E2906" s="215"/>
      <c r="F2906" s="215"/>
      <c r="G2906" s="216"/>
      <c r="H2906" s="217"/>
      <c r="I2906" s="217"/>
      <c r="J2906" s="218"/>
      <c r="K2906" s="216"/>
    </row>
    <row r="2907" spans="5:11" s="205" customFormat="1" x14ac:dyDescent="0.3">
      <c r="E2907" s="215"/>
      <c r="F2907" s="215"/>
      <c r="G2907" s="216"/>
      <c r="H2907" s="217"/>
      <c r="I2907" s="217"/>
      <c r="J2907" s="218"/>
      <c r="K2907" s="216"/>
    </row>
    <row r="2908" spans="5:11" s="205" customFormat="1" x14ac:dyDescent="0.3">
      <c r="E2908" s="215"/>
      <c r="F2908" s="215"/>
      <c r="G2908" s="216"/>
      <c r="H2908" s="217"/>
      <c r="I2908" s="217"/>
      <c r="J2908" s="218"/>
      <c r="K2908" s="216"/>
    </row>
    <row r="2909" spans="5:11" s="205" customFormat="1" x14ac:dyDescent="0.3">
      <c r="E2909" s="215"/>
      <c r="F2909" s="215"/>
      <c r="G2909" s="216"/>
      <c r="H2909" s="217"/>
      <c r="I2909" s="217"/>
      <c r="J2909" s="218"/>
      <c r="K2909" s="216"/>
    </row>
    <row r="2910" spans="5:11" s="205" customFormat="1" x14ac:dyDescent="0.3">
      <c r="E2910" s="215"/>
      <c r="F2910" s="215"/>
      <c r="G2910" s="216"/>
      <c r="H2910" s="217"/>
      <c r="I2910" s="217"/>
      <c r="J2910" s="218"/>
      <c r="K2910" s="216"/>
    </row>
    <row r="2911" spans="5:11" s="205" customFormat="1" x14ac:dyDescent="0.3">
      <c r="E2911" s="215"/>
      <c r="F2911" s="215"/>
      <c r="G2911" s="216"/>
      <c r="H2911" s="217"/>
      <c r="I2911" s="217"/>
      <c r="J2911" s="218"/>
      <c r="K2911" s="216"/>
    </row>
    <row r="2912" spans="5:11" s="205" customFormat="1" x14ac:dyDescent="0.3">
      <c r="E2912" s="215"/>
      <c r="F2912" s="215"/>
      <c r="G2912" s="216"/>
      <c r="H2912" s="217"/>
      <c r="I2912" s="217"/>
      <c r="J2912" s="218"/>
      <c r="K2912" s="216"/>
    </row>
    <row r="2913" spans="5:11" s="205" customFormat="1" x14ac:dyDescent="0.3">
      <c r="E2913" s="215"/>
      <c r="F2913" s="215"/>
      <c r="G2913" s="216"/>
      <c r="H2913" s="217"/>
      <c r="I2913" s="217"/>
      <c r="J2913" s="218"/>
      <c r="K2913" s="216"/>
    </row>
    <row r="2914" spans="5:11" s="205" customFormat="1" x14ac:dyDescent="0.3">
      <c r="E2914" s="215"/>
      <c r="F2914" s="215"/>
      <c r="G2914" s="216"/>
      <c r="H2914" s="217"/>
      <c r="I2914" s="217"/>
      <c r="J2914" s="218"/>
      <c r="K2914" s="216"/>
    </row>
    <row r="2915" spans="5:11" s="205" customFormat="1" x14ac:dyDescent="0.3">
      <c r="E2915" s="215"/>
      <c r="F2915" s="215"/>
      <c r="G2915" s="216"/>
      <c r="H2915" s="217"/>
      <c r="I2915" s="217"/>
      <c r="J2915" s="218"/>
      <c r="K2915" s="216"/>
    </row>
    <row r="2916" spans="5:11" s="205" customFormat="1" x14ac:dyDescent="0.3">
      <c r="E2916" s="215"/>
      <c r="F2916" s="215"/>
      <c r="G2916" s="216"/>
      <c r="H2916" s="217"/>
      <c r="I2916" s="217"/>
      <c r="J2916" s="218"/>
      <c r="K2916" s="216"/>
    </row>
    <row r="2917" spans="5:11" s="205" customFormat="1" x14ac:dyDescent="0.3">
      <c r="E2917" s="215"/>
      <c r="F2917" s="215"/>
      <c r="G2917" s="216"/>
      <c r="H2917" s="217"/>
      <c r="I2917" s="217"/>
      <c r="J2917" s="218"/>
      <c r="K2917" s="216"/>
    </row>
    <row r="2918" spans="5:11" s="205" customFormat="1" x14ac:dyDescent="0.3">
      <c r="E2918" s="215"/>
      <c r="F2918" s="215"/>
      <c r="G2918" s="216"/>
      <c r="H2918" s="217"/>
      <c r="I2918" s="217"/>
      <c r="J2918" s="218"/>
      <c r="K2918" s="216"/>
    </row>
    <row r="2919" spans="5:11" s="205" customFormat="1" x14ac:dyDescent="0.3">
      <c r="E2919" s="215"/>
      <c r="F2919" s="215"/>
      <c r="G2919" s="216"/>
      <c r="H2919" s="217"/>
      <c r="I2919" s="217"/>
      <c r="J2919" s="218"/>
      <c r="K2919" s="216"/>
    </row>
    <row r="2920" spans="5:11" s="205" customFormat="1" x14ac:dyDescent="0.3">
      <c r="E2920" s="215"/>
      <c r="F2920" s="215"/>
      <c r="G2920" s="216"/>
      <c r="H2920" s="217"/>
      <c r="I2920" s="217"/>
      <c r="J2920" s="218"/>
      <c r="K2920" s="216"/>
    </row>
    <row r="2921" spans="5:11" s="205" customFormat="1" x14ac:dyDescent="0.3">
      <c r="E2921" s="215"/>
      <c r="F2921" s="215"/>
      <c r="G2921" s="216"/>
      <c r="H2921" s="217"/>
      <c r="I2921" s="217"/>
      <c r="J2921" s="218"/>
      <c r="K2921" s="216"/>
    </row>
    <row r="2922" spans="5:11" s="205" customFormat="1" x14ac:dyDescent="0.3">
      <c r="E2922" s="215"/>
      <c r="F2922" s="215"/>
      <c r="G2922" s="216"/>
      <c r="H2922" s="217"/>
      <c r="I2922" s="217"/>
      <c r="J2922" s="218"/>
      <c r="K2922" s="216"/>
    </row>
    <row r="2923" spans="5:11" s="205" customFormat="1" x14ac:dyDescent="0.3">
      <c r="E2923" s="215"/>
      <c r="F2923" s="215"/>
      <c r="G2923" s="216"/>
      <c r="H2923" s="217"/>
      <c r="I2923" s="217"/>
      <c r="J2923" s="218"/>
      <c r="K2923" s="216"/>
    </row>
    <row r="2924" spans="5:11" s="205" customFormat="1" x14ac:dyDescent="0.3">
      <c r="E2924" s="215"/>
      <c r="F2924" s="215"/>
      <c r="G2924" s="216"/>
      <c r="H2924" s="217"/>
      <c r="I2924" s="217"/>
      <c r="J2924" s="218"/>
      <c r="K2924" s="216"/>
    </row>
    <row r="2925" spans="5:11" s="205" customFormat="1" x14ac:dyDescent="0.3">
      <c r="E2925" s="215"/>
      <c r="F2925" s="215"/>
      <c r="G2925" s="216"/>
      <c r="H2925" s="217"/>
      <c r="I2925" s="217"/>
      <c r="J2925" s="218"/>
      <c r="K2925" s="216"/>
    </row>
    <row r="2926" spans="5:11" s="205" customFormat="1" x14ac:dyDescent="0.3">
      <c r="E2926" s="215"/>
      <c r="F2926" s="215"/>
      <c r="G2926" s="216"/>
      <c r="H2926" s="217"/>
      <c r="I2926" s="217"/>
      <c r="J2926" s="218"/>
      <c r="K2926" s="216"/>
    </row>
    <row r="2927" spans="5:11" s="205" customFormat="1" x14ac:dyDescent="0.3">
      <c r="E2927" s="215"/>
      <c r="F2927" s="215"/>
      <c r="G2927" s="216"/>
      <c r="H2927" s="217"/>
      <c r="I2927" s="217"/>
      <c r="J2927" s="218"/>
      <c r="K2927" s="216"/>
    </row>
    <row r="2928" spans="5:11" s="205" customFormat="1" x14ac:dyDescent="0.3">
      <c r="E2928" s="215"/>
      <c r="F2928" s="215"/>
      <c r="G2928" s="216"/>
      <c r="H2928" s="217"/>
      <c r="I2928" s="217"/>
      <c r="J2928" s="218"/>
      <c r="K2928" s="216"/>
    </row>
    <row r="2929" spans="5:11" s="205" customFormat="1" x14ac:dyDescent="0.3">
      <c r="E2929" s="215"/>
      <c r="F2929" s="215"/>
      <c r="G2929" s="216"/>
      <c r="H2929" s="217"/>
      <c r="I2929" s="217"/>
      <c r="J2929" s="218"/>
      <c r="K2929" s="216"/>
    </row>
    <row r="2930" spans="5:11" s="205" customFormat="1" x14ac:dyDescent="0.3">
      <c r="E2930" s="215"/>
      <c r="F2930" s="215"/>
      <c r="G2930" s="216"/>
      <c r="H2930" s="217"/>
      <c r="I2930" s="217"/>
      <c r="J2930" s="218"/>
      <c r="K2930" s="216"/>
    </row>
    <row r="2931" spans="5:11" s="205" customFormat="1" x14ac:dyDescent="0.3">
      <c r="E2931" s="215"/>
      <c r="F2931" s="215"/>
      <c r="G2931" s="216"/>
      <c r="H2931" s="217"/>
      <c r="I2931" s="217"/>
      <c r="J2931" s="218"/>
      <c r="K2931" s="216"/>
    </row>
    <row r="2932" spans="5:11" s="205" customFormat="1" x14ac:dyDescent="0.3">
      <c r="E2932" s="215"/>
      <c r="F2932" s="215"/>
      <c r="G2932" s="216"/>
      <c r="H2932" s="217"/>
      <c r="I2932" s="217"/>
      <c r="J2932" s="218"/>
      <c r="K2932" s="216"/>
    </row>
    <row r="2933" spans="5:11" s="205" customFormat="1" x14ac:dyDescent="0.3">
      <c r="E2933" s="215"/>
      <c r="F2933" s="215"/>
      <c r="G2933" s="216"/>
      <c r="H2933" s="217"/>
      <c r="I2933" s="217"/>
      <c r="J2933" s="218"/>
      <c r="K2933" s="216"/>
    </row>
    <row r="2934" spans="5:11" s="205" customFormat="1" x14ac:dyDescent="0.3">
      <c r="E2934" s="215"/>
      <c r="F2934" s="215"/>
      <c r="G2934" s="216"/>
      <c r="H2934" s="217"/>
      <c r="I2934" s="217"/>
      <c r="J2934" s="218"/>
      <c r="K2934" s="216"/>
    </row>
    <row r="2935" spans="5:11" s="205" customFormat="1" x14ac:dyDescent="0.3">
      <c r="E2935" s="215"/>
      <c r="F2935" s="215"/>
      <c r="G2935" s="216"/>
      <c r="H2935" s="217"/>
      <c r="I2935" s="217"/>
      <c r="J2935" s="218"/>
      <c r="K2935" s="216"/>
    </row>
    <row r="2936" spans="5:11" s="205" customFormat="1" x14ac:dyDescent="0.3">
      <c r="E2936" s="215"/>
      <c r="F2936" s="215"/>
      <c r="G2936" s="216"/>
      <c r="H2936" s="217"/>
      <c r="I2936" s="217"/>
      <c r="J2936" s="218"/>
      <c r="K2936" s="216"/>
    </row>
    <row r="2937" spans="5:11" s="205" customFormat="1" x14ac:dyDescent="0.3">
      <c r="E2937" s="215"/>
      <c r="F2937" s="215"/>
      <c r="G2937" s="216"/>
      <c r="H2937" s="217"/>
      <c r="I2937" s="217"/>
      <c r="J2937" s="218"/>
      <c r="K2937" s="216"/>
    </row>
    <row r="2938" spans="5:11" s="205" customFormat="1" x14ac:dyDescent="0.3">
      <c r="E2938" s="215"/>
      <c r="F2938" s="215"/>
      <c r="G2938" s="216"/>
      <c r="H2938" s="217"/>
      <c r="I2938" s="217"/>
      <c r="J2938" s="218"/>
      <c r="K2938" s="216"/>
    </row>
    <row r="2939" spans="5:11" s="205" customFormat="1" x14ac:dyDescent="0.3">
      <c r="E2939" s="215"/>
      <c r="F2939" s="215"/>
      <c r="G2939" s="216"/>
      <c r="H2939" s="217"/>
      <c r="I2939" s="217"/>
      <c r="J2939" s="218"/>
      <c r="K2939" s="216"/>
    </row>
    <row r="2940" spans="5:11" s="205" customFormat="1" x14ac:dyDescent="0.3">
      <c r="E2940" s="215"/>
      <c r="F2940" s="215"/>
      <c r="G2940" s="216"/>
      <c r="H2940" s="217"/>
      <c r="I2940" s="217"/>
      <c r="J2940" s="218"/>
      <c r="K2940" s="216"/>
    </row>
    <row r="2941" spans="5:11" s="205" customFormat="1" x14ac:dyDescent="0.3">
      <c r="E2941" s="215"/>
      <c r="F2941" s="215"/>
      <c r="G2941" s="216"/>
      <c r="H2941" s="217"/>
      <c r="I2941" s="217"/>
      <c r="J2941" s="218"/>
      <c r="K2941" s="216"/>
    </row>
    <row r="2942" spans="5:11" s="205" customFormat="1" x14ac:dyDescent="0.3">
      <c r="E2942" s="215"/>
      <c r="F2942" s="215"/>
      <c r="G2942" s="216"/>
      <c r="H2942" s="217"/>
      <c r="I2942" s="217"/>
      <c r="J2942" s="218"/>
      <c r="K2942" s="216"/>
    </row>
    <row r="2943" spans="5:11" s="205" customFormat="1" x14ac:dyDescent="0.3">
      <c r="E2943" s="215"/>
      <c r="F2943" s="215"/>
      <c r="G2943" s="216"/>
      <c r="H2943" s="217"/>
      <c r="I2943" s="217"/>
      <c r="J2943" s="218"/>
      <c r="K2943" s="216"/>
    </row>
    <row r="2944" spans="5:11" s="205" customFormat="1" x14ac:dyDescent="0.3">
      <c r="E2944" s="215"/>
      <c r="F2944" s="215"/>
      <c r="G2944" s="216"/>
      <c r="H2944" s="217"/>
      <c r="I2944" s="217"/>
      <c r="J2944" s="218"/>
      <c r="K2944" s="216"/>
    </row>
    <row r="2945" spans="5:11" s="205" customFormat="1" x14ac:dyDescent="0.3">
      <c r="E2945" s="215"/>
      <c r="F2945" s="215"/>
      <c r="G2945" s="216"/>
      <c r="H2945" s="217"/>
      <c r="I2945" s="217"/>
      <c r="J2945" s="218"/>
      <c r="K2945" s="216"/>
    </row>
    <row r="2946" spans="5:11" s="205" customFormat="1" x14ac:dyDescent="0.3">
      <c r="E2946" s="215"/>
      <c r="F2946" s="215"/>
      <c r="G2946" s="216"/>
      <c r="H2946" s="217"/>
      <c r="I2946" s="217"/>
      <c r="J2946" s="218"/>
      <c r="K2946" s="216"/>
    </row>
    <row r="2947" spans="5:11" s="205" customFormat="1" x14ac:dyDescent="0.3">
      <c r="E2947" s="215"/>
      <c r="F2947" s="215"/>
      <c r="G2947" s="216"/>
      <c r="H2947" s="217"/>
      <c r="I2947" s="217"/>
      <c r="J2947" s="218"/>
      <c r="K2947" s="216"/>
    </row>
    <row r="2948" spans="5:11" s="205" customFormat="1" x14ac:dyDescent="0.3">
      <c r="E2948" s="215"/>
      <c r="F2948" s="215"/>
      <c r="G2948" s="216"/>
      <c r="H2948" s="217"/>
      <c r="I2948" s="217"/>
      <c r="J2948" s="218"/>
      <c r="K2948" s="216"/>
    </row>
    <row r="2949" spans="5:11" s="205" customFormat="1" x14ac:dyDescent="0.3">
      <c r="E2949" s="215"/>
      <c r="F2949" s="215"/>
      <c r="G2949" s="216"/>
      <c r="H2949" s="217"/>
      <c r="I2949" s="217"/>
      <c r="J2949" s="218"/>
      <c r="K2949" s="216"/>
    </row>
    <row r="2950" spans="5:11" s="205" customFormat="1" x14ac:dyDescent="0.3">
      <c r="E2950" s="215"/>
      <c r="F2950" s="215"/>
      <c r="G2950" s="216"/>
      <c r="H2950" s="217"/>
      <c r="I2950" s="217"/>
      <c r="J2950" s="218"/>
      <c r="K2950" s="216"/>
    </row>
    <row r="2951" spans="5:11" s="205" customFormat="1" x14ac:dyDescent="0.3">
      <c r="E2951" s="215"/>
      <c r="F2951" s="215"/>
      <c r="G2951" s="216"/>
      <c r="H2951" s="217"/>
      <c r="I2951" s="217"/>
      <c r="J2951" s="218"/>
      <c r="K2951" s="216"/>
    </row>
    <row r="2952" spans="5:11" s="205" customFormat="1" x14ac:dyDescent="0.3">
      <c r="E2952" s="215"/>
      <c r="F2952" s="215"/>
      <c r="G2952" s="216"/>
      <c r="H2952" s="217"/>
      <c r="I2952" s="217"/>
      <c r="J2952" s="218"/>
      <c r="K2952" s="216"/>
    </row>
    <row r="2953" spans="5:11" s="205" customFormat="1" x14ac:dyDescent="0.3">
      <c r="E2953" s="215"/>
      <c r="F2953" s="215"/>
      <c r="G2953" s="216"/>
      <c r="H2953" s="217"/>
      <c r="I2953" s="217"/>
      <c r="J2953" s="218"/>
      <c r="K2953" s="216"/>
    </row>
    <row r="2954" spans="5:11" s="205" customFormat="1" x14ac:dyDescent="0.3">
      <c r="E2954" s="215"/>
      <c r="F2954" s="215"/>
      <c r="G2954" s="216"/>
      <c r="H2954" s="217"/>
      <c r="I2954" s="217"/>
      <c r="J2954" s="218"/>
      <c r="K2954" s="216"/>
    </row>
    <row r="2955" spans="5:11" s="205" customFormat="1" x14ac:dyDescent="0.3">
      <c r="E2955" s="215"/>
      <c r="F2955" s="215"/>
      <c r="G2955" s="216"/>
      <c r="H2955" s="217"/>
      <c r="I2955" s="217"/>
      <c r="J2955" s="218"/>
      <c r="K2955" s="216"/>
    </row>
    <row r="2956" spans="5:11" s="205" customFormat="1" x14ac:dyDescent="0.3">
      <c r="E2956" s="215"/>
      <c r="F2956" s="215"/>
      <c r="G2956" s="216"/>
      <c r="H2956" s="217"/>
      <c r="I2956" s="217"/>
      <c r="J2956" s="218"/>
      <c r="K2956" s="216"/>
    </row>
    <row r="2957" spans="5:11" s="205" customFormat="1" x14ac:dyDescent="0.3">
      <c r="E2957" s="215"/>
      <c r="F2957" s="215"/>
      <c r="G2957" s="216"/>
      <c r="H2957" s="217"/>
      <c r="I2957" s="217"/>
      <c r="J2957" s="218"/>
      <c r="K2957" s="216"/>
    </row>
    <row r="2958" spans="5:11" s="205" customFormat="1" x14ac:dyDescent="0.3">
      <c r="E2958" s="215"/>
      <c r="F2958" s="215"/>
      <c r="G2958" s="216"/>
      <c r="H2958" s="217"/>
      <c r="I2958" s="217"/>
      <c r="J2958" s="218"/>
      <c r="K2958" s="216"/>
    </row>
    <row r="2959" spans="5:11" s="205" customFormat="1" x14ac:dyDescent="0.3">
      <c r="E2959" s="215"/>
      <c r="F2959" s="215"/>
      <c r="G2959" s="216"/>
      <c r="H2959" s="217"/>
      <c r="I2959" s="217"/>
      <c r="J2959" s="218"/>
      <c r="K2959" s="216"/>
    </row>
    <row r="2960" spans="5:11" s="205" customFormat="1" x14ac:dyDescent="0.3">
      <c r="E2960" s="215"/>
      <c r="F2960" s="215"/>
      <c r="G2960" s="216"/>
      <c r="H2960" s="217"/>
      <c r="I2960" s="217"/>
      <c r="J2960" s="218"/>
      <c r="K2960" s="216"/>
    </row>
    <row r="2961" spans="5:11" s="205" customFormat="1" x14ac:dyDescent="0.3">
      <c r="E2961" s="215"/>
      <c r="F2961" s="215"/>
      <c r="G2961" s="216"/>
      <c r="H2961" s="217"/>
      <c r="I2961" s="217"/>
      <c r="J2961" s="218"/>
      <c r="K2961" s="216"/>
    </row>
    <row r="2962" spans="5:11" s="205" customFormat="1" x14ac:dyDescent="0.3">
      <c r="E2962" s="215"/>
      <c r="F2962" s="215"/>
      <c r="G2962" s="216"/>
      <c r="H2962" s="217"/>
      <c r="I2962" s="217"/>
      <c r="J2962" s="218"/>
      <c r="K2962" s="216"/>
    </row>
    <row r="2963" spans="5:11" s="205" customFormat="1" x14ac:dyDescent="0.3">
      <c r="E2963" s="215"/>
      <c r="F2963" s="215"/>
      <c r="G2963" s="216"/>
      <c r="H2963" s="217"/>
      <c r="I2963" s="217"/>
      <c r="J2963" s="218"/>
      <c r="K2963" s="216"/>
    </row>
    <row r="2964" spans="5:11" s="205" customFormat="1" x14ac:dyDescent="0.3">
      <c r="E2964" s="215"/>
      <c r="F2964" s="215"/>
      <c r="G2964" s="216"/>
      <c r="H2964" s="217"/>
      <c r="I2964" s="217"/>
      <c r="J2964" s="218"/>
      <c r="K2964" s="216"/>
    </row>
    <row r="2965" spans="5:11" s="205" customFormat="1" x14ac:dyDescent="0.3">
      <c r="E2965" s="215"/>
      <c r="F2965" s="215"/>
      <c r="G2965" s="216"/>
      <c r="H2965" s="217"/>
      <c r="I2965" s="217"/>
      <c r="J2965" s="218"/>
      <c r="K2965" s="216"/>
    </row>
    <row r="2966" spans="5:11" s="205" customFormat="1" x14ac:dyDescent="0.3">
      <c r="E2966" s="215"/>
      <c r="F2966" s="215"/>
      <c r="G2966" s="216"/>
      <c r="H2966" s="217"/>
      <c r="I2966" s="217"/>
      <c r="J2966" s="218"/>
      <c r="K2966" s="216"/>
    </row>
    <row r="2967" spans="5:11" s="205" customFormat="1" x14ac:dyDescent="0.3">
      <c r="E2967" s="215"/>
      <c r="F2967" s="215"/>
      <c r="G2967" s="216"/>
      <c r="H2967" s="217"/>
      <c r="I2967" s="217"/>
      <c r="J2967" s="218"/>
      <c r="K2967" s="216"/>
    </row>
    <row r="2968" spans="5:11" s="205" customFormat="1" x14ac:dyDescent="0.3">
      <c r="E2968" s="215"/>
      <c r="F2968" s="215"/>
      <c r="G2968" s="216"/>
      <c r="H2968" s="217"/>
      <c r="I2968" s="217"/>
      <c r="J2968" s="218"/>
      <c r="K2968" s="216"/>
    </row>
    <row r="2969" spans="5:11" s="205" customFormat="1" x14ac:dyDescent="0.3">
      <c r="E2969" s="215"/>
      <c r="F2969" s="215"/>
      <c r="G2969" s="216"/>
      <c r="H2969" s="217"/>
      <c r="I2969" s="217"/>
      <c r="J2969" s="218"/>
      <c r="K2969" s="216"/>
    </row>
    <row r="2970" spans="5:11" s="205" customFormat="1" x14ac:dyDescent="0.3">
      <c r="E2970" s="215"/>
      <c r="F2970" s="215"/>
      <c r="G2970" s="216"/>
      <c r="H2970" s="217"/>
      <c r="I2970" s="217"/>
      <c r="J2970" s="218"/>
      <c r="K2970" s="216"/>
    </row>
    <row r="2971" spans="5:11" s="205" customFormat="1" x14ac:dyDescent="0.3">
      <c r="E2971" s="215"/>
      <c r="F2971" s="215"/>
      <c r="G2971" s="216"/>
      <c r="H2971" s="217"/>
      <c r="I2971" s="217"/>
      <c r="J2971" s="218"/>
      <c r="K2971" s="216"/>
    </row>
    <row r="2972" spans="5:11" s="205" customFormat="1" x14ac:dyDescent="0.3">
      <c r="E2972" s="215"/>
      <c r="F2972" s="215"/>
      <c r="G2972" s="216"/>
      <c r="H2972" s="217"/>
      <c r="I2972" s="217"/>
      <c r="J2972" s="218"/>
      <c r="K2972" s="216"/>
    </row>
    <row r="2973" spans="5:11" s="205" customFormat="1" x14ac:dyDescent="0.3">
      <c r="E2973" s="215"/>
      <c r="F2973" s="215"/>
      <c r="G2973" s="216"/>
      <c r="H2973" s="217"/>
      <c r="I2973" s="217"/>
      <c r="J2973" s="218"/>
      <c r="K2973" s="216"/>
    </row>
    <row r="2974" spans="5:11" s="205" customFormat="1" x14ac:dyDescent="0.3">
      <c r="E2974" s="215"/>
      <c r="F2974" s="215"/>
      <c r="G2974" s="216"/>
      <c r="H2974" s="217"/>
      <c r="I2974" s="217"/>
      <c r="J2974" s="218"/>
      <c r="K2974" s="216"/>
    </row>
    <row r="2975" spans="5:11" s="205" customFormat="1" x14ac:dyDescent="0.3">
      <c r="E2975" s="215"/>
      <c r="F2975" s="215"/>
      <c r="G2975" s="216"/>
      <c r="H2975" s="217"/>
      <c r="I2975" s="217"/>
      <c r="J2975" s="218"/>
      <c r="K2975" s="216"/>
    </row>
    <row r="2976" spans="5:11" s="205" customFormat="1" x14ac:dyDescent="0.3">
      <c r="E2976" s="215"/>
      <c r="F2976" s="215"/>
      <c r="G2976" s="216"/>
      <c r="H2976" s="217"/>
      <c r="I2976" s="217"/>
      <c r="J2976" s="218"/>
      <c r="K2976" s="216"/>
    </row>
    <row r="2977" spans="5:11" s="205" customFormat="1" x14ac:dyDescent="0.3">
      <c r="E2977" s="215"/>
      <c r="F2977" s="215"/>
      <c r="G2977" s="216"/>
      <c r="H2977" s="217"/>
      <c r="I2977" s="217"/>
      <c r="J2977" s="218"/>
      <c r="K2977" s="216"/>
    </row>
    <row r="2978" spans="5:11" s="205" customFormat="1" x14ac:dyDescent="0.3">
      <c r="E2978" s="215"/>
      <c r="F2978" s="215"/>
      <c r="G2978" s="216"/>
      <c r="H2978" s="217"/>
      <c r="I2978" s="217"/>
      <c r="J2978" s="218"/>
      <c r="K2978" s="216"/>
    </row>
    <row r="2979" spans="5:11" s="205" customFormat="1" x14ac:dyDescent="0.3">
      <c r="E2979" s="215"/>
      <c r="F2979" s="215"/>
      <c r="G2979" s="216"/>
      <c r="H2979" s="217"/>
      <c r="I2979" s="217"/>
      <c r="J2979" s="218"/>
      <c r="K2979" s="216"/>
    </row>
    <row r="2980" spans="5:11" s="205" customFormat="1" x14ac:dyDescent="0.3">
      <c r="E2980" s="215"/>
      <c r="F2980" s="215"/>
      <c r="G2980" s="216"/>
      <c r="H2980" s="217"/>
      <c r="I2980" s="217"/>
      <c r="J2980" s="218"/>
      <c r="K2980" s="216"/>
    </row>
    <row r="2981" spans="5:11" s="205" customFormat="1" x14ac:dyDescent="0.3">
      <c r="E2981" s="215"/>
      <c r="F2981" s="215"/>
      <c r="G2981" s="216"/>
      <c r="H2981" s="217"/>
      <c r="I2981" s="217"/>
      <c r="J2981" s="218"/>
      <c r="K2981" s="216"/>
    </row>
    <row r="2982" spans="5:11" s="205" customFormat="1" x14ac:dyDescent="0.3">
      <c r="E2982" s="215"/>
      <c r="F2982" s="215"/>
      <c r="G2982" s="216"/>
      <c r="H2982" s="217"/>
      <c r="I2982" s="217"/>
      <c r="J2982" s="218"/>
      <c r="K2982" s="216"/>
    </row>
    <row r="2983" spans="5:11" s="205" customFormat="1" x14ac:dyDescent="0.3">
      <c r="E2983" s="215"/>
      <c r="F2983" s="215"/>
      <c r="G2983" s="216"/>
      <c r="H2983" s="217"/>
      <c r="I2983" s="217"/>
      <c r="J2983" s="218"/>
      <c r="K2983" s="216"/>
    </row>
    <row r="2984" spans="5:11" s="205" customFormat="1" x14ac:dyDescent="0.3">
      <c r="E2984" s="215"/>
      <c r="F2984" s="215"/>
      <c r="G2984" s="216"/>
      <c r="H2984" s="217"/>
      <c r="I2984" s="217"/>
      <c r="J2984" s="218"/>
      <c r="K2984" s="216"/>
    </row>
    <row r="2985" spans="5:11" s="205" customFormat="1" x14ac:dyDescent="0.3">
      <c r="E2985" s="215"/>
      <c r="F2985" s="215"/>
      <c r="G2985" s="216"/>
      <c r="H2985" s="217"/>
      <c r="I2985" s="217"/>
      <c r="J2985" s="218"/>
      <c r="K2985" s="216"/>
    </row>
    <row r="2986" spans="5:11" s="205" customFormat="1" x14ac:dyDescent="0.3">
      <c r="E2986" s="215"/>
      <c r="F2986" s="215"/>
      <c r="G2986" s="216"/>
      <c r="H2986" s="217"/>
      <c r="I2986" s="217"/>
      <c r="J2986" s="218"/>
      <c r="K2986" s="216"/>
    </row>
    <row r="2987" spans="5:11" s="205" customFormat="1" x14ac:dyDescent="0.3">
      <c r="E2987" s="215"/>
      <c r="F2987" s="215"/>
      <c r="G2987" s="216"/>
      <c r="H2987" s="217"/>
      <c r="I2987" s="217"/>
      <c r="J2987" s="218"/>
      <c r="K2987" s="216"/>
    </row>
    <row r="2988" spans="5:11" s="205" customFormat="1" x14ac:dyDescent="0.3">
      <c r="E2988" s="215"/>
      <c r="F2988" s="215"/>
      <c r="G2988" s="216"/>
      <c r="H2988" s="217"/>
      <c r="I2988" s="217"/>
      <c r="J2988" s="218"/>
      <c r="K2988" s="216"/>
    </row>
    <row r="2989" spans="5:11" s="205" customFormat="1" x14ac:dyDescent="0.3">
      <c r="E2989" s="215"/>
      <c r="F2989" s="215"/>
      <c r="G2989" s="216"/>
      <c r="H2989" s="217"/>
      <c r="I2989" s="217"/>
      <c r="J2989" s="218"/>
      <c r="K2989" s="216"/>
    </row>
    <row r="2990" spans="5:11" s="205" customFormat="1" x14ac:dyDescent="0.3">
      <c r="E2990" s="215"/>
      <c r="F2990" s="215"/>
      <c r="G2990" s="216"/>
      <c r="H2990" s="217"/>
      <c r="I2990" s="217"/>
      <c r="J2990" s="218"/>
      <c r="K2990" s="216"/>
    </row>
    <row r="2991" spans="5:11" s="205" customFormat="1" x14ac:dyDescent="0.3">
      <c r="E2991" s="215"/>
      <c r="F2991" s="215"/>
      <c r="G2991" s="216"/>
      <c r="H2991" s="217"/>
      <c r="I2991" s="217"/>
      <c r="J2991" s="218"/>
      <c r="K2991" s="216"/>
    </row>
    <row r="2992" spans="5:11" s="205" customFormat="1" x14ac:dyDescent="0.3">
      <c r="E2992" s="215"/>
      <c r="F2992" s="215"/>
      <c r="G2992" s="216"/>
      <c r="H2992" s="217"/>
      <c r="I2992" s="217"/>
      <c r="J2992" s="218"/>
      <c r="K2992" s="216"/>
    </row>
    <row r="2993" spans="5:11" s="205" customFormat="1" x14ac:dyDescent="0.3">
      <c r="E2993" s="215"/>
      <c r="F2993" s="215"/>
      <c r="G2993" s="216"/>
      <c r="H2993" s="217"/>
      <c r="I2993" s="217"/>
      <c r="J2993" s="218"/>
      <c r="K2993" s="216"/>
    </row>
    <row r="2994" spans="5:11" s="205" customFormat="1" x14ac:dyDescent="0.3">
      <c r="E2994" s="215"/>
      <c r="F2994" s="215"/>
      <c r="G2994" s="216"/>
      <c r="H2994" s="217"/>
      <c r="I2994" s="217"/>
      <c r="J2994" s="218"/>
      <c r="K2994" s="216"/>
    </row>
    <row r="2995" spans="5:11" s="205" customFormat="1" x14ac:dyDescent="0.3">
      <c r="E2995" s="215"/>
      <c r="F2995" s="215"/>
      <c r="G2995" s="216"/>
      <c r="H2995" s="217"/>
      <c r="I2995" s="217"/>
      <c r="J2995" s="218"/>
      <c r="K2995" s="216"/>
    </row>
    <row r="2996" spans="5:11" s="205" customFormat="1" x14ac:dyDescent="0.3">
      <c r="E2996" s="215"/>
      <c r="F2996" s="215"/>
      <c r="G2996" s="216"/>
      <c r="H2996" s="217"/>
      <c r="I2996" s="217"/>
      <c r="J2996" s="218"/>
      <c r="K2996" s="216"/>
    </row>
    <row r="2997" spans="5:11" s="205" customFormat="1" x14ac:dyDescent="0.3">
      <c r="E2997" s="215"/>
      <c r="F2997" s="215"/>
      <c r="G2997" s="216"/>
      <c r="H2997" s="217"/>
      <c r="I2997" s="217"/>
      <c r="J2997" s="218"/>
      <c r="K2997" s="216"/>
    </row>
    <row r="2998" spans="5:11" s="205" customFormat="1" x14ac:dyDescent="0.3">
      <c r="E2998" s="215"/>
      <c r="F2998" s="215"/>
      <c r="G2998" s="216"/>
      <c r="H2998" s="217"/>
      <c r="I2998" s="217"/>
      <c r="J2998" s="218"/>
      <c r="K2998" s="216"/>
    </row>
    <row r="2999" spans="5:11" s="205" customFormat="1" x14ac:dyDescent="0.3">
      <c r="E2999" s="215"/>
      <c r="F2999" s="215"/>
      <c r="G2999" s="216"/>
      <c r="H2999" s="217"/>
      <c r="I2999" s="217"/>
      <c r="J2999" s="218"/>
      <c r="K2999" s="216"/>
    </row>
    <row r="3000" spans="5:11" s="205" customFormat="1" x14ac:dyDescent="0.3">
      <c r="E3000" s="215"/>
      <c r="F3000" s="215"/>
      <c r="G3000" s="216"/>
      <c r="H3000" s="217"/>
      <c r="I3000" s="217"/>
      <c r="J3000" s="218"/>
      <c r="K3000" s="216"/>
    </row>
    <row r="3001" spans="5:11" s="205" customFormat="1" x14ac:dyDescent="0.3">
      <c r="E3001" s="215"/>
      <c r="F3001" s="215"/>
      <c r="G3001" s="216"/>
      <c r="H3001" s="217"/>
      <c r="I3001" s="217"/>
      <c r="J3001" s="218"/>
      <c r="K3001" s="216"/>
    </row>
    <row r="3002" spans="5:11" s="205" customFormat="1" x14ac:dyDescent="0.3">
      <c r="E3002" s="215"/>
      <c r="F3002" s="215"/>
      <c r="G3002" s="216"/>
      <c r="H3002" s="217"/>
      <c r="I3002" s="217"/>
      <c r="J3002" s="218"/>
      <c r="K3002" s="216"/>
    </row>
    <row r="3003" spans="5:11" s="205" customFormat="1" x14ac:dyDescent="0.3">
      <c r="E3003" s="215"/>
      <c r="F3003" s="215"/>
      <c r="G3003" s="216"/>
      <c r="H3003" s="217"/>
      <c r="I3003" s="217"/>
      <c r="J3003" s="218"/>
      <c r="K3003" s="216"/>
    </row>
    <row r="3004" spans="5:11" s="205" customFormat="1" x14ac:dyDescent="0.3">
      <c r="E3004" s="215"/>
      <c r="F3004" s="215"/>
      <c r="G3004" s="216"/>
      <c r="H3004" s="217"/>
      <c r="I3004" s="217"/>
      <c r="J3004" s="218"/>
      <c r="K3004" s="216"/>
    </row>
    <row r="3005" spans="5:11" s="205" customFormat="1" x14ac:dyDescent="0.3">
      <c r="E3005" s="215"/>
      <c r="F3005" s="215"/>
      <c r="G3005" s="216"/>
      <c r="H3005" s="217"/>
      <c r="I3005" s="217"/>
      <c r="J3005" s="218"/>
      <c r="K3005" s="216"/>
    </row>
    <row r="3006" spans="5:11" s="205" customFormat="1" x14ac:dyDescent="0.3">
      <c r="E3006" s="215"/>
      <c r="F3006" s="215"/>
      <c r="G3006" s="216"/>
      <c r="H3006" s="217"/>
      <c r="I3006" s="217"/>
      <c r="J3006" s="218"/>
      <c r="K3006" s="216"/>
    </row>
    <row r="3007" spans="5:11" s="205" customFormat="1" x14ac:dyDescent="0.3">
      <c r="E3007" s="215"/>
      <c r="F3007" s="215"/>
      <c r="G3007" s="216"/>
      <c r="H3007" s="217"/>
      <c r="I3007" s="217"/>
      <c r="J3007" s="218"/>
      <c r="K3007" s="216"/>
    </row>
    <row r="3008" spans="5:11" s="205" customFormat="1" x14ac:dyDescent="0.3">
      <c r="E3008" s="215"/>
      <c r="F3008" s="215"/>
      <c r="G3008" s="216"/>
      <c r="H3008" s="217"/>
      <c r="I3008" s="217"/>
      <c r="J3008" s="218"/>
      <c r="K3008" s="216"/>
    </row>
    <row r="3009" spans="5:11" s="205" customFormat="1" x14ac:dyDescent="0.3">
      <c r="E3009" s="215"/>
      <c r="F3009" s="215"/>
      <c r="G3009" s="216"/>
      <c r="H3009" s="217"/>
      <c r="I3009" s="217"/>
      <c r="J3009" s="218"/>
      <c r="K3009" s="216"/>
    </row>
    <row r="3010" spans="5:11" s="205" customFormat="1" x14ac:dyDescent="0.3">
      <c r="E3010" s="215"/>
      <c r="F3010" s="215"/>
      <c r="G3010" s="216"/>
      <c r="H3010" s="217"/>
      <c r="I3010" s="217"/>
      <c r="J3010" s="218"/>
      <c r="K3010" s="216"/>
    </row>
    <row r="3011" spans="5:11" s="205" customFormat="1" x14ac:dyDescent="0.3">
      <c r="E3011" s="215"/>
      <c r="F3011" s="215"/>
      <c r="G3011" s="216"/>
      <c r="H3011" s="217"/>
      <c r="I3011" s="217"/>
      <c r="J3011" s="218"/>
      <c r="K3011" s="216"/>
    </row>
    <row r="3012" spans="5:11" s="205" customFormat="1" x14ac:dyDescent="0.3">
      <c r="E3012" s="215"/>
      <c r="F3012" s="215"/>
      <c r="G3012" s="216"/>
      <c r="H3012" s="217"/>
      <c r="I3012" s="217"/>
      <c r="J3012" s="218"/>
      <c r="K3012" s="216"/>
    </row>
    <row r="3013" spans="5:11" s="205" customFormat="1" x14ac:dyDescent="0.3">
      <c r="E3013" s="215"/>
      <c r="F3013" s="215"/>
      <c r="G3013" s="216"/>
      <c r="H3013" s="217"/>
      <c r="I3013" s="217"/>
      <c r="J3013" s="218"/>
      <c r="K3013" s="216"/>
    </row>
    <row r="3014" spans="5:11" s="205" customFormat="1" x14ac:dyDescent="0.3">
      <c r="E3014" s="215"/>
      <c r="F3014" s="215"/>
      <c r="G3014" s="216"/>
      <c r="H3014" s="217"/>
      <c r="I3014" s="217"/>
      <c r="J3014" s="218"/>
      <c r="K3014" s="216"/>
    </row>
    <row r="3015" spans="5:11" s="205" customFormat="1" x14ac:dyDescent="0.3">
      <c r="E3015" s="215"/>
      <c r="F3015" s="215"/>
      <c r="G3015" s="216"/>
      <c r="H3015" s="217"/>
      <c r="I3015" s="217"/>
      <c r="J3015" s="218"/>
      <c r="K3015" s="216"/>
    </row>
    <row r="3016" spans="5:11" s="205" customFormat="1" x14ac:dyDescent="0.3">
      <c r="E3016" s="215"/>
      <c r="F3016" s="215"/>
      <c r="G3016" s="216"/>
      <c r="H3016" s="217"/>
      <c r="I3016" s="217"/>
      <c r="J3016" s="218"/>
      <c r="K3016" s="216"/>
    </row>
    <row r="3017" spans="5:11" s="205" customFormat="1" x14ac:dyDescent="0.3">
      <c r="E3017" s="215"/>
      <c r="F3017" s="215"/>
      <c r="G3017" s="216"/>
      <c r="H3017" s="217"/>
      <c r="I3017" s="217"/>
      <c r="J3017" s="218"/>
      <c r="K3017" s="216"/>
    </row>
    <row r="3018" spans="5:11" s="205" customFormat="1" x14ac:dyDescent="0.3">
      <c r="E3018" s="215"/>
      <c r="F3018" s="215"/>
      <c r="G3018" s="216"/>
      <c r="H3018" s="217"/>
      <c r="I3018" s="217"/>
      <c r="J3018" s="218"/>
      <c r="K3018" s="216"/>
    </row>
    <row r="3019" spans="5:11" s="205" customFormat="1" x14ac:dyDescent="0.3">
      <c r="E3019" s="215"/>
      <c r="F3019" s="215"/>
      <c r="G3019" s="216"/>
      <c r="H3019" s="217"/>
      <c r="I3019" s="217"/>
      <c r="J3019" s="218"/>
      <c r="K3019" s="216"/>
    </row>
    <row r="3020" spans="5:11" s="205" customFormat="1" x14ac:dyDescent="0.3">
      <c r="E3020" s="215"/>
      <c r="F3020" s="215"/>
      <c r="G3020" s="216"/>
      <c r="H3020" s="217"/>
      <c r="I3020" s="217"/>
      <c r="J3020" s="218"/>
      <c r="K3020" s="216"/>
    </row>
    <row r="3021" spans="5:11" s="205" customFormat="1" x14ac:dyDescent="0.3">
      <c r="E3021" s="215"/>
      <c r="F3021" s="215"/>
      <c r="G3021" s="216"/>
      <c r="H3021" s="217"/>
      <c r="I3021" s="217"/>
      <c r="J3021" s="218"/>
      <c r="K3021" s="216"/>
    </row>
    <row r="3022" spans="5:11" s="205" customFormat="1" x14ac:dyDescent="0.3">
      <c r="E3022" s="215"/>
      <c r="F3022" s="215"/>
      <c r="G3022" s="216"/>
      <c r="H3022" s="217"/>
      <c r="I3022" s="217"/>
      <c r="J3022" s="218"/>
      <c r="K3022" s="216"/>
    </row>
    <row r="3023" spans="5:11" s="205" customFormat="1" x14ac:dyDescent="0.3">
      <c r="E3023" s="215"/>
      <c r="F3023" s="215"/>
      <c r="G3023" s="216"/>
      <c r="H3023" s="217"/>
      <c r="I3023" s="217"/>
      <c r="J3023" s="218"/>
      <c r="K3023" s="216"/>
    </row>
    <row r="3024" spans="5:11" s="205" customFormat="1" x14ac:dyDescent="0.3">
      <c r="E3024" s="215"/>
      <c r="F3024" s="215"/>
      <c r="G3024" s="216"/>
      <c r="H3024" s="217"/>
      <c r="I3024" s="217"/>
      <c r="J3024" s="218"/>
      <c r="K3024" s="216"/>
    </row>
    <row r="3025" spans="5:11" s="205" customFormat="1" x14ac:dyDescent="0.3">
      <c r="E3025" s="215"/>
      <c r="F3025" s="215"/>
      <c r="G3025" s="216"/>
      <c r="H3025" s="217"/>
      <c r="I3025" s="217"/>
      <c r="J3025" s="218"/>
      <c r="K3025" s="216"/>
    </row>
    <row r="3026" spans="5:11" s="205" customFormat="1" x14ac:dyDescent="0.3">
      <c r="E3026" s="215"/>
      <c r="F3026" s="215"/>
      <c r="G3026" s="216"/>
      <c r="H3026" s="217"/>
      <c r="I3026" s="217"/>
      <c r="J3026" s="218"/>
      <c r="K3026" s="216"/>
    </row>
    <row r="3027" spans="5:11" s="205" customFormat="1" x14ac:dyDescent="0.3">
      <c r="E3027" s="215"/>
      <c r="F3027" s="215"/>
      <c r="G3027" s="216"/>
      <c r="H3027" s="217"/>
      <c r="I3027" s="217"/>
      <c r="J3027" s="218"/>
      <c r="K3027" s="216"/>
    </row>
    <row r="3028" spans="5:11" s="205" customFormat="1" x14ac:dyDescent="0.3">
      <c r="E3028" s="215"/>
      <c r="F3028" s="215"/>
      <c r="G3028" s="216"/>
      <c r="H3028" s="217"/>
      <c r="I3028" s="217"/>
      <c r="J3028" s="218"/>
      <c r="K3028" s="216"/>
    </row>
    <row r="3029" spans="5:11" s="205" customFormat="1" x14ac:dyDescent="0.3">
      <c r="E3029" s="215"/>
      <c r="F3029" s="215"/>
      <c r="G3029" s="216"/>
      <c r="H3029" s="217"/>
      <c r="I3029" s="217"/>
      <c r="J3029" s="218"/>
      <c r="K3029" s="216"/>
    </row>
    <row r="3030" spans="5:11" s="205" customFormat="1" x14ac:dyDescent="0.3">
      <c r="E3030" s="215"/>
      <c r="F3030" s="215"/>
      <c r="G3030" s="216"/>
      <c r="H3030" s="217"/>
      <c r="I3030" s="217"/>
      <c r="J3030" s="218"/>
      <c r="K3030" s="216"/>
    </row>
    <row r="3031" spans="5:11" s="205" customFormat="1" x14ac:dyDescent="0.3">
      <c r="E3031" s="215"/>
      <c r="F3031" s="215"/>
      <c r="G3031" s="216"/>
      <c r="H3031" s="217"/>
      <c r="I3031" s="217"/>
      <c r="J3031" s="218"/>
      <c r="K3031" s="216"/>
    </row>
    <row r="3032" spans="5:11" s="205" customFormat="1" x14ac:dyDescent="0.3">
      <c r="E3032" s="215"/>
      <c r="F3032" s="215"/>
      <c r="G3032" s="216"/>
      <c r="H3032" s="217"/>
      <c r="I3032" s="217"/>
      <c r="J3032" s="218"/>
      <c r="K3032" s="216"/>
    </row>
    <row r="3033" spans="5:11" s="205" customFormat="1" x14ac:dyDescent="0.3">
      <c r="E3033" s="215"/>
      <c r="F3033" s="215"/>
      <c r="G3033" s="216"/>
      <c r="H3033" s="217"/>
      <c r="I3033" s="217"/>
      <c r="J3033" s="218"/>
      <c r="K3033" s="216"/>
    </row>
    <row r="3034" spans="5:11" s="205" customFormat="1" x14ac:dyDescent="0.3">
      <c r="E3034" s="215"/>
      <c r="F3034" s="215"/>
      <c r="G3034" s="216"/>
      <c r="H3034" s="217"/>
      <c r="I3034" s="217"/>
      <c r="J3034" s="218"/>
      <c r="K3034" s="216"/>
    </row>
    <row r="3035" spans="5:11" s="205" customFormat="1" x14ac:dyDescent="0.3">
      <c r="E3035" s="215"/>
      <c r="F3035" s="215"/>
      <c r="G3035" s="216"/>
      <c r="H3035" s="217"/>
      <c r="I3035" s="217"/>
      <c r="J3035" s="218"/>
      <c r="K3035" s="216"/>
    </row>
    <row r="3036" spans="5:11" s="205" customFormat="1" x14ac:dyDescent="0.3">
      <c r="E3036" s="215"/>
      <c r="F3036" s="215"/>
      <c r="G3036" s="216"/>
      <c r="H3036" s="217"/>
      <c r="I3036" s="217"/>
      <c r="J3036" s="218"/>
      <c r="K3036" s="216"/>
    </row>
    <row r="3037" spans="5:11" s="205" customFormat="1" x14ac:dyDescent="0.3">
      <c r="E3037" s="215"/>
      <c r="F3037" s="215"/>
      <c r="G3037" s="216"/>
      <c r="H3037" s="217"/>
      <c r="I3037" s="217"/>
      <c r="J3037" s="218"/>
      <c r="K3037" s="216"/>
    </row>
    <row r="3038" spans="5:11" s="205" customFormat="1" x14ac:dyDescent="0.3">
      <c r="E3038" s="215"/>
      <c r="F3038" s="215"/>
      <c r="G3038" s="216"/>
      <c r="H3038" s="217"/>
      <c r="I3038" s="217"/>
      <c r="J3038" s="218"/>
      <c r="K3038" s="216"/>
    </row>
    <row r="3039" spans="5:11" s="205" customFormat="1" x14ac:dyDescent="0.3">
      <c r="E3039" s="215"/>
      <c r="F3039" s="215"/>
      <c r="G3039" s="216"/>
      <c r="H3039" s="217"/>
      <c r="I3039" s="217"/>
      <c r="J3039" s="218"/>
      <c r="K3039" s="216"/>
    </row>
    <row r="3040" spans="5:11" s="205" customFormat="1" x14ac:dyDescent="0.3">
      <c r="E3040" s="215"/>
      <c r="F3040" s="215"/>
      <c r="G3040" s="216"/>
      <c r="H3040" s="217"/>
      <c r="I3040" s="217"/>
      <c r="J3040" s="218"/>
      <c r="K3040" s="216"/>
    </row>
    <row r="3041" spans="5:11" s="205" customFormat="1" x14ac:dyDescent="0.3">
      <c r="E3041" s="215"/>
      <c r="F3041" s="215"/>
      <c r="G3041" s="216"/>
      <c r="H3041" s="217"/>
      <c r="I3041" s="217"/>
      <c r="J3041" s="218"/>
      <c r="K3041" s="216"/>
    </row>
    <row r="3042" spans="5:11" s="205" customFormat="1" x14ac:dyDescent="0.3">
      <c r="E3042" s="215"/>
      <c r="F3042" s="215"/>
      <c r="G3042" s="216"/>
      <c r="H3042" s="217"/>
      <c r="I3042" s="217"/>
      <c r="J3042" s="218"/>
      <c r="K3042" s="216"/>
    </row>
    <row r="3043" spans="5:11" s="205" customFormat="1" x14ac:dyDescent="0.3">
      <c r="E3043" s="215"/>
      <c r="F3043" s="215"/>
      <c r="G3043" s="216"/>
      <c r="H3043" s="217"/>
      <c r="I3043" s="217"/>
      <c r="J3043" s="218"/>
      <c r="K3043" s="216"/>
    </row>
    <row r="3044" spans="5:11" s="205" customFormat="1" x14ac:dyDescent="0.3">
      <c r="E3044" s="215"/>
      <c r="F3044" s="215"/>
      <c r="G3044" s="216"/>
      <c r="H3044" s="217"/>
      <c r="I3044" s="217"/>
      <c r="J3044" s="218"/>
      <c r="K3044" s="216"/>
    </row>
    <row r="3045" spans="5:11" s="205" customFormat="1" x14ac:dyDescent="0.3">
      <c r="E3045" s="215"/>
      <c r="F3045" s="215"/>
      <c r="G3045" s="216"/>
      <c r="H3045" s="217"/>
      <c r="I3045" s="217"/>
      <c r="J3045" s="218"/>
      <c r="K3045" s="216"/>
    </row>
    <row r="3046" spans="5:11" s="205" customFormat="1" x14ac:dyDescent="0.3">
      <c r="E3046" s="215"/>
      <c r="F3046" s="215"/>
      <c r="G3046" s="216"/>
      <c r="H3046" s="217"/>
      <c r="I3046" s="217"/>
      <c r="J3046" s="218"/>
      <c r="K3046" s="216"/>
    </row>
    <row r="3047" spans="5:11" s="205" customFormat="1" x14ac:dyDescent="0.3">
      <c r="E3047" s="215"/>
      <c r="F3047" s="215"/>
      <c r="G3047" s="216"/>
      <c r="H3047" s="217"/>
      <c r="I3047" s="217"/>
      <c r="J3047" s="218"/>
      <c r="K3047" s="216"/>
    </row>
    <row r="3048" spans="5:11" s="205" customFormat="1" x14ac:dyDescent="0.3">
      <c r="E3048" s="215"/>
      <c r="F3048" s="215"/>
      <c r="G3048" s="216"/>
      <c r="H3048" s="217"/>
      <c r="I3048" s="217"/>
      <c r="J3048" s="218"/>
      <c r="K3048" s="216"/>
    </row>
    <row r="3049" spans="5:11" s="205" customFormat="1" x14ac:dyDescent="0.3">
      <c r="E3049" s="215"/>
      <c r="F3049" s="215"/>
      <c r="G3049" s="216"/>
      <c r="H3049" s="217"/>
      <c r="I3049" s="217"/>
      <c r="J3049" s="218"/>
      <c r="K3049" s="216"/>
    </row>
    <row r="3050" spans="5:11" s="205" customFormat="1" x14ac:dyDescent="0.3">
      <c r="E3050" s="215"/>
      <c r="F3050" s="215"/>
      <c r="G3050" s="216"/>
      <c r="H3050" s="217"/>
      <c r="I3050" s="217"/>
      <c r="J3050" s="218"/>
      <c r="K3050" s="216"/>
    </row>
    <row r="3051" spans="5:11" s="205" customFormat="1" x14ac:dyDescent="0.3">
      <c r="E3051" s="215"/>
      <c r="F3051" s="215"/>
      <c r="G3051" s="216"/>
      <c r="H3051" s="217"/>
      <c r="I3051" s="217"/>
      <c r="J3051" s="218"/>
      <c r="K3051" s="216"/>
    </row>
    <row r="3052" spans="5:11" s="205" customFormat="1" x14ac:dyDescent="0.3">
      <c r="E3052" s="215"/>
      <c r="F3052" s="215"/>
      <c r="G3052" s="216"/>
      <c r="H3052" s="217"/>
      <c r="I3052" s="217"/>
      <c r="J3052" s="218"/>
      <c r="K3052" s="216"/>
    </row>
    <row r="3053" spans="5:11" s="205" customFormat="1" x14ac:dyDescent="0.3">
      <c r="E3053" s="215"/>
      <c r="F3053" s="215"/>
      <c r="G3053" s="216"/>
      <c r="H3053" s="217"/>
      <c r="I3053" s="217"/>
      <c r="J3053" s="218"/>
      <c r="K3053" s="216"/>
    </row>
    <row r="3054" spans="5:11" s="205" customFormat="1" x14ac:dyDescent="0.3">
      <c r="E3054" s="215"/>
      <c r="F3054" s="215"/>
      <c r="G3054" s="216"/>
      <c r="H3054" s="217"/>
      <c r="I3054" s="217"/>
      <c r="J3054" s="218"/>
      <c r="K3054" s="216"/>
    </row>
    <row r="3055" spans="5:11" s="205" customFormat="1" x14ac:dyDescent="0.3">
      <c r="E3055" s="215"/>
      <c r="F3055" s="215"/>
      <c r="G3055" s="216"/>
      <c r="H3055" s="217"/>
      <c r="I3055" s="217"/>
      <c r="J3055" s="218"/>
      <c r="K3055" s="216"/>
    </row>
    <row r="3056" spans="5:11" s="205" customFormat="1" x14ac:dyDescent="0.3">
      <c r="E3056" s="215"/>
      <c r="F3056" s="215"/>
      <c r="G3056" s="216"/>
      <c r="H3056" s="217"/>
      <c r="I3056" s="217"/>
      <c r="J3056" s="218"/>
      <c r="K3056" s="216"/>
    </row>
    <row r="3057" spans="5:11" s="205" customFormat="1" x14ac:dyDescent="0.3">
      <c r="E3057" s="215"/>
      <c r="F3057" s="215"/>
      <c r="G3057" s="216"/>
      <c r="H3057" s="217"/>
      <c r="I3057" s="217"/>
      <c r="J3057" s="218"/>
      <c r="K3057" s="216"/>
    </row>
    <row r="3058" spans="5:11" s="205" customFormat="1" x14ac:dyDescent="0.3">
      <c r="E3058" s="215"/>
      <c r="F3058" s="215"/>
      <c r="G3058" s="216"/>
      <c r="H3058" s="217"/>
      <c r="I3058" s="217"/>
      <c r="J3058" s="218"/>
      <c r="K3058" s="216"/>
    </row>
    <row r="3059" spans="5:11" s="205" customFormat="1" x14ac:dyDescent="0.3">
      <c r="E3059" s="215"/>
      <c r="F3059" s="215"/>
      <c r="G3059" s="216"/>
      <c r="H3059" s="217"/>
      <c r="I3059" s="217"/>
      <c r="J3059" s="218"/>
      <c r="K3059" s="216"/>
    </row>
    <row r="3060" spans="5:11" s="205" customFormat="1" x14ac:dyDescent="0.3">
      <c r="E3060" s="215"/>
      <c r="F3060" s="215"/>
      <c r="G3060" s="216"/>
      <c r="H3060" s="217"/>
      <c r="I3060" s="217"/>
      <c r="J3060" s="218"/>
      <c r="K3060" s="216"/>
    </row>
    <row r="3061" spans="5:11" s="205" customFormat="1" x14ac:dyDescent="0.3">
      <c r="E3061" s="215"/>
      <c r="F3061" s="215"/>
      <c r="G3061" s="216"/>
      <c r="H3061" s="217"/>
      <c r="I3061" s="217"/>
      <c r="J3061" s="218"/>
      <c r="K3061" s="216"/>
    </row>
    <row r="3062" spans="5:11" s="205" customFormat="1" x14ac:dyDescent="0.3">
      <c r="E3062" s="215"/>
      <c r="F3062" s="215"/>
      <c r="G3062" s="216"/>
      <c r="H3062" s="217"/>
      <c r="I3062" s="217"/>
      <c r="J3062" s="218"/>
      <c r="K3062" s="216"/>
    </row>
    <row r="3063" spans="5:11" s="205" customFormat="1" x14ac:dyDescent="0.3">
      <c r="E3063" s="215"/>
      <c r="F3063" s="215"/>
      <c r="G3063" s="216"/>
      <c r="H3063" s="217"/>
      <c r="I3063" s="217"/>
      <c r="J3063" s="218"/>
      <c r="K3063" s="216"/>
    </row>
    <row r="3064" spans="5:11" s="205" customFormat="1" x14ac:dyDescent="0.3">
      <c r="E3064" s="215"/>
      <c r="F3064" s="215"/>
      <c r="G3064" s="216"/>
      <c r="H3064" s="217"/>
      <c r="I3064" s="217"/>
      <c r="J3064" s="218"/>
      <c r="K3064" s="216"/>
    </row>
    <row r="3065" spans="5:11" s="205" customFormat="1" x14ac:dyDescent="0.3">
      <c r="E3065" s="215"/>
      <c r="F3065" s="215"/>
      <c r="G3065" s="216"/>
      <c r="H3065" s="217"/>
      <c r="I3065" s="217"/>
      <c r="J3065" s="218"/>
      <c r="K3065" s="216"/>
    </row>
    <row r="3066" spans="5:11" s="205" customFormat="1" x14ac:dyDescent="0.3">
      <c r="E3066" s="215"/>
      <c r="F3066" s="215"/>
      <c r="G3066" s="216"/>
      <c r="H3066" s="217"/>
      <c r="I3066" s="217"/>
      <c r="J3066" s="218"/>
      <c r="K3066" s="216"/>
    </row>
    <row r="3067" spans="5:11" s="205" customFormat="1" x14ac:dyDescent="0.3">
      <c r="E3067" s="215"/>
      <c r="F3067" s="215"/>
      <c r="G3067" s="216"/>
      <c r="H3067" s="217"/>
      <c r="I3067" s="217"/>
      <c r="J3067" s="218"/>
      <c r="K3067" s="216"/>
    </row>
    <row r="3068" spans="5:11" s="205" customFormat="1" x14ac:dyDescent="0.3">
      <c r="E3068" s="215"/>
      <c r="F3068" s="215"/>
      <c r="G3068" s="216"/>
      <c r="H3068" s="217"/>
      <c r="I3068" s="217"/>
      <c r="J3068" s="218"/>
      <c r="K3068" s="216"/>
    </row>
    <row r="3069" spans="5:11" s="205" customFormat="1" x14ac:dyDescent="0.3">
      <c r="E3069" s="215"/>
      <c r="F3069" s="215"/>
      <c r="G3069" s="216"/>
      <c r="H3069" s="217"/>
      <c r="I3069" s="217"/>
      <c r="J3069" s="218"/>
      <c r="K3069" s="216"/>
    </row>
    <row r="3070" spans="5:11" s="205" customFormat="1" x14ac:dyDescent="0.3">
      <c r="E3070" s="215"/>
      <c r="F3070" s="215"/>
      <c r="G3070" s="216"/>
      <c r="H3070" s="217"/>
      <c r="I3070" s="217"/>
      <c r="J3070" s="218"/>
      <c r="K3070" s="216"/>
    </row>
    <row r="3071" spans="5:11" s="205" customFormat="1" x14ac:dyDescent="0.3">
      <c r="E3071" s="215"/>
      <c r="F3071" s="215"/>
      <c r="G3071" s="216"/>
      <c r="H3071" s="217"/>
      <c r="I3071" s="217"/>
      <c r="J3071" s="218"/>
      <c r="K3071" s="216"/>
    </row>
    <row r="3072" spans="5:11" s="205" customFormat="1" x14ac:dyDescent="0.3">
      <c r="E3072" s="215"/>
      <c r="F3072" s="215"/>
      <c r="G3072" s="216"/>
      <c r="H3072" s="217"/>
      <c r="I3072" s="217"/>
      <c r="J3072" s="218"/>
      <c r="K3072" s="216"/>
    </row>
    <row r="3073" spans="5:11" s="205" customFormat="1" x14ac:dyDescent="0.3">
      <c r="E3073" s="215"/>
      <c r="F3073" s="215"/>
      <c r="G3073" s="216"/>
      <c r="H3073" s="217"/>
      <c r="I3073" s="217"/>
      <c r="J3073" s="218"/>
      <c r="K3073" s="216"/>
    </row>
    <row r="3074" spans="5:11" s="205" customFormat="1" x14ac:dyDescent="0.3">
      <c r="E3074" s="215"/>
      <c r="F3074" s="215"/>
      <c r="G3074" s="216"/>
      <c r="H3074" s="217"/>
      <c r="I3074" s="217"/>
      <c r="J3074" s="218"/>
      <c r="K3074" s="216"/>
    </row>
    <row r="3075" spans="5:11" s="205" customFormat="1" x14ac:dyDescent="0.3">
      <c r="E3075" s="215"/>
      <c r="F3075" s="215"/>
      <c r="G3075" s="216"/>
      <c r="H3075" s="217"/>
      <c r="I3075" s="217"/>
      <c r="J3075" s="218"/>
      <c r="K3075" s="216"/>
    </row>
    <row r="3076" spans="5:11" s="205" customFormat="1" x14ac:dyDescent="0.3">
      <c r="E3076" s="215"/>
      <c r="F3076" s="215"/>
      <c r="G3076" s="216"/>
      <c r="H3076" s="217"/>
      <c r="I3076" s="217"/>
      <c r="J3076" s="218"/>
      <c r="K3076" s="216"/>
    </row>
    <row r="3077" spans="5:11" s="205" customFormat="1" x14ac:dyDescent="0.3">
      <c r="E3077" s="215"/>
      <c r="F3077" s="215"/>
      <c r="G3077" s="216"/>
      <c r="H3077" s="217"/>
      <c r="I3077" s="217"/>
      <c r="J3077" s="218"/>
      <c r="K3077" s="216"/>
    </row>
    <row r="3078" spans="5:11" s="205" customFormat="1" x14ac:dyDescent="0.3">
      <c r="E3078" s="215"/>
      <c r="F3078" s="215"/>
      <c r="G3078" s="216"/>
      <c r="H3078" s="217"/>
      <c r="I3078" s="217"/>
      <c r="J3078" s="218"/>
      <c r="K3078" s="216"/>
    </row>
    <row r="3079" spans="5:11" s="205" customFormat="1" x14ac:dyDescent="0.3">
      <c r="E3079" s="215"/>
      <c r="F3079" s="215"/>
      <c r="G3079" s="216"/>
      <c r="H3079" s="217"/>
      <c r="I3079" s="217"/>
      <c r="J3079" s="218"/>
      <c r="K3079" s="216"/>
    </row>
    <row r="3080" spans="5:11" s="205" customFormat="1" x14ac:dyDescent="0.3">
      <c r="E3080" s="215"/>
      <c r="F3080" s="215"/>
      <c r="G3080" s="216"/>
      <c r="H3080" s="217"/>
      <c r="I3080" s="217"/>
      <c r="J3080" s="218"/>
      <c r="K3080" s="216"/>
    </row>
    <row r="3081" spans="5:11" s="205" customFormat="1" x14ac:dyDescent="0.3">
      <c r="E3081" s="215"/>
      <c r="F3081" s="215"/>
      <c r="G3081" s="216"/>
      <c r="H3081" s="217"/>
      <c r="I3081" s="217"/>
      <c r="J3081" s="218"/>
      <c r="K3081" s="216"/>
    </row>
    <row r="3082" spans="5:11" s="205" customFormat="1" x14ac:dyDescent="0.3">
      <c r="E3082" s="215"/>
      <c r="F3082" s="215"/>
      <c r="G3082" s="216"/>
      <c r="H3082" s="217"/>
      <c r="I3082" s="217"/>
      <c r="J3082" s="218"/>
      <c r="K3082" s="216"/>
    </row>
    <row r="3083" spans="5:11" s="205" customFormat="1" x14ac:dyDescent="0.3">
      <c r="E3083" s="215"/>
      <c r="F3083" s="215"/>
      <c r="G3083" s="216"/>
      <c r="H3083" s="217"/>
      <c r="I3083" s="217"/>
      <c r="J3083" s="218"/>
      <c r="K3083" s="216"/>
    </row>
    <row r="3084" spans="5:11" s="205" customFormat="1" x14ac:dyDescent="0.3">
      <c r="E3084" s="215"/>
      <c r="F3084" s="215"/>
      <c r="G3084" s="216"/>
      <c r="H3084" s="217"/>
      <c r="I3084" s="217"/>
      <c r="J3084" s="218"/>
      <c r="K3084" s="216"/>
    </row>
    <row r="3085" spans="5:11" s="205" customFormat="1" x14ac:dyDescent="0.3">
      <c r="E3085" s="215"/>
      <c r="F3085" s="215"/>
      <c r="G3085" s="216"/>
      <c r="H3085" s="217"/>
      <c r="I3085" s="217"/>
      <c r="J3085" s="218"/>
      <c r="K3085" s="216"/>
    </row>
    <row r="3086" spans="5:11" s="205" customFormat="1" x14ac:dyDescent="0.3">
      <c r="E3086" s="215"/>
      <c r="F3086" s="215"/>
      <c r="G3086" s="216"/>
      <c r="H3086" s="217"/>
      <c r="I3086" s="217"/>
      <c r="J3086" s="218"/>
      <c r="K3086" s="216"/>
    </row>
    <row r="3087" spans="5:11" s="205" customFormat="1" x14ac:dyDescent="0.3">
      <c r="E3087" s="215"/>
      <c r="F3087" s="215"/>
      <c r="G3087" s="216"/>
      <c r="H3087" s="217"/>
      <c r="I3087" s="217"/>
      <c r="J3087" s="218"/>
      <c r="K3087" s="216"/>
    </row>
    <row r="3088" spans="5:11" s="205" customFormat="1" x14ac:dyDescent="0.3">
      <c r="E3088" s="215"/>
      <c r="F3088" s="215"/>
      <c r="G3088" s="216"/>
      <c r="H3088" s="217"/>
      <c r="I3088" s="217"/>
      <c r="J3088" s="218"/>
      <c r="K3088" s="216"/>
    </row>
    <row r="3089" spans="5:11" s="205" customFormat="1" x14ac:dyDescent="0.3">
      <c r="E3089" s="215"/>
      <c r="F3089" s="215"/>
      <c r="G3089" s="216"/>
      <c r="H3089" s="217"/>
      <c r="I3089" s="217"/>
      <c r="J3089" s="218"/>
      <c r="K3089" s="216"/>
    </row>
    <row r="3090" spans="5:11" s="205" customFormat="1" x14ac:dyDescent="0.3">
      <c r="E3090" s="215"/>
      <c r="F3090" s="215"/>
      <c r="G3090" s="216"/>
      <c r="H3090" s="217"/>
      <c r="I3090" s="217"/>
      <c r="J3090" s="218"/>
      <c r="K3090" s="216"/>
    </row>
    <row r="3091" spans="5:11" s="205" customFormat="1" x14ac:dyDescent="0.3">
      <c r="E3091" s="215"/>
      <c r="F3091" s="215"/>
      <c r="G3091" s="216"/>
      <c r="H3091" s="217"/>
      <c r="I3091" s="217"/>
      <c r="J3091" s="218"/>
      <c r="K3091" s="216"/>
    </row>
    <row r="3092" spans="5:11" s="205" customFormat="1" x14ac:dyDescent="0.3">
      <c r="E3092" s="215"/>
      <c r="F3092" s="215"/>
      <c r="G3092" s="216"/>
      <c r="H3092" s="217"/>
      <c r="I3092" s="217"/>
      <c r="J3092" s="218"/>
      <c r="K3092" s="216"/>
    </row>
    <row r="3093" spans="5:11" s="205" customFormat="1" x14ac:dyDescent="0.3">
      <c r="E3093" s="215"/>
      <c r="F3093" s="215"/>
      <c r="G3093" s="216"/>
      <c r="H3093" s="217"/>
      <c r="I3093" s="217"/>
      <c r="J3093" s="218"/>
      <c r="K3093" s="216"/>
    </row>
    <row r="3094" spans="5:11" s="205" customFormat="1" x14ac:dyDescent="0.3">
      <c r="E3094" s="215"/>
      <c r="F3094" s="215"/>
      <c r="G3094" s="216"/>
      <c r="H3094" s="217"/>
      <c r="I3094" s="217"/>
      <c r="J3094" s="218"/>
      <c r="K3094" s="216"/>
    </row>
    <row r="3095" spans="5:11" s="205" customFormat="1" x14ac:dyDescent="0.3">
      <c r="E3095" s="215"/>
      <c r="F3095" s="215"/>
      <c r="G3095" s="216"/>
      <c r="H3095" s="217"/>
      <c r="I3095" s="217"/>
      <c r="J3095" s="218"/>
      <c r="K3095" s="216"/>
    </row>
    <row r="3096" spans="5:11" s="205" customFormat="1" x14ac:dyDescent="0.3">
      <c r="E3096" s="215"/>
      <c r="F3096" s="215"/>
      <c r="G3096" s="216"/>
      <c r="H3096" s="217"/>
      <c r="I3096" s="217"/>
      <c r="J3096" s="218"/>
      <c r="K3096" s="216"/>
    </row>
    <row r="3097" spans="5:11" s="205" customFormat="1" x14ac:dyDescent="0.3">
      <c r="E3097" s="215"/>
      <c r="F3097" s="215"/>
      <c r="G3097" s="216"/>
      <c r="H3097" s="217"/>
      <c r="I3097" s="217"/>
      <c r="J3097" s="218"/>
      <c r="K3097" s="216"/>
    </row>
    <row r="3098" spans="5:11" s="205" customFormat="1" x14ac:dyDescent="0.3">
      <c r="E3098" s="215"/>
      <c r="F3098" s="215"/>
      <c r="G3098" s="216"/>
      <c r="H3098" s="217"/>
      <c r="I3098" s="217"/>
      <c r="J3098" s="218"/>
      <c r="K3098" s="216"/>
    </row>
    <row r="3099" spans="5:11" s="205" customFormat="1" x14ac:dyDescent="0.3">
      <c r="E3099" s="215"/>
      <c r="F3099" s="215"/>
      <c r="G3099" s="216"/>
      <c r="H3099" s="217"/>
      <c r="I3099" s="217"/>
      <c r="J3099" s="218"/>
      <c r="K3099" s="216"/>
    </row>
    <row r="3100" spans="5:11" s="205" customFormat="1" x14ac:dyDescent="0.3">
      <c r="E3100" s="215"/>
      <c r="F3100" s="215"/>
      <c r="G3100" s="216"/>
      <c r="H3100" s="217"/>
      <c r="I3100" s="217"/>
      <c r="J3100" s="218"/>
      <c r="K3100" s="216"/>
    </row>
    <row r="3101" spans="5:11" s="205" customFormat="1" x14ac:dyDescent="0.3">
      <c r="E3101" s="215"/>
      <c r="F3101" s="215"/>
      <c r="G3101" s="216"/>
      <c r="H3101" s="217"/>
      <c r="I3101" s="217"/>
      <c r="J3101" s="218"/>
      <c r="K3101" s="216"/>
    </row>
    <row r="3102" spans="5:11" s="205" customFormat="1" x14ac:dyDescent="0.3">
      <c r="E3102" s="215"/>
      <c r="F3102" s="215"/>
      <c r="G3102" s="216"/>
      <c r="H3102" s="217"/>
      <c r="I3102" s="217"/>
      <c r="J3102" s="218"/>
      <c r="K3102" s="216"/>
    </row>
    <row r="3103" spans="5:11" s="205" customFormat="1" x14ac:dyDescent="0.3">
      <c r="E3103" s="215"/>
      <c r="F3103" s="215"/>
      <c r="G3103" s="216"/>
      <c r="H3103" s="217"/>
      <c r="I3103" s="217"/>
      <c r="J3103" s="218"/>
      <c r="K3103" s="216"/>
    </row>
    <row r="3104" spans="5:11" s="205" customFormat="1" x14ac:dyDescent="0.3">
      <c r="E3104" s="215"/>
      <c r="F3104" s="215"/>
      <c r="G3104" s="216"/>
      <c r="H3104" s="217"/>
      <c r="I3104" s="217"/>
      <c r="J3104" s="218"/>
      <c r="K3104" s="216"/>
    </row>
    <row r="3105" spans="5:11" s="205" customFormat="1" x14ac:dyDescent="0.3">
      <c r="E3105" s="215"/>
      <c r="F3105" s="215"/>
      <c r="G3105" s="216"/>
      <c r="H3105" s="217"/>
      <c r="I3105" s="217"/>
      <c r="J3105" s="218"/>
      <c r="K3105" s="216"/>
    </row>
    <row r="3106" spans="5:11" s="205" customFormat="1" x14ac:dyDescent="0.3">
      <c r="E3106" s="215"/>
      <c r="F3106" s="215"/>
      <c r="G3106" s="216"/>
      <c r="H3106" s="217"/>
      <c r="I3106" s="217"/>
      <c r="J3106" s="218"/>
      <c r="K3106" s="216"/>
    </row>
    <row r="3107" spans="5:11" s="205" customFormat="1" x14ac:dyDescent="0.3">
      <c r="E3107" s="215"/>
      <c r="F3107" s="215"/>
      <c r="G3107" s="216"/>
      <c r="H3107" s="217"/>
      <c r="I3107" s="217"/>
      <c r="J3107" s="218"/>
      <c r="K3107" s="216"/>
    </row>
    <row r="3108" spans="5:11" s="205" customFormat="1" x14ac:dyDescent="0.3">
      <c r="E3108" s="215"/>
      <c r="F3108" s="215"/>
      <c r="G3108" s="216"/>
      <c r="H3108" s="217"/>
      <c r="I3108" s="217"/>
      <c r="J3108" s="218"/>
      <c r="K3108" s="216"/>
    </row>
    <row r="3109" spans="5:11" s="205" customFormat="1" x14ac:dyDescent="0.3">
      <c r="E3109" s="215"/>
      <c r="F3109" s="215"/>
      <c r="G3109" s="216"/>
      <c r="H3109" s="217"/>
      <c r="I3109" s="217"/>
      <c r="J3109" s="218"/>
      <c r="K3109" s="216"/>
    </row>
    <row r="3110" spans="5:11" s="205" customFormat="1" x14ac:dyDescent="0.3">
      <c r="E3110" s="215"/>
      <c r="F3110" s="215"/>
      <c r="G3110" s="216"/>
      <c r="H3110" s="217"/>
      <c r="I3110" s="217"/>
      <c r="J3110" s="218"/>
      <c r="K3110" s="216"/>
    </row>
    <row r="3111" spans="5:11" s="205" customFormat="1" x14ac:dyDescent="0.3">
      <c r="E3111" s="215"/>
      <c r="F3111" s="215"/>
      <c r="G3111" s="216"/>
      <c r="H3111" s="217"/>
      <c r="I3111" s="217"/>
      <c r="J3111" s="218"/>
      <c r="K3111" s="216"/>
    </row>
    <row r="3112" spans="5:11" s="205" customFormat="1" x14ac:dyDescent="0.3">
      <c r="E3112" s="215"/>
      <c r="F3112" s="215"/>
      <c r="G3112" s="216"/>
      <c r="H3112" s="217"/>
      <c r="I3112" s="217"/>
      <c r="J3112" s="218"/>
      <c r="K3112" s="216"/>
    </row>
    <row r="3113" spans="5:11" s="205" customFormat="1" x14ac:dyDescent="0.3">
      <c r="E3113" s="215"/>
      <c r="F3113" s="215"/>
      <c r="G3113" s="216"/>
      <c r="H3113" s="217"/>
      <c r="I3113" s="217"/>
      <c r="J3113" s="218"/>
      <c r="K3113" s="216"/>
    </row>
    <row r="3114" spans="5:11" s="205" customFormat="1" x14ac:dyDescent="0.3">
      <c r="E3114" s="215"/>
      <c r="F3114" s="215"/>
      <c r="G3114" s="216"/>
      <c r="H3114" s="217"/>
      <c r="I3114" s="217"/>
      <c r="J3114" s="218"/>
      <c r="K3114" s="216"/>
    </row>
    <row r="3115" spans="5:11" s="205" customFormat="1" x14ac:dyDescent="0.3">
      <c r="E3115" s="215"/>
      <c r="F3115" s="215"/>
      <c r="G3115" s="216"/>
      <c r="H3115" s="217"/>
      <c r="I3115" s="217"/>
      <c r="J3115" s="218"/>
      <c r="K3115" s="216"/>
    </row>
    <row r="3116" spans="5:11" s="205" customFormat="1" x14ac:dyDescent="0.3">
      <c r="E3116" s="215"/>
      <c r="F3116" s="215"/>
      <c r="G3116" s="216"/>
      <c r="H3116" s="217"/>
      <c r="I3116" s="217"/>
      <c r="J3116" s="218"/>
      <c r="K3116" s="216"/>
    </row>
    <row r="3117" spans="5:11" s="205" customFormat="1" x14ac:dyDescent="0.3">
      <c r="E3117" s="215"/>
      <c r="F3117" s="215"/>
      <c r="G3117" s="216"/>
      <c r="H3117" s="217"/>
      <c r="I3117" s="217"/>
      <c r="J3117" s="218"/>
      <c r="K3117" s="216"/>
    </row>
    <row r="3118" spans="5:11" s="205" customFormat="1" x14ac:dyDescent="0.3">
      <c r="E3118" s="215"/>
      <c r="F3118" s="215"/>
      <c r="G3118" s="216"/>
      <c r="H3118" s="217"/>
      <c r="I3118" s="217"/>
      <c r="J3118" s="218"/>
      <c r="K3118" s="216"/>
    </row>
    <row r="3119" spans="5:11" s="205" customFormat="1" x14ac:dyDescent="0.3">
      <c r="E3119" s="215"/>
      <c r="F3119" s="215"/>
      <c r="G3119" s="216"/>
      <c r="H3119" s="217"/>
      <c r="I3119" s="217"/>
      <c r="J3119" s="218"/>
      <c r="K3119" s="216"/>
    </row>
    <row r="3120" spans="5:11" s="205" customFormat="1" x14ac:dyDescent="0.3">
      <c r="E3120" s="215"/>
      <c r="F3120" s="215"/>
      <c r="G3120" s="216"/>
      <c r="H3120" s="217"/>
      <c r="I3120" s="217"/>
      <c r="J3120" s="218"/>
      <c r="K3120" s="216"/>
    </row>
    <row r="3121" spans="5:11" s="205" customFormat="1" x14ac:dyDescent="0.3">
      <c r="E3121" s="215"/>
      <c r="F3121" s="215"/>
      <c r="G3121" s="216"/>
      <c r="H3121" s="217"/>
      <c r="I3121" s="217"/>
      <c r="J3121" s="218"/>
      <c r="K3121" s="216"/>
    </row>
    <row r="3122" spans="5:11" s="205" customFormat="1" x14ac:dyDescent="0.3">
      <c r="E3122" s="215"/>
      <c r="F3122" s="215"/>
      <c r="G3122" s="216"/>
      <c r="H3122" s="217"/>
      <c r="I3122" s="217"/>
      <c r="J3122" s="218"/>
      <c r="K3122" s="216"/>
    </row>
    <row r="3123" spans="5:11" s="205" customFormat="1" x14ac:dyDescent="0.3">
      <c r="E3123" s="215"/>
      <c r="F3123" s="215"/>
      <c r="G3123" s="216"/>
      <c r="H3123" s="217"/>
      <c r="I3123" s="217"/>
      <c r="J3123" s="218"/>
      <c r="K3123" s="216"/>
    </row>
    <row r="3124" spans="5:11" s="205" customFormat="1" x14ac:dyDescent="0.3">
      <c r="E3124" s="215"/>
      <c r="F3124" s="215"/>
      <c r="G3124" s="216"/>
      <c r="H3124" s="217"/>
      <c r="I3124" s="217"/>
      <c r="J3124" s="218"/>
      <c r="K3124" s="216"/>
    </row>
    <row r="3125" spans="5:11" s="205" customFormat="1" x14ac:dyDescent="0.3">
      <c r="E3125" s="215"/>
      <c r="F3125" s="215"/>
      <c r="G3125" s="216"/>
      <c r="H3125" s="217"/>
      <c r="I3125" s="217"/>
      <c r="J3125" s="218"/>
      <c r="K3125" s="216"/>
    </row>
    <row r="3126" spans="5:11" s="205" customFormat="1" x14ac:dyDescent="0.3">
      <c r="E3126" s="215"/>
      <c r="F3126" s="215"/>
      <c r="G3126" s="216"/>
      <c r="H3126" s="217"/>
      <c r="I3126" s="217"/>
      <c r="J3126" s="218"/>
      <c r="K3126" s="216"/>
    </row>
    <row r="3127" spans="5:11" s="205" customFormat="1" x14ac:dyDescent="0.3">
      <c r="E3127" s="215"/>
      <c r="F3127" s="215"/>
      <c r="G3127" s="216"/>
      <c r="H3127" s="217"/>
      <c r="I3127" s="217"/>
      <c r="J3127" s="218"/>
      <c r="K3127" s="216"/>
    </row>
    <row r="3128" spans="5:11" s="205" customFormat="1" x14ac:dyDescent="0.3">
      <c r="E3128" s="215"/>
      <c r="F3128" s="215"/>
      <c r="G3128" s="216"/>
      <c r="H3128" s="217"/>
      <c r="I3128" s="217"/>
      <c r="J3128" s="218"/>
      <c r="K3128" s="216"/>
    </row>
    <row r="3129" spans="5:11" s="205" customFormat="1" x14ac:dyDescent="0.3">
      <c r="E3129" s="215"/>
      <c r="F3129" s="215"/>
      <c r="G3129" s="216"/>
      <c r="H3129" s="217"/>
      <c r="I3129" s="217"/>
      <c r="J3129" s="218"/>
      <c r="K3129" s="216"/>
    </row>
    <row r="3130" spans="5:11" s="205" customFormat="1" x14ac:dyDescent="0.3">
      <c r="E3130" s="215"/>
      <c r="F3130" s="215"/>
      <c r="G3130" s="216"/>
      <c r="H3130" s="217"/>
      <c r="I3130" s="217"/>
      <c r="J3130" s="218"/>
      <c r="K3130" s="216"/>
    </row>
    <row r="3131" spans="5:11" s="205" customFormat="1" x14ac:dyDescent="0.3">
      <c r="E3131" s="215"/>
      <c r="F3131" s="215"/>
      <c r="G3131" s="216"/>
      <c r="H3131" s="217"/>
      <c r="I3131" s="217"/>
      <c r="J3131" s="218"/>
      <c r="K3131" s="216"/>
    </row>
    <row r="3132" spans="5:11" s="205" customFormat="1" x14ac:dyDescent="0.3">
      <c r="E3132" s="215"/>
      <c r="F3132" s="215"/>
      <c r="G3132" s="216"/>
      <c r="H3132" s="217"/>
      <c r="I3132" s="217"/>
      <c r="J3132" s="218"/>
      <c r="K3132" s="216"/>
    </row>
    <row r="3133" spans="5:11" s="205" customFormat="1" x14ac:dyDescent="0.3">
      <c r="E3133" s="215"/>
      <c r="F3133" s="215"/>
      <c r="G3133" s="216"/>
      <c r="H3133" s="217"/>
      <c r="I3133" s="217"/>
      <c r="J3133" s="218"/>
      <c r="K3133" s="216"/>
    </row>
    <row r="3134" spans="5:11" s="205" customFormat="1" x14ac:dyDescent="0.3">
      <c r="E3134" s="215"/>
      <c r="F3134" s="215"/>
      <c r="G3134" s="216"/>
      <c r="H3134" s="217"/>
      <c r="I3134" s="217"/>
      <c r="J3134" s="218"/>
      <c r="K3134" s="216"/>
    </row>
    <row r="3135" spans="5:11" s="205" customFormat="1" x14ac:dyDescent="0.3">
      <c r="E3135" s="215"/>
      <c r="F3135" s="215"/>
      <c r="G3135" s="216"/>
      <c r="H3135" s="217"/>
      <c r="I3135" s="217"/>
      <c r="J3135" s="218"/>
      <c r="K3135" s="216"/>
    </row>
    <row r="3136" spans="5:11" s="205" customFormat="1" x14ac:dyDescent="0.3">
      <c r="E3136" s="215"/>
      <c r="F3136" s="215"/>
      <c r="G3136" s="216"/>
      <c r="H3136" s="217"/>
      <c r="I3136" s="217"/>
      <c r="J3136" s="218"/>
      <c r="K3136" s="216"/>
    </row>
    <row r="3137" spans="5:11" s="205" customFormat="1" x14ac:dyDescent="0.3">
      <c r="E3137" s="215"/>
      <c r="F3137" s="215"/>
      <c r="G3137" s="216"/>
      <c r="H3137" s="217"/>
      <c r="I3137" s="217"/>
      <c r="J3137" s="218"/>
      <c r="K3137" s="216"/>
    </row>
    <row r="3138" spans="5:11" s="205" customFormat="1" x14ac:dyDescent="0.3">
      <c r="E3138" s="215"/>
      <c r="F3138" s="215"/>
      <c r="G3138" s="216"/>
      <c r="H3138" s="217"/>
      <c r="I3138" s="217"/>
      <c r="J3138" s="218"/>
      <c r="K3138" s="216"/>
    </row>
    <row r="3139" spans="5:11" s="205" customFormat="1" x14ac:dyDescent="0.3">
      <c r="E3139" s="215"/>
      <c r="F3139" s="215"/>
      <c r="G3139" s="216"/>
      <c r="H3139" s="217"/>
      <c r="I3139" s="217"/>
      <c r="J3139" s="218"/>
      <c r="K3139" s="216"/>
    </row>
    <row r="3140" spans="5:11" s="205" customFormat="1" x14ac:dyDescent="0.3">
      <c r="E3140" s="215"/>
      <c r="F3140" s="215"/>
      <c r="G3140" s="216"/>
      <c r="H3140" s="217"/>
      <c r="I3140" s="217"/>
      <c r="J3140" s="218"/>
      <c r="K3140" s="216"/>
    </row>
    <row r="3141" spans="5:11" s="205" customFormat="1" x14ac:dyDescent="0.3">
      <c r="E3141" s="215"/>
      <c r="F3141" s="215"/>
      <c r="G3141" s="216"/>
      <c r="H3141" s="217"/>
      <c r="I3141" s="217"/>
      <c r="J3141" s="218"/>
      <c r="K3141" s="216"/>
    </row>
    <row r="3142" spans="5:11" s="205" customFormat="1" x14ac:dyDescent="0.3">
      <c r="E3142" s="215"/>
      <c r="F3142" s="215"/>
      <c r="G3142" s="216"/>
      <c r="H3142" s="217"/>
      <c r="I3142" s="217"/>
      <c r="J3142" s="218"/>
      <c r="K3142" s="216"/>
    </row>
    <row r="3143" spans="5:11" s="205" customFormat="1" x14ac:dyDescent="0.3">
      <c r="E3143" s="215"/>
      <c r="F3143" s="215"/>
      <c r="G3143" s="216"/>
      <c r="H3143" s="217"/>
      <c r="I3143" s="217"/>
      <c r="J3143" s="218"/>
      <c r="K3143" s="216"/>
    </row>
    <row r="3144" spans="5:11" s="205" customFormat="1" x14ac:dyDescent="0.3">
      <c r="E3144" s="215"/>
      <c r="F3144" s="215"/>
      <c r="G3144" s="216"/>
      <c r="H3144" s="217"/>
      <c r="I3144" s="217"/>
      <c r="J3144" s="218"/>
      <c r="K3144" s="216"/>
    </row>
    <row r="3145" spans="5:11" s="205" customFormat="1" x14ac:dyDescent="0.3">
      <c r="E3145" s="215"/>
      <c r="F3145" s="215"/>
      <c r="G3145" s="216"/>
      <c r="H3145" s="217"/>
      <c r="I3145" s="217"/>
      <c r="J3145" s="218"/>
      <c r="K3145" s="216"/>
    </row>
    <row r="3146" spans="5:11" s="205" customFormat="1" x14ac:dyDescent="0.3">
      <c r="E3146" s="215"/>
      <c r="F3146" s="215"/>
      <c r="G3146" s="216"/>
      <c r="H3146" s="217"/>
      <c r="I3146" s="217"/>
      <c r="J3146" s="218"/>
      <c r="K3146" s="216"/>
    </row>
    <row r="3147" spans="5:11" s="205" customFormat="1" x14ac:dyDescent="0.3">
      <c r="E3147" s="215"/>
      <c r="F3147" s="215"/>
      <c r="G3147" s="216"/>
      <c r="H3147" s="217"/>
      <c r="I3147" s="217"/>
      <c r="J3147" s="218"/>
      <c r="K3147" s="216"/>
    </row>
    <row r="3148" spans="5:11" s="205" customFormat="1" x14ac:dyDescent="0.3">
      <c r="E3148" s="215"/>
      <c r="F3148" s="215"/>
      <c r="G3148" s="216"/>
      <c r="H3148" s="217"/>
      <c r="I3148" s="217"/>
      <c r="J3148" s="218"/>
      <c r="K3148" s="216"/>
    </row>
    <row r="3149" spans="5:11" s="205" customFormat="1" x14ac:dyDescent="0.3">
      <c r="E3149" s="215"/>
      <c r="F3149" s="215"/>
      <c r="G3149" s="216"/>
      <c r="H3149" s="217"/>
      <c r="I3149" s="217"/>
      <c r="J3149" s="218"/>
      <c r="K3149" s="216"/>
    </row>
    <row r="3150" spans="5:11" s="205" customFormat="1" x14ac:dyDescent="0.3">
      <c r="E3150" s="215"/>
      <c r="F3150" s="215"/>
      <c r="G3150" s="216"/>
      <c r="H3150" s="217"/>
      <c r="I3150" s="217"/>
      <c r="J3150" s="218"/>
      <c r="K3150" s="216"/>
    </row>
    <row r="3151" spans="5:11" s="205" customFormat="1" x14ac:dyDescent="0.3">
      <c r="E3151" s="215"/>
      <c r="F3151" s="215"/>
      <c r="G3151" s="216"/>
      <c r="H3151" s="217"/>
      <c r="I3151" s="217"/>
      <c r="J3151" s="218"/>
      <c r="K3151" s="216"/>
    </row>
    <row r="3152" spans="5:11" s="205" customFormat="1" x14ac:dyDescent="0.3">
      <c r="E3152" s="215"/>
      <c r="F3152" s="215"/>
      <c r="G3152" s="216"/>
      <c r="H3152" s="217"/>
      <c r="I3152" s="217"/>
      <c r="J3152" s="218"/>
      <c r="K3152" s="216"/>
    </row>
    <row r="3153" spans="5:11" s="205" customFormat="1" x14ac:dyDescent="0.3">
      <c r="E3153" s="215"/>
      <c r="F3153" s="215"/>
      <c r="G3153" s="216"/>
      <c r="H3153" s="217"/>
      <c r="I3153" s="217"/>
      <c r="J3153" s="218"/>
      <c r="K3153" s="216"/>
    </row>
    <row r="3154" spans="5:11" s="205" customFormat="1" x14ac:dyDescent="0.3">
      <c r="E3154" s="215"/>
      <c r="F3154" s="215"/>
      <c r="G3154" s="216"/>
      <c r="H3154" s="217"/>
      <c r="I3154" s="217"/>
      <c r="J3154" s="218"/>
      <c r="K3154" s="216"/>
    </row>
    <row r="3155" spans="5:11" s="205" customFormat="1" x14ac:dyDescent="0.3">
      <c r="E3155" s="215"/>
      <c r="F3155" s="215"/>
      <c r="G3155" s="216"/>
      <c r="H3155" s="217"/>
      <c r="I3155" s="217"/>
      <c r="J3155" s="218"/>
      <c r="K3155" s="216"/>
    </row>
    <row r="3156" spans="5:11" s="205" customFormat="1" x14ac:dyDescent="0.3">
      <c r="E3156" s="215"/>
      <c r="F3156" s="215"/>
      <c r="G3156" s="216"/>
      <c r="H3156" s="217"/>
      <c r="I3156" s="217"/>
      <c r="J3156" s="218"/>
      <c r="K3156" s="216"/>
    </row>
    <row r="3157" spans="5:11" s="205" customFormat="1" x14ac:dyDescent="0.3">
      <c r="E3157" s="215"/>
      <c r="F3157" s="215"/>
      <c r="G3157" s="216"/>
      <c r="H3157" s="217"/>
      <c r="I3157" s="217"/>
      <c r="J3157" s="218"/>
      <c r="K3157" s="216"/>
    </row>
    <row r="3158" spans="5:11" s="205" customFormat="1" x14ac:dyDescent="0.3">
      <c r="E3158" s="215"/>
      <c r="F3158" s="215"/>
      <c r="G3158" s="216"/>
      <c r="H3158" s="217"/>
      <c r="I3158" s="217"/>
      <c r="J3158" s="218"/>
      <c r="K3158" s="216"/>
    </row>
    <row r="3159" spans="5:11" s="205" customFormat="1" x14ac:dyDescent="0.3">
      <c r="E3159" s="215"/>
      <c r="F3159" s="215"/>
      <c r="G3159" s="216"/>
      <c r="H3159" s="217"/>
      <c r="I3159" s="217"/>
      <c r="J3159" s="218"/>
      <c r="K3159" s="216"/>
    </row>
    <row r="3160" spans="5:11" s="205" customFormat="1" x14ac:dyDescent="0.3">
      <c r="E3160" s="215"/>
      <c r="F3160" s="215"/>
      <c r="G3160" s="216"/>
      <c r="H3160" s="217"/>
      <c r="I3160" s="217"/>
      <c r="J3160" s="218"/>
      <c r="K3160" s="216"/>
    </row>
    <row r="3161" spans="5:11" s="205" customFormat="1" x14ac:dyDescent="0.3">
      <c r="E3161" s="215"/>
      <c r="F3161" s="215"/>
      <c r="G3161" s="216"/>
      <c r="H3161" s="217"/>
      <c r="I3161" s="217"/>
      <c r="J3161" s="218"/>
      <c r="K3161" s="216"/>
    </row>
    <row r="3162" spans="5:11" s="205" customFormat="1" x14ac:dyDescent="0.3">
      <c r="E3162" s="215"/>
      <c r="F3162" s="215"/>
      <c r="G3162" s="216"/>
      <c r="H3162" s="217"/>
      <c r="I3162" s="217"/>
      <c r="J3162" s="218"/>
      <c r="K3162" s="216"/>
    </row>
    <row r="3163" spans="5:11" s="205" customFormat="1" x14ac:dyDescent="0.3">
      <c r="E3163" s="215"/>
      <c r="F3163" s="215"/>
      <c r="G3163" s="216"/>
      <c r="H3163" s="217"/>
      <c r="I3163" s="217"/>
      <c r="J3163" s="218"/>
      <c r="K3163" s="216"/>
    </row>
    <row r="3164" spans="5:11" s="205" customFormat="1" x14ac:dyDescent="0.3">
      <c r="E3164" s="215"/>
      <c r="F3164" s="215"/>
      <c r="G3164" s="216"/>
      <c r="H3164" s="217"/>
      <c r="I3164" s="217"/>
      <c r="J3164" s="218"/>
      <c r="K3164" s="216"/>
    </row>
    <row r="3165" spans="5:11" s="205" customFormat="1" x14ac:dyDescent="0.3">
      <c r="E3165" s="215"/>
      <c r="F3165" s="215"/>
      <c r="G3165" s="216"/>
      <c r="H3165" s="217"/>
      <c r="I3165" s="217"/>
      <c r="J3165" s="218"/>
      <c r="K3165" s="216"/>
    </row>
    <row r="3166" spans="5:11" s="205" customFormat="1" x14ac:dyDescent="0.3">
      <c r="E3166" s="215"/>
      <c r="F3166" s="215"/>
      <c r="G3166" s="216"/>
      <c r="H3166" s="217"/>
      <c r="I3166" s="217"/>
      <c r="J3166" s="218"/>
      <c r="K3166" s="216"/>
    </row>
    <row r="3167" spans="5:11" s="205" customFormat="1" x14ac:dyDescent="0.3">
      <c r="E3167" s="215"/>
      <c r="F3167" s="215"/>
      <c r="G3167" s="216"/>
      <c r="H3167" s="217"/>
      <c r="I3167" s="217"/>
      <c r="J3167" s="218"/>
      <c r="K3167" s="216"/>
    </row>
    <row r="3168" spans="5:11" s="205" customFormat="1" x14ac:dyDescent="0.3">
      <c r="E3168" s="215"/>
      <c r="F3168" s="215"/>
      <c r="G3168" s="216"/>
      <c r="H3168" s="217"/>
      <c r="I3168" s="217"/>
      <c r="J3168" s="218"/>
      <c r="K3168" s="216"/>
    </row>
    <row r="3169" spans="5:11" s="205" customFormat="1" x14ac:dyDescent="0.3">
      <c r="E3169" s="215"/>
      <c r="F3169" s="215"/>
      <c r="G3169" s="216"/>
      <c r="H3169" s="217"/>
      <c r="I3169" s="217"/>
      <c r="J3169" s="218"/>
      <c r="K3169" s="216"/>
    </row>
    <row r="3170" spans="5:11" s="205" customFormat="1" x14ac:dyDescent="0.3">
      <c r="E3170" s="215"/>
      <c r="F3170" s="215"/>
      <c r="G3170" s="216"/>
      <c r="H3170" s="217"/>
      <c r="I3170" s="217"/>
      <c r="J3170" s="218"/>
      <c r="K3170" s="216"/>
    </row>
    <row r="3171" spans="5:11" s="205" customFormat="1" x14ac:dyDescent="0.3">
      <c r="E3171" s="215"/>
      <c r="F3171" s="215"/>
      <c r="G3171" s="216"/>
      <c r="H3171" s="217"/>
      <c r="I3171" s="217"/>
      <c r="J3171" s="218"/>
      <c r="K3171" s="216"/>
    </row>
    <row r="3172" spans="5:11" s="205" customFormat="1" x14ac:dyDescent="0.3">
      <c r="E3172" s="215"/>
      <c r="F3172" s="215"/>
      <c r="G3172" s="216"/>
      <c r="H3172" s="217"/>
      <c r="I3172" s="217"/>
      <c r="J3172" s="218"/>
      <c r="K3172" s="216"/>
    </row>
    <row r="3173" spans="5:11" s="205" customFormat="1" x14ac:dyDescent="0.3">
      <c r="E3173" s="215"/>
      <c r="F3173" s="215"/>
      <c r="G3173" s="216"/>
      <c r="H3173" s="217"/>
      <c r="I3173" s="217"/>
      <c r="J3173" s="218"/>
      <c r="K3173" s="216"/>
    </row>
    <row r="3174" spans="5:11" s="205" customFormat="1" x14ac:dyDescent="0.3">
      <c r="E3174" s="215"/>
      <c r="F3174" s="215"/>
      <c r="G3174" s="216"/>
      <c r="H3174" s="217"/>
      <c r="I3174" s="217"/>
      <c r="J3174" s="218"/>
      <c r="K3174" s="216"/>
    </row>
    <row r="3175" spans="5:11" s="205" customFormat="1" x14ac:dyDescent="0.3">
      <c r="E3175" s="215"/>
      <c r="F3175" s="215"/>
      <c r="G3175" s="216"/>
      <c r="H3175" s="217"/>
      <c r="I3175" s="217"/>
      <c r="J3175" s="218"/>
      <c r="K3175" s="216"/>
    </row>
    <row r="3176" spans="5:11" s="205" customFormat="1" x14ac:dyDescent="0.3">
      <c r="E3176" s="215"/>
      <c r="F3176" s="215"/>
      <c r="G3176" s="216"/>
      <c r="H3176" s="217"/>
      <c r="I3176" s="217"/>
      <c r="J3176" s="218"/>
      <c r="K3176" s="216"/>
    </row>
    <row r="3177" spans="5:11" s="205" customFormat="1" x14ac:dyDescent="0.3">
      <c r="E3177" s="215"/>
      <c r="F3177" s="215"/>
      <c r="G3177" s="216"/>
      <c r="H3177" s="217"/>
      <c r="I3177" s="217"/>
      <c r="J3177" s="218"/>
      <c r="K3177" s="216"/>
    </row>
    <row r="3178" spans="5:11" s="205" customFormat="1" x14ac:dyDescent="0.3">
      <c r="E3178" s="215"/>
      <c r="F3178" s="215"/>
      <c r="G3178" s="216"/>
      <c r="H3178" s="217"/>
      <c r="I3178" s="217"/>
      <c r="J3178" s="218"/>
      <c r="K3178" s="216"/>
    </row>
    <row r="3179" spans="5:11" s="205" customFormat="1" x14ac:dyDescent="0.3">
      <c r="E3179" s="215"/>
      <c r="F3179" s="215"/>
      <c r="G3179" s="216"/>
      <c r="H3179" s="217"/>
      <c r="I3179" s="217"/>
      <c r="J3179" s="218"/>
      <c r="K3179" s="216"/>
    </row>
    <row r="3180" spans="5:11" s="205" customFormat="1" x14ac:dyDescent="0.3">
      <c r="E3180" s="215"/>
      <c r="F3180" s="215"/>
      <c r="G3180" s="216"/>
      <c r="H3180" s="217"/>
      <c r="I3180" s="217"/>
      <c r="J3180" s="218"/>
      <c r="K3180" s="216"/>
    </row>
    <row r="3181" spans="5:11" s="205" customFormat="1" x14ac:dyDescent="0.3">
      <c r="E3181" s="215"/>
      <c r="F3181" s="215"/>
      <c r="G3181" s="216"/>
      <c r="H3181" s="217"/>
      <c r="I3181" s="217"/>
      <c r="J3181" s="218"/>
      <c r="K3181" s="216"/>
    </row>
    <row r="3182" spans="5:11" s="205" customFormat="1" x14ac:dyDescent="0.3">
      <c r="E3182" s="215"/>
      <c r="F3182" s="215"/>
      <c r="G3182" s="216"/>
      <c r="H3182" s="217"/>
      <c r="I3182" s="217"/>
      <c r="J3182" s="218"/>
      <c r="K3182" s="216"/>
    </row>
    <row r="3183" spans="5:11" s="205" customFormat="1" x14ac:dyDescent="0.3">
      <c r="E3183" s="215"/>
      <c r="F3183" s="215"/>
      <c r="G3183" s="216"/>
      <c r="H3183" s="217"/>
      <c r="I3183" s="217"/>
      <c r="J3183" s="218"/>
      <c r="K3183" s="216"/>
    </row>
    <row r="3184" spans="5:11" s="205" customFormat="1" x14ac:dyDescent="0.3">
      <c r="E3184" s="215"/>
      <c r="F3184" s="215"/>
      <c r="G3184" s="216"/>
      <c r="H3184" s="217"/>
      <c r="I3184" s="217"/>
      <c r="J3184" s="218"/>
      <c r="K3184" s="216"/>
    </row>
    <row r="3185" spans="5:11" s="205" customFormat="1" x14ac:dyDescent="0.3">
      <c r="E3185" s="215"/>
      <c r="F3185" s="215"/>
      <c r="G3185" s="216"/>
      <c r="H3185" s="217"/>
      <c r="I3185" s="217"/>
      <c r="J3185" s="218"/>
      <c r="K3185" s="216"/>
    </row>
    <row r="3186" spans="5:11" s="205" customFormat="1" x14ac:dyDescent="0.3">
      <c r="E3186" s="215"/>
      <c r="F3186" s="215"/>
      <c r="G3186" s="216"/>
      <c r="H3186" s="217"/>
      <c r="I3186" s="217"/>
      <c r="J3186" s="218"/>
      <c r="K3186" s="216"/>
    </row>
    <row r="3187" spans="5:11" s="205" customFormat="1" x14ac:dyDescent="0.3">
      <c r="E3187" s="215"/>
      <c r="F3187" s="215"/>
      <c r="G3187" s="216"/>
      <c r="H3187" s="217"/>
      <c r="I3187" s="217"/>
      <c r="J3187" s="218"/>
      <c r="K3187" s="216"/>
    </row>
    <row r="3188" spans="5:11" s="205" customFormat="1" x14ac:dyDescent="0.3">
      <c r="E3188" s="215"/>
      <c r="F3188" s="215"/>
      <c r="G3188" s="216"/>
      <c r="H3188" s="217"/>
      <c r="I3188" s="217"/>
      <c r="J3188" s="218"/>
      <c r="K3188" s="216"/>
    </row>
    <row r="3189" spans="5:11" s="205" customFormat="1" x14ac:dyDescent="0.3">
      <c r="E3189" s="215"/>
      <c r="F3189" s="215"/>
      <c r="G3189" s="216"/>
      <c r="H3189" s="217"/>
      <c r="I3189" s="217"/>
      <c r="J3189" s="218"/>
      <c r="K3189" s="216"/>
    </row>
    <row r="3190" spans="5:11" s="205" customFormat="1" x14ac:dyDescent="0.3">
      <c r="E3190" s="215"/>
      <c r="F3190" s="215"/>
      <c r="G3190" s="216"/>
      <c r="H3190" s="217"/>
      <c r="I3190" s="217"/>
      <c r="J3190" s="218"/>
      <c r="K3190" s="216"/>
    </row>
    <row r="3191" spans="5:11" s="205" customFormat="1" x14ac:dyDescent="0.3">
      <c r="E3191" s="215"/>
      <c r="F3191" s="215"/>
      <c r="G3191" s="216"/>
      <c r="H3191" s="217"/>
      <c r="I3191" s="217"/>
      <c r="J3191" s="218"/>
      <c r="K3191" s="216"/>
    </row>
    <row r="3192" spans="5:11" s="205" customFormat="1" x14ac:dyDescent="0.3">
      <c r="E3192" s="215"/>
      <c r="F3192" s="215"/>
      <c r="G3192" s="216"/>
      <c r="H3192" s="217"/>
      <c r="I3192" s="217"/>
      <c r="J3192" s="218"/>
      <c r="K3192" s="216"/>
    </row>
    <row r="3193" spans="5:11" s="205" customFormat="1" x14ac:dyDescent="0.3">
      <c r="E3193" s="215"/>
      <c r="F3193" s="215"/>
      <c r="G3193" s="216"/>
      <c r="H3193" s="217"/>
      <c r="I3193" s="217"/>
      <c r="J3193" s="218"/>
      <c r="K3193" s="216"/>
    </row>
    <row r="3194" spans="5:11" s="205" customFormat="1" x14ac:dyDescent="0.3">
      <c r="E3194" s="215"/>
      <c r="F3194" s="215"/>
      <c r="G3194" s="216"/>
      <c r="H3194" s="217"/>
      <c r="I3194" s="217"/>
      <c r="J3194" s="218"/>
      <c r="K3194" s="216"/>
    </row>
    <row r="3195" spans="5:11" s="205" customFormat="1" x14ac:dyDescent="0.3">
      <c r="E3195" s="215"/>
      <c r="F3195" s="215"/>
      <c r="G3195" s="216"/>
      <c r="H3195" s="217"/>
      <c r="I3195" s="217"/>
      <c r="J3195" s="218"/>
      <c r="K3195" s="216"/>
    </row>
    <row r="3196" spans="5:11" s="205" customFormat="1" x14ac:dyDescent="0.3">
      <c r="E3196" s="215"/>
      <c r="F3196" s="215"/>
      <c r="G3196" s="216"/>
      <c r="H3196" s="217"/>
      <c r="I3196" s="217"/>
      <c r="J3196" s="218"/>
      <c r="K3196" s="216"/>
    </row>
    <row r="3197" spans="5:11" s="205" customFormat="1" x14ac:dyDescent="0.3">
      <c r="E3197" s="215"/>
      <c r="F3197" s="215"/>
      <c r="G3197" s="216"/>
      <c r="H3197" s="217"/>
      <c r="I3197" s="217"/>
      <c r="J3197" s="218"/>
      <c r="K3197" s="216"/>
    </row>
    <row r="3198" spans="5:11" s="205" customFormat="1" x14ac:dyDescent="0.3">
      <c r="E3198" s="215"/>
      <c r="F3198" s="215"/>
      <c r="G3198" s="216"/>
      <c r="H3198" s="217"/>
      <c r="I3198" s="217"/>
      <c r="J3198" s="218"/>
      <c r="K3198" s="216"/>
    </row>
    <row r="3199" spans="5:11" s="205" customFormat="1" x14ac:dyDescent="0.3">
      <c r="E3199" s="215"/>
      <c r="F3199" s="215"/>
      <c r="G3199" s="216"/>
      <c r="H3199" s="217"/>
      <c r="I3199" s="217"/>
      <c r="J3199" s="218"/>
      <c r="K3199" s="216"/>
    </row>
    <row r="3200" spans="5:11" s="205" customFormat="1" x14ac:dyDescent="0.3">
      <c r="E3200" s="215"/>
      <c r="F3200" s="215"/>
      <c r="G3200" s="216"/>
      <c r="H3200" s="217"/>
      <c r="I3200" s="217"/>
      <c r="J3200" s="218"/>
      <c r="K3200" s="216"/>
    </row>
    <row r="3201" spans="5:11" s="205" customFormat="1" x14ac:dyDescent="0.3">
      <c r="E3201" s="215"/>
      <c r="F3201" s="215"/>
      <c r="G3201" s="216"/>
      <c r="H3201" s="217"/>
      <c r="I3201" s="217"/>
      <c r="J3201" s="218"/>
      <c r="K3201" s="216"/>
    </row>
    <row r="3202" spans="5:11" s="205" customFormat="1" x14ac:dyDescent="0.3">
      <c r="E3202" s="215"/>
      <c r="F3202" s="215"/>
      <c r="G3202" s="216"/>
      <c r="H3202" s="217"/>
      <c r="I3202" s="217"/>
      <c r="J3202" s="218"/>
      <c r="K3202" s="216"/>
    </row>
    <row r="3203" spans="5:11" s="205" customFormat="1" x14ac:dyDescent="0.3">
      <c r="E3203" s="215"/>
      <c r="F3203" s="215"/>
      <c r="G3203" s="216"/>
      <c r="H3203" s="217"/>
      <c r="I3203" s="217"/>
      <c r="J3203" s="218"/>
      <c r="K3203" s="216"/>
    </row>
    <row r="3204" spans="5:11" s="205" customFormat="1" x14ac:dyDescent="0.3">
      <c r="E3204" s="215"/>
      <c r="F3204" s="215"/>
      <c r="G3204" s="216"/>
      <c r="H3204" s="217"/>
      <c r="I3204" s="217"/>
      <c r="J3204" s="218"/>
      <c r="K3204" s="216"/>
    </row>
    <row r="3205" spans="5:11" s="205" customFormat="1" x14ac:dyDescent="0.3">
      <c r="E3205" s="215"/>
      <c r="F3205" s="215"/>
      <c r="G3205" s="216"/>
      <c r="H3205" s="217"/>
      <c r="I3205" s="217"/>
      <c r="J3205" s="218"/>
      <c r="K3205" s="216"/>
    </row>
    <row r="3206" spans="5:11" s="205" customFormat="1" x14ac:dyDescent="0.3">
      <c r="E3206" s="215"/>
      <c r="F3206" s="215"/>
      <c r="G3206" s="216"/>
      <c r="H3206" s="217"/>
      <c r="I3206" s="217"/>
      <c r="J3206" s="218"/>
      <c r="K3206" s="216"/>
    </row>
    <row r="3207" spans="5:11" s="205" customFormat="1" x14ac:dyDescent="0.3">
      <c r="E3207" s="215"/>
      <c r="F3207" s="215"/>
      <c r="G3207" s="216"/>
      <c r="H3207" s="217"/>
      <c r="I3207" s="217"/>
      <c r="J3207" s="218"/>
      <c r="K3207" s="216"/>
    </row>
    <row r="3208" spans="5:11" s="205" customFormat="1" x14ac:dyDescent="0.3">
      <c r="E3208" s="215"/>
      <c r="F3208" s="215"/>
      <c r="G3208" s="216"/>
      <c r="H3208" s="217"/>
      <c r="I3208" s="217"/>
      <c r="J3208" s="218"/>
      <c r="K3208" s="216"/>
    </row>
    <row r="3209" spans="5:11" s="205" customFormat="1" x14ac:dyDescent="0.3">
      <c r="E3209" s="215"/>
      <c r="F3209" s="215"/>
      <c r="G3209" s="216"/>
      <c r="H3209" s="217"/>
      <c r="I3209" s="217"/>
      <c r="J3209" s="218"/>
      <c r="K3209" s="216"/>
    </row>
    <row r="3210" spans="5:11" s="205" customFormat="1" x14ac:dyDescent="0.3">
      <c r="E3210" s="215"/>
      <c r="F3210" s="215"/>
      <c r="G3210" s="216"/>
      <c r="H3210" s="217"/>
      <c r="I3210" s="217"/>
      <c r="J3210" s="218"/>
      <c r="K3210" s="216"/>
    </row>
    <row r="3211" spans="5:11" s="205" customFormat="1" x14ac:dyDescent="0.3">
      <c r="E3211" s="215"/>
      <c r="F3211" s="215"/>
      <c r="G3211" s="216"/>
      <c r="H3211" s="217"/>
      <c r="I3211" s="217"/>
      <c r="J3211" s="218"/>
      <c r="K3211" s="216"/>
    </row>
    <row r="3212" spans="5:11" s="205" customFormat="1" x14ac:dyDescent="0.3">
      <c r="E3212" s="215"/>
      <c r="F3212" s="215"/>
      <c r="G3212" s="216"/>
      <c r="H3212" s="217"/>
      <c r="I3212" s="217"/>
      <c r="J3212" s="218"/>
      <c r="K3212" s="216"/>
    </row>
    <row r="3213" spans="5:11" s="205" customFormat="1" x14ac:dyDescent="0.3">
      <c r="E3213" s="215"/>
      <c r="F3213" s="215"/>
      <c r="G3213" s="216"/>
      <c r="H3213" s="217"/>
      <c r="I3213" s="217"/>
      <c r="J3213" s="218"/>
      <c r="K3213" s="216"/>
    </row>
    <row r="3214" spans="5:11" s="205" customFormat="1" x14ac:dyDescent="0.3">
      <c r="E3214" s="215"/>
      <c r="F3214" s="215"/>
      <c r="G3214" s="216"/>
      <c r="H3214" s="217"/>
      <c r="I3214" s="217"/>
      <c r="J3214" s="218"/>
      <c r="K3214" s="216"/>
    </row>
    <row r="3215" spans="5:11" s="205" customFormat="1" x14ac:dyDescent="0.3">
      <c r="E3215" s="215"/>
      <c r="F3215" s="215"/>
      <c r="G3215" s="216"/>
      <c r="H3215" s="217"/>
      <c r="I3215" s="217"/>
      <c r="J3215" s="218"/>
      <c r="K3215" s="216"/>
    </row>
    <row r="3216" spans="5:11" s="205" customFormat="1" x14ac:dyDescent="0.3">
      <c r="E3216" s="215"/>
      <c r="F3216" s="215"/>
      <c r="G3216" s="216"/>
      <c r="H3216" s="217"/>
      <c r="I3216" s="217"/>
      <c r="J3216" s="218"/>
      <c r="K3216" s="216"/>
    </row>
    <row r="3217" spans="5:11" s="205" customFormat="1" x14ac:dyDescent="0.3">
      <c r="E3217" s="215"/>
      <c r="F3217" s="215"/>
      <c r="G3217" s="216"/>
      <c r="H3217" s="217"/>
      <c r="I3217" s="217"/>
      <c r="J3217" s="218"/>
      <c r="K3217" s="216"/>
    </row>
    <row r="3218" spans="5:11" s="205" customFormat="1" x14ac:dyDescent="0.3">
      <c r="E3218" s="215"/>
      <c r="F3218" s="215"/>
      <c r="G3218" s="216"/>
      <c r="H3218" s="217"/>
      <c r="I3218" s="217"/>
      <c r="J3218" s="218"/>
      <c r="K3218" s="216"/>
    </row>
    <row r="3219" spans="5:11" s="205" customFormat="1" x14ac:dyDescent="0.3">
      <c r="E3219" s="215"/>
      <c r="F3219" s="215"/>
      <c r="G3219" s="216"/>
      <c r="H3219" s="217"/>
      <c r="I3219" s="217"/>
      <c r="J3219" s="218"/>
      <c r="K3219" s="216"/>
    </row>
    <row r="3220" spans="5:11" s="205" customFormat="1" x14ac:dyDescent="0.3">
      <c r="E3220" s="215"/>
      <c r="F3220" s="215"/>
      <c r="G3220" s="216"/>
      <c r="H3220" s="217"/>
      <c r="I3220" s="217"/>
      <c r="J3220" s="218"/>
      <c r="K3220" s="216"/>
    </row>
    <row r="3221" spans="5:11" s="205" customFormat="1" x14ac:dyDescent="0.3">
      <c r="E3221" s="215"/>
      <c r="F3221" s="215"/>
      <c r="G3221" s="216"/>
      <c r="H3221" s="217"/>
      <c r="I3221" s="217"/>
      <c r="J3221" s="218"/>
      <c r="K3221" s="216"/>
    </row>
    <row r="3222" spans="5:11" s="205" customFormat="1" x14ac:dyDescent="0.3">
      <c r="E3222" s="215"/>
      <c r="F3222" s="215"/>
      <c r="G3222" s="216"/>
      <c r="H3222" s="217"/>
      <c r="I3222" s="217"/>
      <c r="J3222" s="218"/>
      <c r="K3222" s="216"/>
    </row>
    <row r="3223" spans="5:11" s="205" customFormat="1" x14ac:dyDescent="0.3">
      <c r="E3223" s="215"/>
      <c r="F3223" s="215"/>
      <c r="G3223" s="216"/>
      <c r="H3223" s="217"/>
      <c r="I3223" s="217"/>
      <c r="J3223" s="218"/>
      <c r="K3223" s="216"/>
    </row>
    <row r="3224" spans="5:11" s="205" customFormat="1" x14ac:dyDescent="0.3">
      <c r="E3224" s="215"/>
      <c r="F3224" s="215"/>
      <c r="G3224" s="216"/>
      <c r="H3224" s="217"/>
      <c r="I3224" s="217"/>
      <c r="J3224" s="218"/>
      <c r="K3224" s="216"/>
    </row>
    <row r="3225" spans="5:11" s="205" customFormat="1" x14ac:dyDescent="0.3">
      <c r="E3225" s="215"/>
      <c r="F3225" s="215"/>
      <c r="G3225" s="216"/>
      <c r="H3225" s="217"/>
      <c r="I3225" s="217"/>
      <c r="J3225" s="218"/>
      <c r="K3225" s="216"/>
    </row>
    <row r="3226" spans="5:11" s="205" customFormat="1" x14ac:dyDescent="0.3">
      <c r="E3226" s="215"/>
      <c r="F3226" s="215"/>
      <c r="G3226" s="216"/>
      <c r="H3226" s="217"/>
      <c r="I3226" s="217"/>
      <c r="J3226" s="218"/>
      <c r="K3226" s="216"/>
    </row>
    <row r="3227" spans="5:11" s="205" customFormat="1" x14ac:dyDescent="0.3">
      <c r="E3227" s="215"/>
      <c r="F3227" s="215"/>
      <c r="G3227" s="216"/>
      <c r="H3227" s="217"/>
      <c r="I3227" s="217"/>
      <c r="J3227" s="218"/>
      <c r="K3227" s="216"/>
    </row>
    <row r="3228" spans="5:11" s="205" customFormat="1" x14ac:dyDescent="0.3">
      <c r="E3228" s="215"/>
      <c r="F3228" s="215"/>
      <c r="G3228" s="216"/>
      <c r="H3228" s="217"/>
      <c r="I3228" s="217"/>
      <c r="J3228" s="218"/>
      <c r="K3228" s="216"/>
    </row>
    <row r="3229" spans="5:11" s="205" customFormat="1" x14ac:dyDescent="0.3">
      <c r="E3229" s="215"/>
      <c r="F3229" s="215"/>
      <c r="G3229" s="216"/>
      <c r="H3229" s="217"/>
      <c r="I3229" s="217"/>
      <c r="J3229" s="218"/>
      <c r="K3229" s="216"/>
    </row>
    <row r="3230" spans="5:11" s="205" customFormat="1" x14ac:dyDescent="0.3">
      <c r="E3230" s="215"/>
      <c r="F3230" s="215"/>
      <c r="G3230" s="216"/>
      <c r="H3230" s="217"/>
      <c r="I3230" s="217"/>
      <c r="J3230" s="218"/>
      <c r="K3230" s="216"/>
    </row>
    <row r="3231" spans="5:11" s="205" customFormat="1" x14ac:dyDescent="0.3">
      <c r="E3231" s="215"/>
      <c r="F3231" s="215"/>
      <c r="G3231" s="216"/>
      <c r="H3231" s="217"/>
      <c r="I3231" s="217"/>
      <c r="J3231" s="218"/>
      <c r="K3231" s="216"/>
    </row>
    <row r="3232" spans="5:11" s="205" customFormat="1" x14ac:dyDescent="0.3">
      <c r="E3232" s="215"/>
      <c r="F3232" s="215"/>
      <c r="G3232" s="216"/>
      <c r="H3232" s="217"/>
      <c r="I3232" s="217"/>
      <c r="J3232" s="218"/>
      <c r="K3232" s="216"/>
    </row>
    <row r="3233" spans="5:11" s="205" customFormat="1" x14ac:dyDescent="0.3">
      <c r="E3233" s="215"/>
      <c r="F3233" s="215"/>
      <c r="G3233" s="216"/>
      <c r="H3233" s="217"/>
      <c r="I3233" s="217"/>
      <c r="J3233" s="218"/>
      <c r="K3233" s="216"/>
    </row>
    <row r="3234" spans="5:11" s="205" customFormat="1" x14ac:dyDescent="0.3">
      <c r="E3234" s="215"/>
      <c r="F3234" s="215"/>
      <c r="G3234" s="216"/>
      <c r="H3234" s="217"/>
      <c r="I3234" s="217"/>
      <c r="J3234" s="218"/>
      <c r="K3234" s="216"/>
    </row>
    <row r="3235" spans="5:11" s="205" customFormat="1" x14ac:dyDescent="0.3">
      <c r="E3235" s="215"/>
      <c r="F3235" s="215"/>
      <c r="G3235" s="216"/>
      <c r="H3235" s="217"/>
      <c r="I3235" s="217"/>
      <c r="J3235" s="218"/>
      <c r="K3235" s="216"/>
    </row>
    <row r="3236" spans="5:11" s="205" customFormat="1" x14ac:dyDescent="0.3">
      <c r="E3236" s="215"/>
      <c r="F3236" s="215"/>
      <c r="G3236" s="216"/>
      <c r="H3236" s="217"/>
      <c r="I3236" s="217"/>
      <c r="J3236" s="218"/>
      <c r="K3236" s="216"/>
    </row>
    <row r="3237" spans="5:11" s="205" customFormat="1" x14ac:dyDescent="0.3">
      <c r="E3237" s="215"/>
      <c r="F3237" s="215"/>
      <c r="G3237" s="216"/>
      <c r="H3237" s="217"/>
      <c r="I3237" s="217"/>
      <c r="J3237" s="218"/>
      <c r="K3237" s="216"/>
    </row>
    <row r="3238" spans="5:11" s="205" customFormat="1" x14ac:dyDescent="0.3">
      <c r="E3238" s="215"/>
      <c r="F3238" s="215"/>
      <c r="G3238" s="216"/>
      <c r="H3238" s="217"/>
      <c r="I3238" s="217"/>
      <c r="J3238" s="218"/>
      <c r="K3238" s="216"/>
    </row>
    <row r="3239" spans="5:11" s="205" customFormat="1" x14ac:dyDescent="0.3">
      <c r="E3239" s="215"/>
      <c r="F3239" s="215"/>
      <c r="G3239" s="216"/>
      <c r="H3239" s="217"/>
      <c r="I3239" s="217"/>
      <c r="J3239" s="218"/>
      <c r="K3239" s="216"/>
    </row>
    <row r="3240" spans="5:11" s="205" customFormat="1" x14ac:dyDescent="0.3">
      <c r="E3240" s="215"/>
      <c r="F3240" s="215"/>
      <c r="G3240" s="216"/>
      <c r="H3240" s="217"/>
      <c r="I3240" s="217"/>
      <c r="J3240" s="218"/>
      <c r="K3240" s="216"/>
    </row>
    <row r="3241" spans="5:11" s="205" customFormat="1" x14ac:dyDescent="0.3">
      <c r="E3241" s="215"/>
      <c r="F3241" s="215"/>
      <c r="G3241" s="216"/>
      <c r="H3241" s="217"/>
      <c r="I3241" s="217"/>
      <c r="J3241" s="218"/>
      <c r="K3241" s="216"/>
    </row>
    <row r="3242" spans="5:11" s="205" customFormat="1" x14ac:dyDescent="0.3">
      <c r="E3242" s="215"/>
      <c r="F3242" s="215"/>
      <c r="G3242" s="216"/>
      <c r="H3242" s="217"/>
      <c r="I3242" s="217"/>
      <c r="J3242" s="218"/>
      <c r="K3242" s="216"/>
    </row>
    <row r="3243" spans="5:11" s="205" customFormat="1" x14ac:dyDescent="0.3">
      <c r="E3243" s="215"/>
      <c r="F3243" s="215"/>
      <c r="G3243" s="216"/>
      <c r="H3243" s="217"/>
      <c r="I3243" s="217"/>
      <c r="J3243" s="218"/>
      <c r="K3243" s="216"/>
    </row>
    <row r="3244" spans="5:11" s="205" customFormat="1" x14ac:dyDescent="0.3">
      <c r="E3244" s="215"/>
      <c r="F3244" s="215"/>
      <c r="G3244" s="216"/>
      <c r="H3244" s="217"/>
      <c r="I3244" s="217"/>
      <c r="J3244" s="218"/>
      <c r="K3244" s="216"/>
    </row>
    <row r="3245" spans="5:11" s="205" customFormat="1" x14ac:dyDescent="0.3">
      <c r="E3245" s="215"/>
      <c r="F3245" s="215"/>
      <c r="G3245" s="216"/>
      <c r="H3245" s="217"/>
      <c r="I3245" s="217"/>
      <c r="J3245" s="218"/>
      <c r="K3245" s="216"/>
    </row>
    <row r="3246" spans="5:11" s="205" customFormat="1" x14ac:dyDescent="0.3">
      <c r="E3246" s="215"/>
      <c r="F3246" s="215"/>
      <c r="G3246" s="216"/>
      <c r="H3246" s="217"/>
      <c r="I3246" s="217"/>
      <c r="J3246" s="218"/>
      <c r="K3246" s="216"/>
    </row>
    <row r="3247" spans="5:11" s="205" customFormat="1" x14ac:dyDescent="0.3">
      <c r="E3247" s="215"/>
      <c r="F3247" s="215"/>
      <c r="G3247" s="216"/>
      <c r="H3247" s="217"/>
      <c r="I3247" s="217"/>
      <c r="J3247" s="218"/>
      <c r="K3247" s="216"/>
    </row>
    <row r="3248" spans="5:11" s="205" customFormat="1" x14ac:dyDescent="0.3">
      <c r="E3248" s="215"/>
      <c r="F3248" s="215"/>
      <c r="G3248" s="216"/>
      <c r="H3248" s="217"/>
      <c r="I3248" s="217"/>
      <c r="J3248" s="218"/>
      <c r="K3248" s="216"/>
    </row>
    <row r="3249" spans="5:11" s="205" customFormat="1" x14ac:dyDescent="0.3">
      <c r="E3249" s="215"/>
      <c r="F3249" s="215"/>
      <c r="G3249" s="216"/>
      <c r="H3249" s="217"/>
      <c r="I3249" s="217"/>
      <c r="J3249" s="218"/>
      <c r="K3249" s="216"/>
    </row>
    <row r="3250" spans="5:11" s="205" customFormat="1" x14ac:dyDescent="0.3">
      <c r="E3250" s="215"/>
      <c r="F3250" s="215"/>
      <c r="G3250" s="216"/>
      <c r="H3250" s="217"/>
      <c r="I3250" s="217"/>
      <c r="J3250" s="218"/>
      <c r="K3250" s="216"/>
    </row>
    <row r="3251" spans="5:11" s="205" customFormat="1" x14ac:dyDescent="0.3">
      <c r="E3251" s="215"/>
      <c r="F3251" s="215"/>
      <c r="G3251" s="216"/>
      <c r="H3251" s="217"/>
      <c r="I3251" s="217"/>
      <c r="J3251" s="218"/>
      <c r="K3251" s="216"/>
    </row>
    <row r="3252" spans="5:11" s="205" customFormat="1" x14ac:dyDescent="0.3">
      <c r="E3252" s="215"/>
      <c r="F3252" s="215"/>
      <c r="G3252" s="216"/>
      <c r="H3252" s="217"/>
      <c r="I3252" s="217"/>
      <c r="J3252" s="218"/>
      <c r="K3252" s="216"/>
    </row>
    <row r="3253" spans="5:11" s="205" customFormat="1" x14ac:dyDescent="0.3">
      <c r="E3253" s="215"/>
      <c r="F3253" s="215"/>
      <c r="G3253" s="216"/>
      <c r="H3253" s="217"/>
      <c r="I3253" s="217"/>
      <c r="J3253" s="218"/>
      <c r="K3253" s="216"/>
    </row>
    <row r="3254" spans="5:11" s="205" customFormat="1" x14ac:dyDescent="0.3">
      <c r="E3254" s="215"/>
      <c r="F3254" s="215"/>
      <c r="G3254" s="216"/>
      <c r="H3254" s="217"/>
      <c r="I3254" s="217"/>
      <c r="J3254" s="218"/>
      <c r="K3254" s="216"/>
    </row>
    <row r="3255" spans="5:11" s="205" customFormat="1" x14ac:dyDescent="0.3">
      <c r="E3255" s="215"/>
      <c r="F3255" s="215"/>
      <c r="G3255" s="216"/>
      <c r="H3255" s="217"/>
      <c r="I3255" s="217"/>
      <c r="J3255" s="218"/>
      <c r="K3255" s="216"/>
    </row>
    <row r="3256" spans="5:11" s="205" customFormat="1" x14ac:dyDescent="0.3">
      <c r="E3256" s="215"/>
      <c r="F3256" s="215"/>
      <c r="G3256" s="216"/>
      <c r="H3256" s="217"/>
      <c r="I3256" s="217"/>
      <c r="J3256" s="218"/>
      <c r="K3256" s="216"/>
    </row>
    <row r="3257" spans="5:11" s="205" customFormat="1" x14ac:dyDescent="0.3">
      <c r="E3257" s="215"/>
      <c r="F3257" s="215"/>
      <c r="G3257" s="216"/>
      <c r="H3257" s="217"/>
      <c r="I3257" s="217"/>
      <c r="J3257" s="218"/>
      <c r="K3257" s="216"/>
    </row>
    <row r="3258" spans="5:11" s="205" customFormat="1" x14ac:dyDescent="0.3">
      <c r="E3258" s="215"/>
      <c r="F3258" s="215"/>
      <c r="G3258" s="216"/>
      <c r="H3258" s="217"/>
      <c r="I3258" s="217"/>
      <c r="J3258" s="218"/>
      <c r="K3258" s="216"/>
    </row>
    <row r="3259" spans="5:11" s="205" customFormat="1" x14ac:dyDescent="0.3">
      <c r="E3259" s="215"/>
      <c r="F3259" s="215"/>
      <c r="G3259" s="216"/>
      <c r="H3259" s="217"/>
      <c r="I3259" s="217"/>
      <c r="J3259" s="218"/>
      <c r="K3259" s="216"/>
    </row>
    <row r="3260" spans="5:11" s="205" customFormat="1" x14ac:dyDescent="0.3">
      <c r="E3260" s="215"/>
      <c r="F3260" s="215"/>
      <c r="G3260" s="216"/>
      <c r="H3260" s="217"/>
      <c r="I3260" s="217"/>
      <c r="J3260" s="218"/>
      <c r="K3260" s="216"/>
    </row>
    <row r="3261" spans="5:11" s="205" customFormat="1" x14ac:dyDescent="0.3">
      <c r="E3261" s="215"/>
      <c r="F3261" s="215"/>
      <c r="G3261" s="216"/>
      <c r="H3261" s="217"/>
      <c r="I3261" s="217"/>
      <c r="J3261" s="218"/>
      <c r="K3261" s="216"/>
    </row>
    <row r="3262" spans="5:11" s="205" customFormat="1" x14ac:dyDescent="0.3">
      <c r="E3262" s="215"/>
      <c r="F3262" s="215"/>
      <c r="G3262" s="216"/>
      <c r="H3262" s="217"/>
      <c r="I3262" s="217"/>
      <c r="J3262" s="218"/>
      <c r="K3262" s="216"/>
    </row>
    <row r="3263" spans="5:11" s="205" customFormat="1" x14ac:dyDescent="0.3">
      <c r="E3263" s="215"/>
      <c r="F3263" s="215"/>
      <c r="G3263" s="216"/>
      <c r="H3263" s="217"/>
      <c r="I3263" s="217"/>
      <c r="J3263" s="218"/>
      <c r="K3263" s="216"/>
    </row>
    <row r="3264" spans="5:11" s="205" customFormat="1" x14ac:dyDescent="0.3">
      <c r="E3264" s="215"/>
      <c r="F3264" s="215"/>
      <c r="G3264" s="216"/>
      <c r="H3264" s="217"/>
      <c r="I3264" s="217"/>
      <c r="J3264" s="218"/>
      <c r="K3264" s="216"/>
    </row>
    <row r="3265" spans="5:11" s="205" customFormat="1" x14ac:dyDescent="0.3">
      <c r="E3265" s="215"/>
      <c r="F3265" s="215"/>
      <c r="G3265" s="216"/>
      <c r="H3265" s="217"/>
      <c r="I3265" s="217"/>
      <c r="J3265" s="218"/>
      <c r="K3265" s="216"/>
    </row>
    <row r="3266" spans="5:11" s="205" customFormat="1" x14ac:dyDescent="0.3">
      <c r="E3266" s="215"/>
      <c r="F3266" s="215"/>
      <c r="G3266" s="216"/>
      <c r="H3266" s="217"/>
      <c r="I3266" s="217"/>
      <c r="J3266" s="218"/>
      <c r="K3266" s="216"/>
    </row>
    <row r="3267" spans="5:11" s="205" customFormat="1" x14ac:dyDescent="0.3">
      <c r="E3267" s="215"/>
      <c r="F3267" s="215"/>
      <c r="G3267" s="216"/>
      <c r="H3267" s="217"/>
      <c r="I3267" s="217"/>
      <c r="J3267" s="218"/>
      <c r="K3267" s="216"/>
    </row>
    <row r="3268" spans="5:11" s="205" customFormat="1" x14ac:dyDescent="0.3">
      <c r="E3268" s="215"/>
      <c r="F3268" s="215"/>
      <c r="G3268" s="216"/>
      <c r="H3268" s="217"/>
      <c r="I3268" s="217"/>
      <c r="J3268" s="218"/>
      <c r="K3268" s="216"/>
    </row>
    <row r="3269" spans="5:11" s="205" customFormat="1" x14ac:dyDescent="0.3">
      <c r="E3269" s="215"/>
      <c r="F3269" s="215"/>
      <c r="G3269" s="216"/>
      <c r="H3269" s="217"/>
      <c r="I3269" s="217"/>
      <c r="J3269" s="218"/>
      <c r="K3269" s="216"/>
    </row>
    <row r="3270" spans="5:11" s="205" customFormat="1" x14ac:dyDescent="0.3">
      <c r="E3270" s="215"/>
      <c r="F3270" s="215"/>
      <c r="G3270" s="216"/>
      <c r="H3270" s="217"/>
      <c r="I3270" s="217"/>
      <c r="J3270" s="218"/>
      <c r="K3270" s="216"/>
    </row>
    <row r="3271" spans="5:11" s="205" customFormat="1" x14ac:dyDescent="0.3">
      <c r="E3271" s="215"/>
      <c r="F3271" s="215"/>
      <c r="G3271" s="216"/>
      <c r="H3271" s="217"/>
      <c r="I3271" s="217"/>
      <c r="J3271" s="218"/>
      <c r="K3271" s="216"/>
    </row>
    <row r="3272" spans="5:11" s="205" customFormat="1" x14ac:dyDescent="0.3">
      <c r="E3272" s="215"/>
      <c r="F3272" s="215"/>
      <c r="G3272" s="216"/>
      <c r="H3272" s="217"/>
      <c r="I3272" s="217"/>
      <c r="J3272" s="218"/>
      <c r="K3272" s="216"/>
    </row>
    <row r="3273" spans="5:11" s="205" customFormat="1" x14ac:dyDescent="0.3">
      <c r="E3273" s="215"/>
      <c r="F3273" s="215"/>
      <c r="G3273" s="216"/>
      <c r="H3273" s="217"/>
      <c r="I3273" s="217"/>
      <c r="J3273" s="218"/>
      <c r="K3273" s="216"/>
    </row>
    <row r="3274" spans="5:11" s="205" customFormat="1" x14ac:dyDescent="0.3">
      <c r="E3274" s="215"/>
      <c r="F3274" s="215"/>
      <c r="G3274" s="216"/>
      <c r="H3274" s="217"/>
      <c r="I3274" s="217"/>
      <c r="J3274" s="218"/>
      <c r="K3274" s="216"/>
    </row>
    <row r="3275" spans="5:11" s="205" customFormat="1" x14ac:dyDescent="0.3">
      <c r="E3275" s="215"/>
      <c r="F3275" s="215"/>
      <c r="G3275" s="216"/>
      <c r="H3275" s="217"/>
      <c r="I3275" s="217"/>
      <c r="J3275" s="218"/>
      <c r="K3275" s="216"/>
    </row>
    <row r="3276" spans="5:11" s="205" customFormat="1" x14ac:dyDescent="0.3">
      <c r="E3276" s="215"/>
      <c r="F3276" s="215"/>
      <c r="G3276" s="216"/>
      <c r="H3276" s="217"/>
      <c r="I3276" s="217"/>
      <c r="J3276" s="218"/>
      <c r="K3276" s="216"/>
    </row>
    <row r="3277" spans="5:11" s="205" customFormat="1" x14ac:dyDescent="0.3">
      <c r="E3277" s="215"/>
      <c r="F3277" s="215"/>
      <c r="G3277" s="216"/>
      <c r="H3277" s="217"/>
      <c r="I3277" s="217"/>
      <c r="J3277" s="218"/>
      <c r="K3277" s="216"/>
    </row>
    <row r="3278" spans="5:11" s="205" customFormat="1" x14ac:dyDescent="0.3">
      <c r="E3278" s="215"/>
      <c r="F3278" s="215"/>
      <c r="G3278" s="216"/>
      <c r="H3278" s="217"/>
      <c r="I3278" s="217"/>
      <c r="J3278" s="218"/>
      <c r="K3278" s="216"/>
    </row>
    <row r="3279" spans="5:11" s="205" customFormat="1" x14ac:dyDescent="0.3">
      <c r="E3279" s="215"/>
      <c r="F3279" s="215"/>
      <c r="G3279" s="216"/>
      <c r="H3279" s="217"/>
      <c r="I3279" s="217"/>
      <c r="J3279" s="218"/>
      <c r="K3279" s="216"/>
    </row>
    <row r="3280" spans="5:11" s="205" customFormat="1" x14ac:dyDescent="0.3">
      <c r="E3280" s="215"/>
      <c r="F3280" s="215"/>
      <c r="G3280" s="216"/>
      <c r="H3280" s="217"/>
      <c r="I3280" s="217"/>
      <c r="J3280" s="218"/>
      <c r="K3280" s="216"/>
    </row>
    <row r="3281" spans="5:11" s="205" customFormat="1" x14ac:dyDescent="0.3">
      <c r="E3281" s="215"/>
      <c r="F3281" s="215"/>
      <c r="G3281" s="216"/>
      <c r="H3281" s="217"/>
      <c r="I3281" s="217"/>
      <c r="J3281" s="218"/>
      <c r="K3281" s="216"/>
    </row>
    <row r="3282" spans="5:11" s="205" customFormat="1" x14ac:dyDescent="0.3">
      <c r="E3282" s="215"/>
      <c r="F3282" s="215"/>
      <c r="G3282" s="216"/>
      <c r="H3282" s="217"/>
      <c r="I3282" s="217"/>
      <c r="J3282" s="218"/>
      <c r="K3282" s="216"/>
    </row>
    <row r="3283" spans="5:11" s="205" customFormat="1" x14ac:dyDescent="0.3">
      <c r="E3283" s="215"/>
      <c r="F3283" s="215"/>
      <c r="G3283" s="216"/>
      <c r="H3283" s="217"/>
      <c r="I3283" s="217"/>
      <c r="J3283" s="218"/>
      <c r="K3283" s="216"/>
    </row>
    <row r="3284" spans="5:11" s="205" customFormat="1" x14ac:dyDescent="0.3">
      <c r="E3284" s="215"/>
      <c r="F3284" s="215"/>
      <c r="G3284" s="216"/>
      <c r="H3284" s="217"/>
      <c r="I3284" s="217"/>
      <c r="J3284" s="218"/>
      <c r="K3284" s="216"/>
    </row>
    <row r="3285" spans="5:11" s="205" customFormat="1" x14ac:dyDescent="0.3">
      <c r="E3285" s="215"/>
      <c r="F3285" s="215"/>
      <c r="G3285" s="216"/>
      <c r="H3285" s="217"/>
      <c r="I3285" s="217"/>
      <c r="J3285" s="218"/>
      <c r="K3285" s="216"/>
    </row>
    <row r="3286" spans="5:11" s="205" customFormat="1" x14ac:dyDescent="0.3">
      <c r="E3286" s="215"/>
      <c r="F3286" s="215"/>
      <c r="G3286" s="216"/>
      <c r="H3286" s="217"/>
      <c r="I3286" s="217"/>
      <c r="J3286" s="218"/>
      <c r="K3286" s="216"/>
    </row>
    <row r="3287" spans="5:11" s="205" customFormat="1" x14ac:dyDescent="0.3">
      <c r="E3287" s="215"/>
      <c r="F3287" s="215"/>
      <c r="G3287" s="216"/>
      <c r="H3287" s="217"/>
      <c r="I3287" s="217"/>
      <c r="J3287" s="218"/>
      <c r="K3287" s="216"/>
    </row>
    <row r="3288" spans="5:11" s="205" customFormat="1" x14ac:dyDescent="0.3">
      <c r="E3288" s="215"/>
      <c r="F3288" s="215"/>
      <c r="G3288" s="216"/>
      <c r="H3288" s="217"/>
      <c r="I3288" s="217"/>
      <c r="J3288" s="218"/>
      <c r="K3288" s="216"/>
    </row>
    <row r="3289" spans="5:11" s="205" customFormat="1" x14ac:dyDescent="0.3">
      <c r="E3289" s="215"/>
      <c r="F3289" s="215"/>
      <c r="G3289" s="216"/>
      <c r="H3289" s="217"/>
      <c r="I3289" s="217"/>
      <c r="J3289" s="218"/>
      <c r="K3289" s="216"/>
    </row>
    <row r="3290" spans="5:11" s="205" customFormat="1" x14ac:dyDescent="0.3">
      <c r="E3290" s="215"/>
      <c r="F3290" s="215"/>
      <c r="G3290" s="216"/>
      <c r="H3290" s="217"/>
      <c r="I3290" s="217"/>
      <c r="J3290" s="218"/>
      <c r="K3290" s="216"/>
    </row>
    <row r="3291" spans="5:11" s="205" customFormat="1" x14ac:dyDescent="0.3">
      <c r="E3291" s="215"/>
      <c r="F3291" s="215"/>
      <c r="G3291" s="216"/>
      <c r="H3291" s="217"/>
      <c r="I3291" s="217"/>
      <c r="J3291" s="218"/>
      <c r="K3291" s="216"/>
    </row>
    <row r="3292" spans="5:11" s="205" customFormat="1" x14ac:dyDescent="0.3">
      <c r="E3292" s="215"/>
      <c r="F3292" s="215"/>
      <c r="G3292" s="216"/>
      <c r="H3292" s="217"/>
      <c r="I3292" s="217"/>
      <c r="J3292" s="218"/>
      <c r="K3292" s="216"/>
    </row>
    <row r="3293" spans="5:11" s="205" customFormat="1" x14ac:dyDescent="0.3">
      <c r="E3293" s="215"/>
      <c r="F3293" s="215"/>
      <c r="G3293" s="216"/>
      <c r="H3293" s="217"/>
      <c r="I3293" s="217"/>
      <c r="J3293" s="218"/>
      <c r="K3293" s="216"/>
    </row>
    <row r="3294" spans="5:11" s="205" customFormat="1" x14ac:dyDescent="0.3">
      <c r="E3294" s="215"/>
      <c r="F3294" s="215"/>
      <c r="G3294" s="216"/>
      <c r="H3294" s="217"/>
      <c r="I3294" s="217"/>
      <c r="J3294" s="218"/>
      <c r="K3294" s="216"/>
    </row>
    <row r="3295" spans="5:11" s="205" customFormat="1" x14ac:dyDescent="0.3">
      <c r="E3295" s="215"/>
      <c r="F3295" s="215"/>
      <c r="G3295" s="216"/>
      <c r="H3295" s="217"/>
      <c r="I3295" s="217"/>
      <c r="J3295" s="218"/>
      <c r="K3295" s="216"/>
    </row>
    <row r="3296" spans="5:11" s="205" customFormat="1" x14ac:dyDescent="0.3">
      <c r="E3296" s="215"/>
      <c r="F3296" s="215"/>
      <c r="G3296" s="216"/>
      <c r="H3296" s="217"/>
      <c r="I3296" s="217"/>
      <c r="J3296" s="218"/>
      <c r="K3296" s="216"/>
    </row>
    <row r="3297" spans="5:11" s="205" customFormat="1" x14ac:dyDescent="0.3">
      <c r="E3297" s="215"/>
      <c r="F3297" s="215"/>
      <c r="G3297" s="216"/>
      <c r="H3297" s="217"/>
      <c r="I3297" s="217"/>
      <c r="J3297" s="218"/>
      <c r="K3297" s="216"/>
    </row>
    <row r="3298" spans="5:11" s="205" customFormat="1" x14ac:dyDescent="0.3">
      <c r="E3298" s="215"/>
      <c r="F3298" s="215"/>
      <c r="G3298" s="216"/>
      <c r="H3298" s="217"/>
      <c r="I3298" s="217"/>
      <c r="J3298" s="218"/>
      <c r="K3298" s="216"/>
    </row>
    <row r="3299" spans="5:11" s="205" customFormat="1" x14ac:dyDescent="0.3">
      <c r="E3299" s="215"/>
      <c r="F3299" s="215"/>
      <c r="G3299" s="216"/>
      <c r="H3299" s="217"/>
      <c r="I3299" s="217"/>
      <c r="J3299" s="218"/>
      <c r="K3299" s="216"/>
    </row>
    <row r="3300" spans="5:11" s="205" customFormat="1" x14ac:dyDescent="0.3">
      <c r="E3300" s="215"/>
      <c r="F3300" s="215"/>
      <c r="G3300" s="216"/>
      <c r="H3300" s="217"/>
      <c r="I3300" s="217"/>
      <c r="J3300" s="218"/>
      <c r="K3300" s="216"/>
    </row>
    <row r="3301" spans="5:11" s="205" customFormat="1" x14ac:dyDescent="0.3">
      <c r="E3301" s="215"/>
      <c r="F3301" s="215"/>
      <c r="G3301" s="216"/>
      <c r="H3301" s="217"/>
      <c r="I3301" s="217"/>
      <c r="J3301" s="218"/>
      <c r="K3301" s="216"/>
    </row>
    <row r="3302" spans="5:11" s="205" customFormat="1" x14ac:dyDescent="0.3">
      <c r="E3302" s="215"/>
      <c r="F3302" s="215"/>
      <c r="G3302" s="216"/>
      <c r="H3302" s="217"/>
      <c r="I3302" s="217"/>
      <c r="J3302" s="218"/>
      <c r="K3302" s="216"/>
    </row>
    <row r="3303" spans="5:11" s="205" customFormat="1" x14ac:dyDescent="0.3">
      <c r="E3303" s="215"/>
      <c r="F3303" s="215"/>
      <c r="G3303" s="216"/>
      <c r="H3303" s="217"/>
      <c r="I3303" s="217"/>
      <c r="J3303" s="218"/>
      <c r="K3303" s="216"/>
    </row>
    <row r="3304" spans="5:11" s="205" customFormat="1" x14ac:dyDescent="0.3">
      <c r="E3304" s="215"/>
      <c r="F3304" s="215"/>
      <c r="G3304" s="216"/>
      <c r="H3304" s="217"/>
      <c r="I3304" s="217"/>
      <c r="J3304" s="218"/>
      <c r="K3304" s="216"/>
    </row>
    <row r="3305" spans="5:11" s="205" customFormat="1" x14ac:dyDescent="0.3">
      <c r="E3305" s="215"/>
      <c r="F3305" s="215"/>
      <c r="G3305" s="216"/>
      <c r="H3305" s="217"/>
      <c r="I3305" s="217"/>
      <c r="J3305" s="218"/>
      <c r="K3305" s="216"/>
    </row>
    <row r="3306" spans="5:11" s="205" customFormat="1" x14ac:dyDescent="0.3">
      <c r="E3306" s="215"/>
      <c r="F3306" s="215"/>
      <c r="G3306" s="216"/>
      <c r="H3306" s="217"/>
      <c r="I3306" s="217"/>
      <c r="J3306" s="218"/>
      <c r="K3306" s="216"/>
    </row>
    <row r="3307" spans="5:11" s="205" customFormat="1" x14ac:dyDescent="0.3">
      <c r="E3307" s="215"/>
      <c r="F3307" s="215"/>
      <c r="G3307" s="216"/>
      <c r="H3307" s="217"/>
      <c r="I3307" s="217"/>
      <c r="J3307" s="218"/>
      <c r="K3307" s="216"/>
    </row>
    <row r="3308" spans="5:11" s="205" customFormat="1" x14ac:dyDescent="0.3">
      <c r="E3308" s="215"/>
      <c r="F3308" s="215"/>
      <c r="G3308" s="216"/>
      <c r="H3308" s="217"/>
      <c r="I3308" s="217"/>
      <c r="J3308" s="218"/>
      <c r="K3308" s="216"/>
    </row>
    <row r="3309" spans="5:11" s="205" customFormat="1" x14ac:dyDescent="0.3">
      <c r="E3309" s="215"/>
      <c r="F3309" s="215"/>
      <c r="G3309" s="216"/>
      <c r="H3309" s="217"/>
      <c r="I3309" s="217"/>
      <c r="J3309" s="218"/>
      <c r="K3309" s="216"/>
    </row>
    <row r="3310" spans="5:11" s="205" customFormat="1" x14ac:dyDescent="0.3">
      <c r="E3310" s="215"/>
      <c r="F3310" s="215"/>
      <c r="G3310" s="216"/>
      <c r="H3310" s="217"/>
      <c r="I3310" s="217"/>
      <c r="J3310" s="218"/>
      <c r="K3310" s="216"/>
    </row>
    <row r="3311" spans="5:11" s="205" customFormat="1" x14ac:dyDescent="0.3">
      <c r="E3311" s="215"/>
      <c r="F3311" s="215"/>
      <c r="G3311" s="216"/>
      <c r="H3311" s="217"/>
      <c r="I3311" s="217"/>
      <c r="J3311" s="218"/>
      <c r="K3311" s="216"/>
    </row>
    <row r="3312" spans="5:11" s="205" customFormat="1" x14ac:dyDescent="0.3">
      <c r="E3312" s="215"/>
      <c r="F3312" s="215"/>
      <c r="G3312" s="216"/>
      <c r="H3312" s="217"/>
      <c r="I3312" s="217"/>
      <c r="J3312" s="218"/>
      <c r="K3312" s="216"/>
    </row>
    <row r="3313" spans="5:11" s="205" customFormat="1" x14ac:dyDescent="0.3">
      <c r="E3313" s="215"/>
      <c r="F3313" s="215"/>
      <c r="G3313" s="216"/>
      <c r="H3313" s="217"/>
      <c r="I3313" s="217"/>
      <c r="J3313" s="218"/>
      <c r="K3313" s="216"/>
    </row>
    <row r="3314" spans="5:11" s="205" customFormat="1" x14ac:dyDescent="0.3">
      <c r="E3314" s="215"/>
      <c r="F3314" s="215"/>
      <c r="G3314" s="216"/>
      <c r="H3314" s="217"/>
      <c r="I3314" s="217"/>
      <c r="J3314" s="218"/>
      <c r="K3314" s="216"/>
    </row>
    <row r="3315" spans="5:11" s="205" customFormat="1" x14ac:dyDescent="0.3">
      <c r="E3315" s="215"/>
      <c r="F3315" s="215"/>
      <c r="G3315" s="216"/>
      <c r="H3315" s="217"/>
      <c r="I3315" s="217"/>
      <c r="J3315" s="218"/>
      <c r="K3315" s="216"/>
    </row>
    <row r="3316" spans="5:11" s="205" customFormat="1" x14ac:dyDescent="0.3">
      <c r="E3316" s="215"/>
      <c r="F3316" s="215"/>
      <c r="G3316" s="216"/>
      <c r="H3316" s="217"/>
      <c r="I3316" s="217"/>
      <c r="J3316" s="218"/>
      <c r="K3316" s="216"/>
    </row>
    <row r="3317" spans="5:11" s="205" customFormat="1" x14ac:dyDescent="0.3">
      <c r="E3317" s="215"/>
      <c r="F3317" s="215"/>
      <c r="G3317" s="216"/>
      <c r="H3317" s="217"/>
      <c r="I3317" s="217"/>
      <c r="J3317" s="218"/>
      <c r="K3317" s="216"/>
    </row>
    <row r="3318" spans="5:11" s="205" customFormat="1" x14ac:dyDescent="0.3">
      <c r="E3318" s="215"/>
      <c r="F3318" s="215"/>
      <c r="G3318" s="216"/>
      <c r="H3318" s="217"/>
      <c r="I3318" s="217"/>
      <c r="J3318" s="218"/>
      <c r="K3318" s="216"/>
    </row>
    <row r="3319" spans="5:11" s="205" customFormat="1" x14ac:dyDescent="0.3">
      <c r="E3319" s="215"/>
      <c r="F3319" s="215"/>
      <c r="G3319" s="216"/>
      <c r="H3319" s="217"/>
      <c r="I3319" s="217"/>
      <c r="J3319" s="218"/>
      <c r="K3319" s="216"/>
    </row>
    <row r="3320" spans="5:11" s="205" customFormat="1" x14ac:dyDescent="0.3">
      <c r="E3320" s="215"/>
      <c r="F3320" s="215"/>
      <c r="G3320" s="216"/>
      <c r="H3320" s="217"/>
      <c r="I3320" s="217"/>
      <c r="J3320" s="218"/>
      <c r="K3320" s="216"/>
    </row>
    <row r="3321" spans="5:11" s="205" customFormat="1" x14ac:dyDescent="0.3">
      <c r="E3321" s="215"/>
      <c r="F3321" s="215"/>
      <c r="G3321" s="216"/>
      <c r="H3321" s="217"/>
      <c r="I3321" s="217"/>
      <c r="J3321" s="218"/>
      <c r="K3321" s="216"/>
    </row>
    <row r="3322" spans="5:11" s="205" customFormat="1" x14ac:dyDescent="0.3">
      <c r="E3322" s="215"/>
      <c r="F3322" s="215"/>
      <c r="G3322" s="216"/>
      <c r="H3322" s="217"/>
      <c r="I3322" s="217"/>
      <c r="J3322" s="218"/>
      <c r="K3322" s="216"/>
    </row>
    <row r="3323" spans="5:11" s="205" customFormat="1" x14ac:dyDescent="0.3">
      <c r="E3323" s="215"/>
      <c r="F3323" s="215"/>
      <c r="G3323" s="216"/>
      <c r="H3323" s="217"/>
      <c r="I3323" s="217"/>
      <c r="J3323" s="218"/>
      <c r="K3323" s="216"/>
    </row>
    <row r="3324" spans="5:11" s="205" customFormat="1" x14ac:dyDescent="0.3">
      <c r="E3324" s="215"/>
      <c r="F3324" s="215"/>
      <c r="G3324" s="216"/>
      <c r="H3324" s="217"/>
      <c r="I3324" s="217"/>
      <c r="J3324" s="218"/>
      <c r="K3324" s="216"/>
    </row>
    <row r="3325" spans="5:11" s="205" customFormat="1" x14ac:dyDescent="0.3">
      <c r="E3325" s="215"/>
      <c r="F3325" s="215"/>
      <c r="G3325" s="216"/>
      <c r="H3325" s="217"/>
      <c r="I3325" s="217"/>
      <c r="J3325" s="218"/>
      <c r="K3325" s="216"/>
    </row>
    <row r="3326" spans="5:11" s="205" customFormat="1" x14ac:dyDescent="0.3">
      <c r="E3326" s="215"/>
      <c r="F3326" s="215"/>
      <c r="G3326" s="216"/>
      <c r="H3326" s="217"/>
      <c r="I3326" s="217"/>
      <c r="J3326" s="218"/>
      <c r="K3326" s="216"/>
    </row>
    <row r="3327" spans="5:11" s="205" customFormat="1" x14ac:dyDescent="0.3">
      <c r="E3327" s="215"/>
      <c r="F3327" s="215"/>
      <c r="G3327" s="216"/>
      <c r="H3327" s="217"/>
      <c r="I3327" s="217"/>
      <c r="J3327" s="218"/>
      <c r="K3327" s="216"/>
    </row>
    <row r="3328" spans="5:11" s="205" customFormat="1" x14ac:dyDescent="0.3">
      <c r="E3328" s="215"/>
      <c r="F3328" s="215"/>
      <c r="G3328" s="216"/>
      <c r="H3328" s="217"/>
      <c r="I3328" s="217"/>
      <c r="J3328" s="218"/>
      <c r="K3328" s="216"/>
    </row>
    <row r="3329" spans="5:11" s="205" customFormat="1" x14ac:dyDescent="0.3">
      <c r="E3329" s="215"/>
      <c r="F3329" s="215"/>
      <c r="G3329" s="216"/>
      <c r="H3329" s="217"/>
      <c r="I3329" s="217"/>
      <c r="J3329" s="218"/>
      <c r="K3329" s="216"/>
    </row>
    <row r="3330" spans="5:11" s="205" customFormat="1" x14ac:dyDescent="0.3">
      <c r="E3330" s="215"/>
      <c r="F3330" s="215"/>
      <c r="G3330" s="216"/>
      <c r="H3330" s="217"/>
      <c r="I3330" s="217"/>
      <c r="J3330" s="218"/>
      <c r="K3330" s="216"/>
    </row>
    <row r="3331" spans="5:11" s="205" customFormat="1" x14ac:dyDescent="0.3">
      <c r="E3331" s="215"/>
      <c r="F3331" s="215"/>
      <c r="G3331" s="216"/>
      <c r="H3331" s="217"/>
      <c r="I3331" s="217"/>
      <c r="J3331" s="218"/>
      <c r="K3331" s="216"/>
    </row>
    <row r="3332" spans="5:11" s="205" customFormat="1" x14ac:dyDescent="0.3">
      <c r="E3332" s="215"/>
      <c r="F3332" s="215"/>
      <c r="G3332" s="216"/>
      <c r="H3332" s="217"/>
      <c r="I3332" s="217"/>
      <c r="J3332" s="218"/>
      <c r="K3332" s="216"/>
    </row>
    <row r="3333" spans="5:11" s="205" customFormat="1" x14ac:dyDescent="0.3">
      <c r="E3333" s="215"/>
      <c r="F3333" s="215"/>
      <c r="G3333" s="216"/>
      <c r="H3333" s="217"/>
      <c r="I3333" s="217"/>
      <c r="J3333" s="218"/>
      <c r="K3333" s="216"/>
    </row>
    <row r="3334" spans="5:11" s="205" customFormat="1" x14ac:dyDescent="0.3">
      <c r="E3334" s="215"/>
      <c r="F3334" s="215"/>
      <c r="G3334" s="216"/>
      <c r="H3334" s="217"/>
      <c r="I3334" s="217"/>
      <c r="J3334" s="218"/>
      <c r="K3334" s="216"/>
    </row>
    <row r="3335" spans="5:11" s="205" customFormat="1" x14ac:dyDescent="0.3">
      <c r="E3335" s="215"/>
      <c r="F3335" s="215"/>
      <c r="G3335" s="216"/>
      <c r="H3335" s="217"/>
      <c r="I3335" s="217"/>
      <c r="J3335" s="218"/>
      <c r="K3335" s="216"/>
    </row>
    <row r="3336" spans="5:11" s="205" customFormat="1" x14ac:dyDescent="0.3">
      <c r="E3336" s="215"/>
      <c r="F3336" s="215"/>
      <c r="G3336" s="216"/>
      <c r="H3336" s="217"/>
      <c r="I3336" s="217"/>
      <c r="J3336" s="218"/>
      <c r="K3336" s="216"/>
    </row>
    <row r="3337" spans="5:11" s="205" customFormat="1" x14ac:dyDescent="0.3">
      <c r="E3337" s="215"/>
      <c r="F3337" s="215"/>
      <c r="G3337" s="216"/>
      <c r="H3337" s="217"/>
      <c r="I3337" s="217"/>
      <c r="J3337" s="218"/>
      <c r="K3337" s="216"/>
    </row>
    <row r="3338" spans="5:11" s="205" customFormat="1" x14ac:dyDescent="0.3">
      <c r="E3338" s="215"/>
      <c r="F3338" s="215"/>
      <c r="G3338" s="216"/>
      <c r="H3338" s="217"/>
      <c r="I3338" s="217"/>
      <c r="J3338" s="218"/>
      <c r="K3338" s="216"/>
    </row>
    <row r="3339" spans="5:11" s="205" customFormat="1" x14ac:dyDescent="0.3">
      <c r="E3339" s="215"/>
      <c r="F3339" s="215"/>
      <c r="G3339" s="216"/>
      <c r="H3339" s="217"/>
      <c r="I3339" s="217"/>
      <c r="J3339" s="218"/>
      <c r="K3339" s="216"/>
    </row>
    <row r="3340" spans="5:11" s="205" customFormat="1" x14ac:dyDescent="0.3">
      <c r="E3340" s="215"/>
      <c r="F3340" s="215"/>
      <c r="G3340" s="216"/>
      <c r="H3340" s="217"/>
      <c r="I3340" s="217"/>
      <c r="J3340" s="218"/>
      <c r="K3340" s="216"/>
    </row>
    <row r="3341" spans="5:11" s="205" customFormat="1" x14ac:dyDescent="0.3">
      <c r="E3341" s="215"/>
      <c r="F3341" s="215"/>
      <c r="G3341" s="216"/>
      <c r="H3341" s="217"/>
      <c r="I3341" s="217"/>
      <c r="J3341" s="218"/>
      <c r="K3341" s="216"/>
    </row>
    <row r="3342" spans="5:11" s="205" customFormat="1" x14ac:dyDescent="0.3">
      <c r="E3342" s="215"/>
      <c r="F3342" s="215"/>
      <c r="G3342" s="216"/>
      <c r="H3342" s="217"/>
      <c r="I3342" s="217"/>
      <c r="J3342" s="218"/>
      <c r="K3342" s="216"/>
    </row>
    <row r="3343" spans="5:11" s="205" customFormat="1" x14ac:dyDescent="0.3">
      <c r="E3343" s="215"/>
      <c r="F3343" s="215"/>
      <c r="G3343" s="216"/>
      <c r="H3343" s="217"/>
      <c r="I3343" s="217"/>
      <c r="J3343" s="218"/>
      <c r="K3343" s="216"/>
    </row>
    <row r="3344" spans="5:11" s="205" customFormat="1" x14ac:dyDescent="0.3">
      <c r="E3344" s="215"/>
      <c r="F3344" s="215"/>
      <c r="G3344" s="216"/>
      <c r="H3344" s="217"/>
      <c r="I3344" s="217"/>
      <c r="J3344" s="218"/>
      <c r="K3344" s="216"/>
    </row>
    <row r="3345" spans="5:11" s="205" customFormat="1" x14ac:dyDescent="0.3">
      <c r="E3345" s="215"/>
      <c r="F3345" s="215"/>
      <c r="G3345" s="216"/>
      <c r="H3345" s="217"/>
      <c r="I3345" s="217"/>
      <c r="J3345" s="218"/>
      <c r="K3345" s="216"/>
    </row>
    <row r="3346" spans="5:11" s="205" customFormat="1" x14ac:dyDescent="0.3">
      <c r="E3346" s="215"/>
      <c r="F3346" s="215"/>
      <c r="G3346" s="216"/>
      <c r="H3346" s="217"/>
      <c r="I3346" s="217"/>
      <c r="J3346" s="218"/>
      <c r="K3346" s="216"/>
    </row>
    <row r="3347" spans="5:11" s="205" customFormat="1" x14ac:dyDescent="0.3">
      <c r="E3347" s="215"/>
      <c r="F3347" s="215"/>
      <c r="G3347" s="216"/>
      <c r="H3347" s="217"/>
      <c r="I3347" s="217"/>
      <c r="J3347" s="218"/>
      <c r="K3347" s="216"/>
    </row>
    <row r="3348" spans="5:11" s="205" customFormat="1" x14ac:dyDescent="0.3">
      <c r="E3348" s="215"/>
      <c r="F3348" s="215"/>
      <c r="G3348" s="216"/>
      <c r="H3348" s="217"/>
      <c r="I3348" s="217"/>
      <c r="J3348" s="218"/>
      <c r="K3348" s="216"/>
    </row>
    <row r="3349" spans="5:11" s="205" customFormat="1" x14ac:dyDescent="0.3">
      <c r="E3349" s="215"/>
      <c r="F3349" s="215"/>
      <c r="G3349" s="216"/>
      <c r="H3349" s="217"/>
      <c r="I3349" s="217"/>
      <c r="J3349" s="218"/>
      <c r="K3349" s="216"/>
    </row>
    <row r="3350" spans="5:11" s="205" customFormat="1" x14ac:dyDescent="0.3">
      <c r="E3350" s="215"/>
      <c r="F3350" s="215"/>
      <c r="G3350" s="216"/>
      <c r="H3350" s="217"/>
      <c r="I3350" s="217"/>
      <c r="J3350" s="218"/>
      <c r="K3350" s="216"/>
    </row>
    <row r="3351" spans="5:11" s="205" customFormat="1" x14ac:dyDescent="0.3">
      <c r="E3351" s="215"/>
      <c r="F3351" s="215"/>
      <c r="G3351" s="216"/>
      <c r="H3351" s="217"/>
      <c r="I3351" s="217"/>
      <c r="J3351" s="218"/>
      <c r="K3351" s="216"/>
    </row>
    <row r="3352" spans="5:11" s="205" customFormat="1" x14ac:dyDescent="0.3">
      <c r="E3352" s="215"/>
      <c r="F3352" s="215"/>
      <c r="G3352" s="216"/>
      <c r="H3352" s="217"/>
      <c r="I3352" s="217"/>
      <c r="J3352" s="218"/>
      <c r="K3352" s="216"/>
    </row>
    <row r="3353" spans="5:11" s="205" customFormat="1" x14ac:dyDescent="0.3">
      <c r="E3353" s="215"/>
      <c r="F3353" s="215"/>
      <c r="G3353" s="216"/>
      <c r="H3353" s="217"/>
      <c r="I3353" s="217"/>
      <c r="J3353" s="218"/>
      <c r="K3353" s="216"/>
    </row>
    <row r="3354" spans="5:11" s="205" customFormat="1" x14ac:dyDescent="0.3">
      <c r="E3354" s="215"/>
      <c r="F3354" s="215"/>
      <c r="G3354" s="216"/>
      <c r="H3354" s="217"/>
      <c r="I3354" s="217"/>
      <c r="J3354" s="218"/>
      <c r="K3354" s="216"/>
    </row>
    <row r="3355" spans="5:11" s="205" customFormat="1" x14ac:dyDescent="0.3">
      <c r="E3355" s="215"/>
      <c r="F3355" s="215"/>
      <c r="G3355" s="216"/>
      <c r="H3355" s="217"/>
      <c r="I3355" s="217"/>
      <c r="J3355" s="218"/>
      <c r="K3355" s="216"/>
    </row>
    <row r="3356" spans="5:11" s="205" customFormat="1" x14ac:dyDescent="0.3">
      <c r="E3356" s="215"/>
      <c r="F3356" s="215"/>
      <c r="G3356" s="216"/>
      <c r="H3356" s="217"/>
      <c r="I3356" s="217"/>
      <c r="J3356" s="218"/>
      <c r="K3356" s="216"/>
    </row>
    <row r="3357" spans="5:11" s="205" customFormat="1" x14ac:dyDescent="0.3">
      <c r="E3357" s="215"/>
      <c r="F3357" s="215"/>
      <c r="G3357" s="216"/>
      <c r="H3357" s="217"/>
      <c r="I3357" s="217"/>
      <c r="J3357" s="218"/>
      <c r="K3357" s="216"/>
    </row>
    <row r="3358" spans="5:11" s="205" customFormat="1" x14ac:dyDescent="0.3">
      <c r="E3358" s="215"/>
      <c r="F3358" s="215"/>
      <c r="G3358" s="216"/>
      <c r="H3358" s="217"/>
      <c r="I3358" s="217"/>
      <c r="J3358" s="218"/>
      <c r="K3358" s="216"/>
    </row>
    <row r="3359" spans="5:11" s="205" customFormat="1" x14ac:dyDescent="0.3">
      <c r="E3359" s="215"/>
      <c r="F3359" s="215"/>
      <c r="G3359" s="216"/>
      <c r="H3359" s="217"/>
      <c r="I3359" s="217"/>
      <c r="J3359" s="218"/>
      <c r="K3359" s="216"/>
    </row>
    <row r="3360" spans="5:11" s="205" customFormat="1" x14ac:dyDescent="0.3">
      <c r="E3360" s="215"/>
      <c r="F3360" s="215"/>
      <c r="G3360" s="216"/>
      <c r="H3360" s="217"/>
      <c r="I3360" s="217"/>
      <c r="J3360" s="218"/>
      <c r="K3360" s="216"/>
    </row>
    <row r="3361" spans="5:11" s="205" customFormat="1" x14ac:dyDescent="0.3">
      <c r="E3361" s="215"/>
      <c r="F3361" s="215"/>
      <c r="G3361" s="216"/>
      <c r="H3361" s="217"/>
      <c r="I3361" s="217"/>
      <c r="J3361" s="218"/>
      <c r="K3361" s="216"/>
    </row>
    <row r="3362" spans="5:11" s="205" customFormat="1" x14ac:dyDescent="0.3">
      <c r="E3362" s="215"/>
      <c r="F3362" s="215"/>
      <c r="G3362" s="216"/>
      <c r="H3362" s="217"/>
      <c r="I3362" s="217"/>
      <c r="J3362" s="218"/>
      <c r="K3362" s="216"/>
    </row>
    <row r="3363" spans="5:11" s="205" customFormat="1" x14ac:dyDescent="0.3">
      <c r="E3363" s="215"/>
      <c r="F3363" s="215"/>
      <c r="G3363" s="216"/>
      <c r="H3363" s="217"/>
      <c r="I3363" s="217"/>
      <c r="J3363" s="218"/>
      <c r="K3363" s="216"/>
    </row>
    <row r="3364" spans="5:11" s="205" customFormat="1" x14ac:dyDescent="0.3">
      <c r="E3364" s="215"/>
      <c r="F3364" s="215"/>
      <c r="G3364" s="216"/>
      <c r="H3364" s="217"/>
      <c r="I3364" s="217"/>
      <c r="J3364" s="218"/>
      <c r="K3364" s="216"/>
    </row>
    <row r="3365" spans="5:11" s="205" customFormat="1" x14ac:dyDescent="0.3">
      <c r="E3365" s="215"/>
      <c r="F3365" s="215"/>
      <c r="G3365" s="216"/>
      <c r="H3365" s="217"/>
      <c r="I3365" s="217"/>
      <c r="J3365" s="218"/>
      <c r="K3365" s="216"/>
    </row>
    <row r="3366" spans="5:11" s="205" customFormat="1" x14ac:dyDescent="0.3">
      <c r="E3366" s="215"/>
      <c r="F3366" s="215"/>
      <c r="G3366" s="216"/>
      <c r="H3366" s="217"/>
      <c r="I3366" s="217"/>
      <c r="J3366" s="218"/>
      <c r="K3366" s="216"/>
    </row>
    <row r="3367" spans="5:11" s="205" customFormat="1" x14ac:dyDescent="0.3">
      <c r="E3367" s="215"/>
      <c r="F3367" s="215"/>
      <c r="G3367" s="216"/>
      <c r="H3367" s="217"/>
      <c r="I3367" s="217"/>
      <c r="J3367" s="218"/>
      <c r="K3367" s="216"/>
    </row>
    <row r="3368" spans="5:11" s="205" customFormat="1" x14ac:dyDescent="0.3">
      <c r="E3368" s="215"/>
      <c r="F3368" s="215"/>
      <c r="G3368" s="216"/>
      <c r="H3368" s="217"/>
      <c r="I3368" s="217"/>
      <c r="J3368" s="218"/>
      <c r="K3368" s="216"/>
    </row>
    <row r="3369" spans="5:11" s="205" customFormat="1" x14ac:dyDescent="0.3">
      <c r="E3369" s="215"/>
      <c r="F3369" s="215"/>
      <c r="G3369" s="216"/>
      <c r="H3369" s="217"/>
      <c r="I3369" s="217"/>
      <c r="J3369" s="218"/>
      <c r="K3369" s="216"/>
    </row>
    <row r="3370" spans="5:11" s="205" customFormat="1" x14ac:dyDescent="0.3">
      <c r="E3370" s="215"/>
      <c r="F3370" s="215"/>
      <c r="G3370" s="216"/>
      <c r="H3370" s="217"/>
      <c r="I3370" s="217"/>
      <c r="J3370" s="218"/>
      <c r="K3370" s="216"/>
    </row>
    <row r="3371" spans="5:11" s="205" customFormat="1" x14ac:dyDescent="0.3">
      <c r="E3371" s="215"/>
      <c r="F3371" s="215"/>
      <c r="G3371" s="216"/>
      <c r="H3371" s="217"/>
      <c r="I3371" s="217"/>
      <c r="J3371" s="218"/>
      <c r="K3371" s="216"/>
    </row>
    <row r="3372" spans="5:11" s="205" customFormat="1" x14ac:dyDescent="0.3">
      <c r="E3372" s="215"/>
      <c r="F3372" s="215"/>
      <c r="G3372" s="216"/>
      <c r="H3372" s="217"/>
      <c r="I3372" s="217"/>
      <c r="J3372" s="218"/>
      <c r="K3372" s="216"/>
    </row>
    <row r="3373" spans="5:11" s="205" customFormat="1" x14ac:dyDescent="0.3">
      <c r="E3373" s="215"/>
      <c r="F3373" s="215"/>
      <c r="G3373" s="216"/>
      <c r="H3373" s="217"/>
      <c r="I3373" s="217"/>
      <c r="J3373" s="218"/>
      <c r="K3373" s="216"/>
    </row>
    <row r="3374" spans="5:11" s="205" customFormat="1" x14ac:dyDescent="0.3">
      <c r="E3374" s="215"/>
      <c r="F3374" s="215"/>
      <c r="G3374" s="216"/>
      <c r="H3374" s="217"/>
      <c r="I3374" s="217"/>
      <c r="J3374" s="218"/>
      <c r="K3374" s="216"/>
    </row>
    <row r="3375" spans="5:11" s="205" customFormat="1" x14ac:dyDescent="0.3">
      <c r="E3375" s="215"/>
      <c r="F3375" s="215"/>
      <c r="G3375" s="216"/>
      <c r="H3375" s="217"/>
      <c r="I3375" s="217"/>
      <c r="J3375" s="218"/>
      <c r="K3375" s="216"/>
    </row>
    <row r="3376" spans="5:11" s="205" customFormat="1" x14ac:dyDescent="0.3">
      <c r="E3376" s="215"/>
      <c r="F3376" s="215"/>
      <c r="G3376" s="216"/>
      <c r="H3376" s="217"/>
      <c r="I3376" s="217"/>
      <c r="J3376" s="218"/>
      <c r="K3376" s="216"/>
    </row>
    <row r="3377" spans="5:11" s="205" customFormat="1" x14ac:dyDescent="0.3">
      <c r="E3377" s="215"/>
      <c r="F3377" s="215"/>
      <c r="G3377" s="216"/>
      <c r="H3377" s="217"/>
      <c r="I3377" s="217"/>
      <c r="J3377" s="218"/>
      <c r="K3377" s="216"/>
    </row>
    <row r="3378" spans="5:11" s="205" customFormat="1" x14ac:dyDescent="0.3">
      <c r="E3378" s="215"/>
      <c r="F3378" s="215"/>
      <c r="G3378" s="216"/>
      <c r="H3378" s="217"/>
      <c r="I3378" s="217"/>
      <c r="J3378" s="218"/>
      <c r="K3378" s="216"/>
    </row>
    <row r="3379" spans="5:11" s="205" customFormat="1" x14ac:dyDescent="0.3">
      <c r="E3379" s="215"/>
      <c r="F3379" s="215"/>
      <c r="G3379" s="216"/>
      <c r="H3379" s="217"/>
      <c r="I3379" s="217"/>
      <c r="J3379" s="218"/>
      <c r="K3379" s="216"/>
    </row>
    <row r="3380" spans="5:11" s="205" customFormat="1" x14ac:dyDescent="0.3">
      <c r="E3380" s="215"/>
      <c r="F3380" s="215"/>
      <c r="G3380" s="216"/>
      <c r="H3380" s="217"/>
      <c r="I3380" s="217"/>
      <c r="J3380" s="218"/>
      <c r="K3380" s="216"/>
    </row>
    <row r="3381" spans="5:11" s="205" customFormat="1" x14ac:dyDescent="0.3">
      <c r="E3381" s="215"/>
      <c r="F3381" s="215"/>
      <c r="G3381" s="216"/>
      <c r="H3381" s="217"/>
      <c r="I3381" s="217"/>
      <c r="J3381" s="218"/>
      <c r="K3381" s="216"/>
    </row>
    <row r="3382" spans="5:11" s="205" customFormat="1" x14ac:dyDescent="0.3">
      <c r="E3382" s="215"/>
      <c r="F3382" s="215"/>
      <c r="G3382" s="216"/>
      <c r="H3382" s="217"/>
      <c r="I3382" s="217"/>
      <c r="J3382" s="218"/>
      <c r="K3382" s="216"/>
    </row>
    <row r="3383" spans="5:11" s="205" customFormat="1" x14ac:dyDescent="0.3">
      <c r="E3383" s="215"/>
      <c r="F3383" s="215"/>
      <c r="G3383" s="216"/>
      <c r="H3383" s="217"/>
      <c r="I3383" s="217"/>
      <c r="J3383" s="218"/>
      <c r="K3383" s="216"/>
    </row>
    <row r="3384" spans="5:11" s="205" customFormat="1" x14ac:dyDescent="0.3">
      <c r="E3384" s="215"/>
      <c r="F3384" s="215"/>
      <c r="G3384" s="216"/>
      <c r="H3384" s="217"/>
      <c r="I3384" s="217"/>
      <c r="J3384" s="218"/>
      <c r="K3384" s="216"/>
    </row>
    <row r="3385" spans="5:11" s="205" customFormat="1" x14ac:dyDescent="0.3">
      <c r="E3385" s="215"/>
      <c r="F3385" s="215"/>
      <c r="G3385" s="216"/>
      <c r="H3385" s="217"/>
      <c r="I3385" s="217"/>
      <c r="J3385" s="218"/>
      <c r="K3385" s="216"/>
    </row>
    <row r="3386" spans="5:11" s="205" customFormat="1" x14ac:dyDescent="0.3">
      <c r="E3386" s="215"/>
      <c r="F3386" s="215"/>
      <c r="G3386" s="216"/>
      <c r="H3386" s="217"/>
      <c r="I3386" s="217"/>
      <c r="J3386" s="218"/>
      <c r="K3386" s="216"/>
    </row>
    <row r="3387" spans="5:11" s="205" customFormat="1" x14ac:dyDescent="0.3">
      <c r="E3387" s="215"/>
      <c r="F3387" s="215"/>
      <c r="G3387" s="216"/>
      <c r="H3387" s="217"/>
      <c r="I3387" s="217"/>
      <c r="J3387" s="218"/>
      <c r="K3387" s="216"/>
    </row>
    <row r="3388" spans="5:11" s="205" customFormat="1" x14ac:dyDescent="0.3">
      <c r="E3388" s="215"/>
      <c r="F3388" s="215"/>
      <c r="G3388" s="216"/>
      <c r="H3388" s="217"/>
      <c r="I3388" s="217"/>
      <c r="J3388" s="218"/>
      <c r="K3388" s="216"/>
    </row>
    <row r="3389" spans="5:11" s="205" customFormat="1" x14ac:dyDescent="0.3">
      <c r="E3389" s="215"/>
      <c r="F3389" s="215"/>
      <c r="G3389" s="216"/>
      <c r="H3389" s="217"/>
      <c r="I3389" s="217"/>
      <c r="J3389" s="218"/>
      <c r="K3389" s="216"/>
    </row>
    <row r="3390" spans="5:11" s="205" customFormat="1" x14ac:dyDescent="0.3">
      <c r="E3390" s="215"/>
      <c r="F3390" s="215"/>
      <c r="G3390" s="216"/>
      <c r="H3390" s="217"/>
      <c r="I3390" s="217"/>
      <c r="J3390" s="218"/>
      <c r="K3390" s="216"/>
    </row>
    <row r="3391" spans="5:11" s="205" customFormat="1" x14ac:dyDescent="0.3">
      <c r="E3391" s="215"/>
      <c r="F3391" s="215"/>
      <c r="G3391" s="216"/>
      <c r="H3391" s="217"/>
      <c r="I3391" s="217"/>
      <c r="J3391" s="218"/>
      <c r="K3391" s="216"/>
    </row>
    <row r="3392" spans="5:11" s="205" customFormat="1" x14ac:dyDescent="0.3">
      <c r="E3392" s="215"/>
      <c r="F3392" s="215"/>
      <c r="G3392" s="216"/>
      <c r="H3392" s="217"/>
      <c r="I3392" s="217"/>
      <c r="J3392" s="218"/>
      <c r="K3392" s="216"/>
    </row>
    <row r="3393" spans="5:11" s="205" customFormat="1" x14ac:dyDescent="0.3">
      <c r="E3393" s="215"/>
      <c r="F3393" s="215"/>
      <c r="G3393" s="216"/>
      <c r="H3393" s="217"/>
      <c r="I3393" s="217"/>
      <c r="J3393" s="218"/>
      <c r="K3393" s="216"/>
    </row>
    <row r="3394" spans="5:11" s="205" customFormat="1" x14ac:dyDescent="0.3">
      <c r="E3394" s="215"/>
      <c r="F3394" s="215"/>
      <c r="G3394" s="216"/>
      <c r="H3394" s="217"/>
      <c r="I3394" s="217"/>
      <c r="J3394" s="218"/>
      <c r="K3394" s="216"/>
    </row>
    <row r="3395" spans="5:11" s="205" customFormat="1" x14ac:dyDescent="0.3">
      <c r="E3395" s="215"/>
      <c r="F3395" s="215"/>
      <c r="G3395" s="216"/>
      <c r="H3395" s="217"/>
      <c r="I3395" s="217"/>
      <c r="J3395" s="218"/>
      <c r="K3395" s="216"/>
    </row>
    <row r="3396" spans="5:11" s="205" customFormat="1" x14ac:dyDescent="0.3">
      <c r="E3396" s="215"/>
      <c r="F3396" s="215"/>
      <c r="G3396" s="216"/>
      <c r="H3396" s="217"/>
      <c r="I3396" s="217"/>
      <c r="J3396" s="218"/>
      <c r="K3396" s="216"/>
    </row>
    <row r="3397" spans="5:11" s="205" customFormat="1" x14ac:dyDescent="0.3">
      <c r="E3397" s="215"/>
      <c r="F3397" s="215"/>
      <c r="G3397" s="216"/>
      <c r="H3397" s="217"/>
      <c r="I3397" s="217"/>
      <c r="J3397" s="218"/>
      <c r="K3397" s="216"/>
    </row>
    <row r="3398" spans="5:11" s="205" customFormat="1" x14ac:dyDescent="0.3">
      <c r="E3398" s="215"/>
      <c r="F3398" s="215"/>
      <c r="G3398" s="216"/>
      <c r="H3398" s="217"/>
      <c r="I3398" s="217"/>
      <c r="J3398" s="218"/>
      <c r="K3398" s="216"/>
    </row>
    <row r="3399" spans="5:11" s="205" customFormat="1" x14ac:dyDescent="0.3">
      <c r="E3399" s="215"/>
      <c r="F3399" s="215"/>
      <c r="G3399" s="216"/>
      <c r="H3399" s="217"/>
      <c r="I3399" s="217"/>
      <c r="J3399" s="218"/>
      <c r="K3399" s="216"/>
    </row>
    <row r="3400" spans="5:11" s="205" customFormat="1" x14ac:dyDescent="0.3">
      <c r="E3400" s="215"/>
      <c r="F3400" s="215"/>
      <c r="G3400" s="216"/>
      <c r="H3400" s="217"/>
      <c r="I3400" s="217"/>
      <c r="J3400" s="218"/>
      <c r="K3400" s="216"/>
    </row>
    <row r="3401" spans="5:11" s="205" customFormat="1" x14ac:dyDescent="0.3">
      <c r="E3401" s="215"/>
      <c r="F3401" s="215"/>
      <c r="G3401" s="216"/>
      <c r="H3401" s="217"/>
      <c r="I3401" s="217"/>
      <c r="J3401" s="218"/>
      <c r="K3401" s="216"/>
    </row>
    <row r="3402" spans="5:11" s="205" customFormat="1" x14ac:dyDescent="0.3">
      <c r="E3402" s="215"/>
      <c r="F3402" s="215"/>
      <c r="G3402" s="216"/>
      <c r="H3402" s="217"/>
      <c r="I3402" s="217"/>
      <c r="J3402" s="218"/>
      <c r="K3402" s="216"/>
    </row>
    <row r="3403" spans="5:11" s="205" customFormat="1" x14ac:dyDescent="0.3">
      <c r="E3403" s="215"/>
      <c r="F3403" s="215"/>
      <c r="G3403" s="216"/>
      <c r="H3403" s="217"/>
      <c r="I3403" s="217"/>
      <c r="J3403" s="218"/>
      <c r="K3403" s="216"/>
    </row>
    <row r="3404" spans="5:11" s="205" customFormat="1" x14ac:dyDescent="0.3">
      <c r="E3404" s="215"/>
      <c r="F3404" s="215"/>
      <c r="G3404" s="216"/>
      <c r="H3404" s="217"/>
      <c r="I3404" s="217"/>
      <c r="J3404" s="218"/>
      <c r="K3404" s="216"/>
    </row>
    <row r="3405" spans="5:11" s="205" customFormat="1" x14ac:dyDescent="0.3">
      <c r="E3405" s="215"/>
      <c r="F3405" s="215"/>
      <c r="G3405" s="216"/>
      <c r="H3405" s="217"/>
      <c r="I3405" s="217"/>
      <c r="J3405" s="218"/>
      <c r="K3405" s="216"/>
    </row>
    <row r="3406" spans="5:11" s="205" customFormat="1" x14ac:dyDescent="0.3">
      <c r="E3406" s="215"/>
      <c r="F3406" s="215"/>
      <c r="G3406" s="216"/>
      <c r="H3406" s="217"/>
      <c r="I3406" s="217"/>
      <c r="J3406" s="218"/>
      <c r="K3406" s="216"/>
    </row>
    <row r="3407" spans="5:11" s="205" customFormat="1" x14ac:dyDescent="0.3">
      <c r="E3407" s="215"/>
      <c r="F3407" s="215"/>
      <c r="G3407" s="216"/>
      <c r="H3407" s="217"/>
      <c r="I3407" s="217"/>
      <c r="J3407" s="218"/>
      <c r="K3407" s="216"/>
    </row>
    <row r="3408" spans="5:11" s="205" customFormat="1" x14ac:dyDescent="0.3">
      <c r="E3408" s="215"/>
      <c r="F3408" s="215"/>
      <c r="G3408" s="216"/>
      <c r="H3408" s="217"/>
      <c r="I3408" s="217"/>
      <c r="J3408" s="218"/>
      <c r="K3408" s="216"/>
    </row>
    <row r="3409" spans="5:11" s="205" customFormat="1" x14ac:dyDescent="0.3">
      <c r="E3409" s="215"/>
      <c r="F3409" s="215"/>
      <c r="G3409" s="216"/>
      <c r="H3409" s="217"/>
      <c r="I3409" s="217"/>
      <c r="J3409" s="218"/>
      <c r="K3409" s="216"/>
    </row>
    <row r="3410" spans="5:11" s="205" customFormat="1" x14ac:dyDescent="0.3">
      <c r="E3410" s="215"/>
      <c r="F3410" s="215"/>
      <c r="G3410" s="216"/>
      <c r="H3410" s="217"/>
      <c r="I3410" s="217"/>
      <c r="J3410" s="218"/>
      <c r="K3410" s="216"/>
    </row>
    <row r="3411" spans="5:11" s="205" customFormat="1" x14ac:dyDescent="0.3">
      <c r="E3411" s="215"/>
      <c r="F3411" s="215"/>
      <c r="G3411" s="216"/>
      <c r="H3411" s="217"/>
      <c r="I3411" s="217"/>
      <c r="J3411" s="218"/>
      <c r="K3411" s="216"/>
    </row>
    <row r="3412" spans="5:11" s="205" customFormat="1" x14ac:dyDescent="0.3">
      <c r="E3412" s="215"/>
      <c r="F3412" s="215"/>
      <c r="G3412" s="216"/>
      <c r="H3412" s="217"/>
      <c r="I3412" s="217"/>
      <c r="J3412" s="218"/>
      <c r="K3412" s="216"/>
    </row>
    <row r="3413" spans="5:11" s="205" customFormat="1" x14ac:dyDescent="0.3">
      <c r="E3413" s="215"/>
      <c r="F3413" s="215"/>
      <c r="G3413" s="216"/>
      <c r="H3413" s="217"/>
      <c r="I3413" s="217"/>
      <c r="J3413" s="218"/>
      <c r="K3413" s="216"/>
    </row>
    <row r="3414" spans="5:11" s="205" customFormat="1" x14ac:dyDescent="0.3">
      <c r="E3414" s="215"/>
      <c r="F3414" s="215"/>
      <c r="G3414" s="216"/>
      <c r="H3414" s="217"/>
      <c r="I3414" s="217"/>
      <c r="J3414" s="218"/>
      <c r="K3414" s="216"/>
    </row>
    <row r="3415" spans="5:11" s="205" customFormat="1" x14ac:dyDescent="0.3">
      <c r="E3415" s="215"/>
      <c r="F3415" s="215"/>
      <c r="G3415" s="216"/>
      <c r="H3415" s="217"/>
      <c r="I3415" s="217"/>
      <c r="J3415" s="218"/>
      <c r="K3415" s="216"/>
    </row>
    <row r="3416" spans="5:11" s="205" customFormat="1" x14ac:dyDescent="0.3">
      <c r="E3416" s="215"/>
      <c r="F3416" s="215"/>
      <c r="G3416" s="216"/>
      <c r="H3416" s="217"/>
      <c r="I3416" s="217"/>
      <c r="J3416" s="218"/>
      <c r="K3416" s="216"/>
    </row>
    <row r="3417" spans="5:11" s="205" customFormat="1" x14ac:dyDescent="0.3">
      <c r="E3417" s="215"/>
      <c r="F3417" s="215"/>
      <c r="G3417" s="216"/>
      <c r="H3417" s="217"/>
      <c r="I3417" s="217"/>
      <c r="J3417" s="218"/>
      <c r="K3417" s="216"/>
    </row>
    <row r="3418" spans="5:11" s="205" customFormat="1" x14ac:dyDescent="0.3">
      <c r="E3418" s="215"/>
      <c r="F3418" s="215"/>
      <c r="G3418" s="216"/>
      <c r="H3418" s="217"/>
      <c r="I3418" s="217"/>
      <c r="J3418" s="218"/>
      <c r="K3418" s="216"/>
    </row>
    <row r="3419" spans="5:11" s="205" customFormat="1" x14ac:dyDescent="0.3">
      <c r="E3419" s="215"/>
      <c r="F3419" s="215"/>
      <c r="G3419" s="216"/>
      <c r="H3419" s="217"/>
      <c r="I3419" s="217"/>
      <c r="J3419" s="218"/>
      <c r="K3419" s="216"/>
    </row>
    <row r="3420" spans="5:11" s="205" customFormat="1" x14ac:dyDescent="0.3">
      <c r="E3420" s="215"/>
      <c r="F3420" s="215"/>
      <c r="G3420" s="216"/>
      <c r="H3420" s="217"/>
      <c r="I3420" s="217"/>
      <c r="J3420" s="218"/>
      <c r="K3420" s="216"/>
    </row>
    <row r="3421" spans="5:11" s="205" customFormat="1" x14ac:dyDescent="0.3">
      <c r="E3421" s="215"/>
      <c r="F3421" s="215"/>
      <c r="G3421" s="216"/>
      <c r="H3421" s="217"/>
      <c r="I3421" s="217"/>
      <c r="J3421" s="218"/>
      <c r="K3421" s="216"/>
    </row>
    <row r="3422" spans="5:11" s="205" customFormat="1" x14ac:dyDescent="0.3">
      <c r="E3422" s="215"/>
      <c r="F3422" s="215"/>
      <c r="G3422" s="216"/>
      <c r="H3422" s="217"/>
      <c r="I3422" s="217"/>
      <c r="J3422" s="218"/>
      <c r="K3422" s="216"/>
    </row>
    <row r="3423" spans="5:11" s="205" customFormat="1" x14ac:dyDescent="0.3">
      <c r="E3423" s="215"/>
      <c r="F3423" s="215"/>
      <c r="G3423" s="216"/>
      <c r="H3423" s="217"/>
      <c r="I3423" s="217"/>
      <c r="J3423" s="218"/>
      <c r="K3423" s="216"/>
    </row>
    <row r="3424" spans="5:11" s="205" customFormat="1" x14ac:dyDescent="0.3">
      <c r="E3424" s="215"/>
      <c r="F3424" s="215"/>
      <c r="G3424" s="216"/>
      <c r="H3424" s="217"/>
      <c r="I3424" s="217"/>
      <c r="J3424" s="218"/>
      <c r="K3424" s="216"/>
    </row>
    <row r="3425" spans="5:11" s="205" customFormat="1" x14ac:dyDescent="0.3">
      <c r="E3425" s="215"/>
      <c r="F3425" s="215"/>
      <c r="G3425" s="216"/>
      <c r="H3425" s="217"/>
      <c r="I3425" s="217"/>
      <c r="J3425" s="218"/>
      <c r="K3425" s="216"/>
    </row>
    <row r="3426" spans="5:11" s="205" customFormat="1" x14ac:dyDescent="0.3">
      <c r="E3426" s="215"/>
      <c r="F3426" s="215"/>
      <c r="G3426" s="216"/>
      <c r="H3426" s="217"/>
      <c r="I3426" s="217"/>
      <c r="J3426" s="218"/>
      <c r="K3426" s="216"/>
    </row>
    <row r="3427" spans="5:11" s="205" customFormat="1" x14ac:dyDescent="0.3">
      <c r="E3427" s="215"/>
      <c r="F3427" s="215"/>
      <c r="G3427" s="216"/>
      <c r="H3427" s="217"/>
      <c r="I3427" s="217"/>
      <c r="J3427" s="218"/>
      <c r="K3427" s="216"/>
    </row>
    <row r="3428" spans="5:11" s="205" customFormat="1" x14ac:dyDescent="0.3">
      <c r="E3428" s="215"/>
      <c r="F3428" s="215"/>
      <c r="G3428" s="216"/>
      <c r="H3428" s="217"/>
      <c r="I3428" s="217"/>
      <c r="J3428" s="218"/>
      <c r="K3428" s="216"/>
    </row>
    <row r="3429" spans="5:11" s="205" customFormat="1" x14ac:dyDescent="0.3">
      <c r="E3429" s="215"/>
      <c r="F3429" s="215"/>
      <c r="G3429" s="216"/>
      <c r="H3429" s="217"/>
      <c r="I3429" s="217"/>
      <c r="J3429" s="218"/>
      <c r="K3429" s="216"/>
    </row>
    <row r="3430" spans="5:11" s="205" customFormat="1" x14ac:dyDescent="0.3">
      <c r="E3430" s="215"/>
      <c r="F3430" s="215"/>
      <c r="G3430" s="216"/>
      <c r="H3430" s="217"/>
      <c r="I3430" s="217"/>
      <c r="J3430" s="218"/>
      <c r="K3430" s="216"/>
    </row>
    <row r="3431" spans="5:11" s="205" customFormat="1" x14ac:dyDescent="0.3">
      <c r="E3431" s="215"/>
      <c r="F3431" s="215"/>
      <c r="G3431" s="216"/>
      <c r="H3431" s="217"/>
      <c r="I3431" s="217"/>
      <c r="J3431" s="218"/>
      <c r="K3431" s="216"/>
    </row>
    <row r="3432" spans="5:11" s="205" customFormat="1" x14ac:dyDescent="0.3">
      <c r="E3432" s="215"/>
      <c r="F3432" s="215"/>
      <c r="G3432" s="216"/>
      <c r="H3432" s="217"/>
      <c r="I3432" s="217"/>
      <c r="J3432" s="218"/>
      <c r="K3432" s="216"/>
    </row>
    <row r="3433" spans="5:11" s="205" customFormat="1" x14ac:dyDescent="0.3">
      <c r="E3433" s="215"/>
      <c r="F3433" s="215"/>
      <c r="G3433" s="216"/>
      <c r="H3433" s="217"/>
      <c r="I3433" s="217"/>
      <c r="J3433" s="218"/>
      <c r="K3433" s="216"/>
    </row>
    <row r="3434" spans="5:11" s="205" customFormat="1" x14ac:dyDescent="0.3">
      <c r="E3434" s="215"/>
      <c r="F3434" s="215"/>
      <c r="G3434" s="216"/>
      <c r="H3434" s="217"/>
      <c r="I3434" s="217"/>
      <c r="J3434" s="218"/>
      <c r="K3434" s="216"/>
    </row>
    <row r="3435" spans="5:11" s="205" customFormat="1" x14ac:dyDescent="0.3">
      <c r="E3435" s="215"/>
      <c r="F3435" s="215"/>
      <c r="G3435" s="216"/>
      <c r="H3435" s="217"/>
      <c r="I3435" s="217"/>
      <c r="J3435" s="218"/>
      <c r="K3435" s="216"/>
    </row>
    <row r="3436" spans="5:11" s="205" customFormat="1" x14ac:dyDescent="0.3">
      <c r="E3436" s="215"/>
      <c r="F3436" s="215"/>
      <c r="G3436" s="216"/>
      <c r="H3436" s="217"/>
      <c r="I3436" s="217"/>
      <c r="J3436" s="218"/>
      <c r="K3436" s="216"/>
    </row>
    <row r="3437" spans="5:11" s="205" customFormat="1" x14ac:dyDescent="0.3">
      <c r="E3437" s="215"/>
      <c r="F3437" s="215"/>
      <c r="G3437" s="216"/>
      <c r="H3437" s="217"/>
      <c r="I3437" s="217"/>
      <c r="J3437" s="218"/>
      <c r="K3437" s="216"/>
    </row>
    <row r="3438" spans="5:11" s="205" customFormat="1" x14ac:dyDescent="0.3">
      <c r="E3438" s="215"/>
      <c r="F3438" s="215"/>
      <c r="G3438" s="216"/>
      <c r="H3438" s="217"/>
      <c r="I3438" s="217"/>
      <c r="J3438" s="218"/>
      <c r="K3438" s="216"/>
    </row>
    <row r="3439" spans="5:11" s="205" customFormat="1" x14ac:dyDescent="0.3">
      <c r="E3439" s="215"/>
      <c r="F3439" s="215"/>
      <c r="G3439" s="216"/>
      <c r="H3439" s="217"/>
      <c r="I3439" s="217"/>
      <c r="J3439" s="218"/>
      <c r="K3439" s="216"/>
    </row>
    <row r="3440" spans="5:11" s="205" customFormat="1" x14ac:dyDescent="0.3">
      <c r="E3440" s="215"/>
      <c r="F3440" s="215"/>
      <c r="G3440" s="216"/>
      <c r="H3440" s="217"/>
      <c r="I3440" s="217"/>
      <c r="J3440" s="218"/>
      <c r="K3440" s="216"/>
    </row>
    <row r="3441" spans="5:11" s="205" customFormat="1" x14ac:dyDescent="0.3">
      <c r="E3441" s="215"/>
      <c r="F3441" s="215"/>
      <c r="G3441" s="216"/>
      <c r="H3441" s="217"/>
      <c r="I3441" s="217"/>
      <c r="J3441" s="218"/>
      <c r="K3441" s="216"/>
    </row>
    <row r="3442" spans="5:11" s="205" customFormat="1" x14ac:dyDescent="0.3">
      <c r="E3442" s="215"/>
      <c r="F3442" s="215"/>
      <c r="G3442" s="216"/>
      <c r="H3442" s="217"/>
      <c r="I3442" s="217"/>
      <c r="J3442" s="218"/>
      <c r="K3442" s="216"/>
    </row>
    <row r="3443" spans="5:11" s="205" customFormat="1" x14ac:dyDescent="0.3">
      <c r="E3443" s="215"/>
      <c r="F3443" s="215"/>
      <c r="G3443" s="216"/>
      <c r="H3443" s="217"/>
      <c r="I3443" s="217"/>
      <c r="J3443" s="218"/>
      <c r="K3443" s="216"/>
    </row>
    <row r="3444" spans="5:11" s="205" customFormat="1" x14ac:dyDescent="0.3">
      <c r="E3444" s="215"/>
      <c r="F3444" s="215"/>
      <c r="G3444" s="216"/>
      <c r="H3444" s="217"/>
      <c r="I3444" s="217"/>
      <c r="J3444" s="218"/>
      <c r="K3444" s="216"/>
    </row>
    <row r="3445" spans="5:11" s="205" customFormat="1" x14ac:dyDescent="0.3">
      <c r="E3445" s="215"/>
      <c r="F3445" s="215"/>
      <c r="G3445" s="216"/>
      <c r="H3445" s="217"/>
      <c r="I3445" s="217"/>
      <c r="J3445" s="218"/>
      <c r="K3445" s="216"/>
    </row>
    <row r="3446" spans="5:11" s="205" customFormat="1" x14ac:dyDescent="0.3">
      <c r="E3446" s="215"/>
      <c r="F3446" s="215"/>
      <c r="G3446" s="216"/>
      <c r="H3446" s="217"/>
      <c r="I3446" s="217"/>
      <c r="J3446" s="218"/>
      <c r="K3446" s="216"/>
    </row>
    <row r="3447" spans="5:11" s="205" customFormat="1" x14ac:dyDescent="0.3">
      <c r="E3447" s="215"/>
      <c r="F3447" s="215"/>
      <c r="G3447" s="216"/>
      <c r="H3447" s="217"/>
      <c r="I3447" s="217"/>
      <c r="J3447" s="218"/>
      <c r="K3447" s="216"/>
    </row>
    <row r="3448" spans="5:11" s="205" customFormat="1" x14ac:dyDescent="0.3">
      <c r="E3448" s="215"/>
      <c r="F3448" s="215"/>
      <c r="G3448" s="216"/>
      <c r="H3448" s="217"/>
      <c r="I3448" s="217"/>
      <c r="J3448" s="218"/>
      <c r="K3448" s="216"/>
    </row>
    <row r="3449" spans="5:11" s="205" customFormat="1" x14ac:dyDescent="0.3">
      <c r="E3449" s="215"/>
      <c r="F3449" s="215"/>
      <c r="G3449" s="216"/>
      <c r="H3449" s="217"/>
      <c r="I3449" s="217"/>
      <c r="J3449" s="218"/>
      <c r="K3449" s="216"/>
    </row>
    <row r="3450" spans="5:11" s="205" customFormat="1" x14ac:dyDescent="0.3">
      <c r="E3450" s="215"/>
      <c r="F3450" s="215"/>
      <c r="G3450" s="216"/>
      <c r="H3450" s="217"/>
      <c r="I3450" s="217"/>
      <c r="J3450" s="218"/>
      <c r="K3450" s="216"/>
    </row>
    <row r="3451" spans="5:11" s="205" customFormat="1" x14ac:dyDescent="0.3">
      <c r="E3451" s="215"/>
      <c r="F3451" s="215"/>
      <c r="G3451" s="216"/>
      <c r="H3451" s="217"/>
      <c r="I3451" s="217"/>
      <c r="J3451" s="218"/>
      <c r="K3451" s="216"/>
    </row>
    <row r="3452" spans="5:11" s="205" customFormat="1" x14ac:dyDescent="0.3">
      <c r="E3452" s="215"/>
      <c r="F3452" s="215"/>
      <c r="G3452" s="216"/>
      <c r="H3452" s="217"/>
      <c r="I3452" s="217"/>
      <c r="J3452" s="218"/>
      <c r="K3452" s="216"/>
    </row>
    <row r="3453" spans="5:11" s="205" customFormat="1" x14ac:dyDescent="0.3">
      <c r="E3453" s="215"/>
      <c r="F3453" s="215"/>
      <c r="G3453" s="216"/>
      <c r="H3453" s="217"/>
      <c r="I3453" s="217"/>
      <c r="J3453" s="218"/>
      <c r="K3453" s="216"/>
    </row>
    <row r="3454" spans="5:11" s="205" customFormat="1" x14ac:dyDescent="0.3">
      <c r="E3454" s="215"/>
      <c r="F3454" s="215"/>
      <c r="G3454" s="216"/>
      <c r="H3454" s="217"/>
      <c r="I3454" s="217"/>
      <c r="J3454" s="218"/>
      <c r="K3454" s="216"/>
    </row>
    <row r="3455" spans="5:11" s="205" customFormat="1" x14ac:dyDescent="0.3">
      <c r="E3455" s="215"/>
      <c r="F3455" s="215"/>
      <c r="G3455" s="216"/>
      <c r="H3455" s="217"/>
      <c r="I3455" s="217"/>
      <c r="J3455" s="218"/>
      <c r="K3455" s="216"/>
    </row>
    <row r="3456" spans="5:11" s="205" customFormat="1" x14ac:dyDescent="0.3">
      <c r="E3456" s="215"/>
      <c r="F3456" s="215"/>
      <c r="G3456" s="216"/>
      <c r="H3456" s="217"/>
      <c r="I3456" s="217"/>
      <c r="J3456" s="218"/>
      <c r="K3456" s="216"/>
    </row>
    <row r="3457" spans="5:11" s="205" customFormat="1" x14ac:dyDescent="0.3">
      <c r="E3457" s="215"/>
      <c r="F3457" s="215"/>
      <c r="G3457" s="216"/>
      <c r="H3457" s="217"/>
      <c r="I3457" s="217"/>
      <c r="J3457" s="218"/>
      <c r="K3457" s="216"/>
    </row>
    <row r="3458" spans="5:11" s="205" customFormat="1" x14ac:dyDescent="0.3">
      <c r="E3458" s="215"/>
      <c r="F3458" s="215"/>
      <c r="G3458" s="216"/>
      <c r="H3458" s="217"/>
      <c r="I3458" s="217"/>
      <c r="J3458" s="218"/>
      <c r="K3458" s="216"/>
    </row>
    <row r="3459" spans="5:11" s="205" customFormat="1" x14ac:dyDescent="0.3">
      <c r="E3459" s="215"/>
      <c r="F3459" s="215"/>
      <c r="G3459" s="216"/>
      <c r="H3459" s="217"/>
      <c r="I3459" s="217"/>
      <c r="J3459" s="218"/>
      <c r="K3459" s="216"/>
    </row>
    <row r="3460" spans="5:11" s="205" customFormat="1" x14ac:dyDescent="0.3">
      <c r="E3460" s="215"/>
      <c r="F3460" s="215"/>
      <c r="G3460" s="216"/>
      <c r="H3460" s="217"/>
      <c r="I3460" s="217"/>
      <c r="J3460" s="218"/>
      <c r="K3460" s="216"/>
    </row>
    <row r="3461" spans="5:11" s="205" customFormat="1" x14ac:dyDescent="0.3">
      <c r="E3461" s="215"/>
      <c r="F3461" s="215"/>
      <c r="G3461" s="216"/>
      <c r="H3461" s="217"/>
      <c r="I3461" s="217"/>
      <c r="J3461" s="218"/>
      <c r="K3461" s="216"/>
    </row>
    <row r="3462" spans="5:11" s="205" customFormat="1" x14ac:dyDescent="0.3">
      <c r="E3462" s="215"/>
      <c r="F3462" s="215"/>
      <c r="G3462" s="216"/>
      <c r="H3462" s="217"/>
      <c r="I3462" s="217"/>
      <c r="J3462" s="218"/>
      <c r="K3462" s="216"/>
    </row>
    <row r="3463" spans="5:11" s="205" customFormat="1" x14ac:dyDescent="0.3">
      <c r="E3463" s="215"/>
      <c r="F3463" s="215"/>
      <c r="G3463" s="216"/>
      <c r="H3463" s="217"/>
      <c r="I3463" s="217"/>
      <c r="J3463" s="218"/>
      <c r="K3463" s="216"/>
    </row>
    <row r="3464" spans="5:11" s="205" customFormat="1" x14ac:dyDescent="0.3">
      <c r="E3464" s="215"/>
      <c r="F3464" s="215"/>
      <c r="G3464" s="216"/>
      <c r="H3464" s="217"/>
      <c r="I3464" s="217"/>
      <c r="J3464" s="218"/>
      <c r="K3464" s="216"/>
    </row>
    <row r="3465" spans="5:11" s="205" customFormat="1" x14ac:dyDescent="0.3">
      <c r="E3465" s="215"/>
      <c r="F3465" s="215"/>
      <c r="G3465" s="216"/>
      <c r="H3465" s="217"/>
      <c r="I3465" s="217"/>
      <c r="J3465" s="218"/>
      <c r="K3465" s="216"/>
    </row>
    <row r="3466" spans="5:11" s="205" customFormat="1" x14ac:dyDescent="0.3">
      <c r="E3466" s="215"/>
      <c r="F3466" s="215"/>
      <c r="G3466" s="216"/>
      <c r="H3466" s="217"/>
      <c r="I3466" s="217"/>
      <c r="J3466" s="218"/>
      <c r="K3466" s="216"/>
    </row>
    <row r="3467" spans="5:11" s="205" customFormat="1" x14ac:dyDescent="0.3">
      <c r="E3467" s="215"/>
      <c r="F3467" s="215"/>
      <c r="G3467" s="216"/>
      <c r="H3467" s="217"/>
      <c r="I3467" s="217"/>
      <c r="J3467" s="218"/>
      <c r="K3467" s="216"/>
    </row>
    <row r="3468" spans="5:11" s="205" customFormat="1" x14ac:dyDescent="0.3">
      <c r="E3468" s="215"/>
      <c r="F3468" s="215"/>
      <c r="G3468" s="216"/>
      <c r="H3468" s="217"/>
      <c r="I3468" s="217"/>
      <c r="J3468" s="218"/>
      <c r="K3468" s="216"/>
    </row>
    <row r="3469" spans="5:11" s="205" customFormat="1" x14ac:dyDescent="0.3">
      <c r="E3469" s="215"/>
      <c r="F3469" s="215"/>
      <c r="G3469" s="216"/>
      <c r="H3469" s="217"/>
      <c r="I3469" s="217"/>
      <c r="J3469" s="218"/>
      <c r="K3469" s="216"/>
    </row>
    <row r="3470" spans="5:11" s="205" customFormat="1" x14ac:dyDescent="0.3">
      <c r="E3470" s="215"/>
      <c r="F3470" s="215"/>
      <c r="G3470" s="216"/>
      <c r="H3470" s="217"/>
      <c r="I3470" s="217"/>
      <c r="J3470" s="218"/>
      <c r="K3470" s="216"/>
    </row>
    <row r="3471" spans="5:11" s="205" customFormat="1" x14ac:dyDescent="0.3">
      <c r="E3471" s="215"/>
      <c r="F3471" s="215"/>
      <c r="G3471" s="216"/>
      <c r="H3471" s="217"/>
      <c r="I3471" s="217"/>
      <c r="J3471" s="218"/>
      <c r="K3471" s="216"/>
    </row>
    <row r="3472" spans="5:11" s="205" customFormat="1" x14ac:dyDescent="0.3">
      <c r="E3472" s="215"/>
      <c r="F3472" s="215"/>
      <c r="G3472" s="216"/>
      <c r="H3472" s="217"/>
      <c r="I3472" s="217"/>
      <c r="J3472" s="218"/>
      <c r="K3472" s="216"/>
    </row>
    <row r="3473" spans="5:11" s="205" customFormat="1" x14ac:dyDescent="0.3">
      <c r="E3473" s="215"/>
      <c r="F3473" s="215"/>
      <c r="G3473" s="216"/>
      <c r="H3473" s="217"/>
      <c r="I3473" s="217"/>
      <c r="J3473" s="218"/>
      <c r="K3473" s="216"/>
    </row>
    <row r="3474" spans="5:11" s="205" customFormat="1" x14ac:dyDescent="0.3">
      <c r="E3474" s="215"/>
      <c r="F3474" s="215"/>
      <c r="G3474" s="216"/>
      <c r="H3474" s="217"/>
      <c r="I3474" s="217"/>
      <c r="J3474" s="218"/>
      <c r="K3474" s="216"/>
    </row>
    <row r="3475" spans="5:11" s="205" customFormat="1" x14ac:dyDescent="0.3">
      <c r="E3475" s="215"/>
      <c r="F3475" s="215"/>
      <c r="G3475" s="216"/>
      <c r="H3475" s="217"/>
      <c r="I3475" s="217"/>
      <c r="J3475" s="218"/>
      <c r="K3475" s="216"/>
    </row>
    <row r="3476" spans="5:11" s="205" customFormat="1" x14ac:dyDescent="0.3">
      <c r="E3476" s="215"/>
      <c r="F3476" s="215"/>
      <c r="G3476" s="216"/>
      <c r="H3476" s="217"/>
      <c r="I3476" s="217"/>
      <c r="J3476" s="218"/>
      <c r="K3476" s="216"/>
    </row>
    <row r="3477" spans="5:11" s="205" customFormat="1" x14ac:dyDescent="0.3">
      <c r="E3477" s="215"/>
      <c r="F3477" s="215"/>
      <c r="G3477" s="216"/>
      <c r="H3477" s="217"/>
      <c r="I3477" s="217"/>
      <c r="J3477" s="218"/>
      <c r="K3477" s="216"/>
    </row>
    <row r="3478" spans="5:11" s="205" customFormat="1" x14ac:dyDescent="0.3">
      <c r="E3478" s="215"/>
      <c r="F3478" s="215"/>
      <c r="G3478" s="216"/>
      <c r="H3478" s="217"/>
      <c r="I3478" s="217"/>
      <c r="J3478" s="218"/>
      <c r="K3478" s="216"/>
    </row>
    <row r="3479" spans="5:11" s="205" customFormat="1" x14ac:dyDescent="0.3">
      <c r="E3479" s="215"/>
      <c r="F3479" s="215"/>
      <c r="G3479" s="216"/>
      <c r="H3479" s="217"/>
      <c r="I3479" s="217"/>
      <c r="J3479" s="218"/>
      <c r="K3479" s="216"/>
    </row>
    <row r="3480" spans="5:11" s="205" customFormat="1" x14ac:dyDescent="0.3">
      <c r="E3480" s="215"/>
      <c r="F3480" s="215"/>
      <c r="G3480" s="216"/>
      <c r="H3480" s="217"/>
      <c r="I3480" s="217"/>
      <c r="J3480" s="218"/>
      <c r="K3480" s="216"/>
    </row>
    <row r="3481" spans="5:11" s="205" customFormat="1" x14ac:dyDescent="0.3">
      <c r="E3481" s="215"/>
      <c r="F3481" s="215"/>
      <c r="G3481" s="216"/>
      <c r="H3481" s="217"/>
      <c r="I3481" s="217"/>
      <c r="J3481" s="218"/>
      <c r="K3481" s="216"/>
    </row>
    <row r="3482" spans="5:11" s="205" customFormat="1" x14ac:dyDescent="0.3">
      <c r="E3482" s="215"/>
      <c r="F3482" s="215"/>
      <c r="G3482" s="216"/>
      <c r="H3482" s="217"/>
      <c r="I3482" s="217"/>
      <c r="J3482" s="218"/>
      <c r="K3482" s="216"/>
    </row>
    <row r="3483" spans="5:11" s="205" customFormat="1" x14ac:dyDescent="0.3">
      <c r="E3483" s="215"/>
      <c r="F3483" s="215"/>
      <c r="G3483" s="216"/>
      <c r="H3483" s="217"/>
      <c r="I3483" s="217"/>
      <c r="J3483" s="218"/>
      <c r="K3483" s="216"/>
    </row>
    <row r="3484" spans="5:11" s="205" customFormat="1" x14ac:dyDescent="0.3">
      <c r="E3484" s="215"/>
      <c r="F3484" s="215"/>
      <c r="G3484" s="216"/>
      <c r="H3484" s="217"/>
      <c r="I3484" s="217"/>
      <c r="J3484" s="218"/>
      <c r="K3484" s="216"/>
    </row>
    <row r="3485" spans="5:11" s="205" customFormat="1" x14ac:dyDescent="0.3">
      <c r="E3485" s="215"/>
      <c r="F3485" s="215"/>
      <c r="G3485" s="216"/>
      <c r="H3485" s="217"/>
      <c r="I3485" s="217"/>
      <c r="J3485" s="218"/>
      <c r="K3485" s="216"/>
    </row>
    <row r="3486" spans="5:11" s="205" customFormat="1" x14ac:dyDescent="0.3">
      <c r="E3486" s="215"/>
      <c r="F3486" s="215"/>
      <c r="G3486" s="216"/>
      <c r="H3486" s="217"/>
      <c r="I3486" s="217"/>
      <c r="J3486" s="218"/>
      <c r="K3486" s="216"/>
    </row>
    <row r="3487" spans="5:11" s="205" customFormat="1" x14ac:dyDescent="0.3">
      <c r="E3487" s="215"/>
      <c r="F3487" s="215"/>
      <c r="G3487" s="216"/>
      <c r="H3487" s="217"/>
      <c r="I3487" s="217"/>
      <c r="J3487" s="218"/>
      <c r="K3487" s="216"/>
    </row>
    <row r="3488" spans="5:11" s="205" customFormat="1" x14ac:dyDescent="0.3">
      <c r="E3488" s="215"/>
      <c r="F3488" s="215"/>
      <c r="G3488" s="216"/>
      <c r="H3488" s="217"/>
      <c r="I3488" s="217"/>
      <c r="J3488" s="218"/>
      <c r="K3488" s="216"/>
    </row>
    <row r="3489" spans="5:11" s="205" customFormat="1" x14ac:dyDescent="0.3">
      <c r="E3489" s="215"/>
      <c r="F3489" s="215"/>
      <c r="G3489" s="216"/>
      <c r="H3489" s="217"/>
      <c r="I3489" s="217"/>
      <c r="J3489" s="218"/>
      <c r="K3489" s="216"/>
    </row>
    <row r="3490" spans="5:11" s="205" customFormat="1" x14ac:dyDescent="0.3">
      <c r="E3490" s="215"/>
      <c r="F3490" s="215"/>
      <c r="G3490" s="216"/>
      <c r="H3490" s="217"/>
      <c r="I3490" s="217"/>
      <c r="J3490" s="218"/>
      <c r="K3490" s="216"/>
    </row>
    <row r="3491" spans="5:11" s="205" customFormat="1" x14ac:dyDescent="0.3">
      <c r="E3491" s="215"/>
      <c r="F3491" s="215"/>
      <c r="G3491" s="216"/>
      <c r="H3491" s="217"/>
      <c r="I3491" s="217"/>
      <c r="J3491" s="218"/>
      <c r="K3491" s="216"/>
    </row>
    <row r="3492" spans="5:11" s="205" customFormat="1" x14ac:dyDescent="0.3">
      <c r="E3492" s="215"/>
      <c r="F3492" s="215"/>
      <c r="G3492" s="216"/>
      <c r="H3492" s="217"/>
      <c r="I3492" s="217"/>
      <c r="J3492" s="218"/>
      <c r="K3492" s="216"/>
    </row>
    <row r="3493" spans="5:11" s="205" customFormat="1" x14ac:dyDescent="0.3">
      <c r="E3493" s="215"/>
      <c r="F3493" s="215"/>
      <c r="G3493" s="216"/>
      <c r="H3493" s="217"/>
      <c r="I3493" s="217"/>
      <c r="J3493" s="218"/>
      <c r="K3493" s="216"/>
    </row>
    <row r="3494" spans="5:11" s="205" customFormat="1" x14ac:dyDescent="0.3">
      <c r="E3494" s="215"/>
      <c r="F3494" s="215"/>
      <c r="G3494" s="216"/>
      <c r="H3494" s="217"/>
      <c r="I3494" s="217"/>
      <c r="J3494" s="218"/>
      <c r="K3494" s="216"/>
    </row>
    <row r="3495" spans="5:11" s="205" customFormat="1" x14ac:dyDescent="0.3">
      <c r="E3495" s="215"/>
      <c r="F3495" s="215"/>
      <c r="G3495" s="216"/>
      <c r="H3495" s="217"/>
      <c r="I3495" s="217"/>
      <c r="J3495" s="218"/>
      <c r="K3495" s="216"/>
    </row>
    <row r="3496" spans="5:11" s="205" customFormat="1" x14ac:dyDescent="0.3">
      <c r="E3496" s="215"/>
      <c r="F3496" s="215"/>
      <c r="G3496" s="216"/>
      <c r="H3496" s="217"/>
      <c r="I3496" s="217"/>
      <c r="J3496" s="218"/>
      <c r="K3496" s="216"/>
    </row>
    <row r="3497" spans="5:11" s="205" customFormat="1" x14ac:dyDescent="0.3">
      <c r="E3497" s="215"/>
      <c r="F3497" s="215"/>
      <c r="G3497" s="216"/>
      <c r="H3497" s="217"/>
      <c r="I3497" s="217"/>
      <c r="J3497" s="218"/>
      <c r="K3497" s="216"/>
    </row>
    <row r="3498" spans="5:11" s="205" customFormat="1" x14ac:dyDescent="0.3">
      <c r="E3498" s="215"/>
      <c r="F3498" s="215"/>
      <c r="G3498" s="216"/>
      <c r="H3498" s="217"/>
      <c r="I3498" s="217"/>
      <c r="J3498" s="218"/>
      <c r="K3498" s="216"/>
    </row>
    <row r="3499" spans="5:11" s="205" customFormat="1" x14ac:dyDescent="0.3">
      <c r="E3499" s="215"/>
      <c r="F3499" s="215"/>
      <c r="G3499" s="216"/>
      <c r="H3499" s="217"/>
      <c r="I3499" s="217"/>
      <c r="J3499" s="218"/>
      <c r="K3499" s="216"/>
    </row>
    <row r="3500" spans="5:11" s="205" customFormat="1" x14ac:dyDescent="0.3">
      <c r="E3500" s="215"/>
      <c r="F3500" s="215"/>
      <c r="G3500" s="216"/>
      <c r="H3500" s="217"/>
      <c r="I3500" s="217"/>
      <c r="J3500" s="218"/>
      <c r="K3500" s="216"/>
    </row>
    <row r="3501" spans="5:11" s="205" customFormat="1" x14ac:dyDescent="0.3">
      <c r="E3501" s="215"/>
      <c r="F3501" s="215"/>
      <c r="G3501" s="216"/>
      <c r="H3501" s="217"/>
      <c r="I3501" s="217"/>
      <c r="J3501" s="218"/>
      <c r="K3501" s="216"/>
    </row>
    <row r="3502" spans="5:11" s="205" customFormat="1" x14ac:dyDescent="0.3">
      <c r="E3502" s="215"/>
      <c r="F3502" s="215"/>
      <c r="G3502" s="216"/>
      <c r="H3502" s="217"/>
      <c r="I3502" s="217"/>
      <c r="J3502" s="218"/>
      <c r="K3502" s="216"/>
    </row>
    <row r="3503" spans="5:11" s="205" customFormat="1" x14ac:dyDescent="0.3">
      <c r="E3503" s="215"/>
      <c r="F3503" s="215"/>
      <c r="G3503" s="216"/>
      <c r="H3503" s="217"/>
      <c r="I3503" s="217"/>
      <c r="J3503" s="218"/>
      <c r="K3503" s="216"/>
    </row>
    <row r="3504" spans="5:11" s="205" customFormat="1" x14ac:dyDescent="0.3">
      <c r="E3504" s="215"/>
      <c r="F3504" s="215"/>
      <c r="G3504" s="216"/>
      <c r="H3504" s="217"/>
      <c r="I3504" s="217"/>
      <c r="J3504" s="218"/>
      <c r="K3504" s="216"/>
    </row>
    <row r="3505" spans="5:11" s="205" customFormat="1" x14ac:dyDescent="0.3">
      <c r="E3505" s="215"/>
      <c r="F3505" s="215"/>
      <c r="G3505" s="216"/>
      <c r="H3505" s="217"/>
      <c r="I3505" s="217"/>
      <c r="J3505" s="218"/>
      <c r="K3505" s="216"/>
    </row>
    <row r="3506" spans="5:11" s="205" customFormat="1" x14ac:dyDescent="0.3">
      <c r="E3506" s="215"/>
      <c r="F3506" s="215"/>
      <c r="G3506" s="216"/>
      <c r="H3506" s="217"/>
      <c r="I3506" s="217"/>
      <c r="J3506" s="218"/>
      <c r="K3506" s="216"/>
    </row>
    <row r="3507" spans="5:11" s="205" customFormat="1" x14ac:dyDescent="0.3">
      <c r="E3507" s="215"/>
      <c r="F3507" s="215"/>
      <c r="G3507" s="216"/>
      <c r="H3507" s="217"/>
      <c r="I3507" s="217"/>
      <c r="J3507" s="218"/>
      <c r="K3507" s="216"/>
    </row>
    <row r="3508" spans="5:11" s="205" customFormat="1" x14ac:dyDescent="0.3">
      <c r="E3508" s="215"/>
      <c r="F3508" s="215"/>
      <c r="G3508" s="216"/>
      <c r="H3508" s="217"/>
      <c r="I3508" s="217"/>
      <c r="J3508" s="218"/>
      <c r="K3508" s="216"/>
    </row>
    <row r="3509" spans="5:11" s="205" customFormat="1" x14ac:dyDescent="0.3">
      <c r="E3509" s="215"/>
      <c r="F3509" s="215"/>
      <c r="G3509" s="216"/>
      <c r="H3509" s="217"/>
      <c r="I3509" s="217"/>
      <c r="J3509" s="218"/>
      <c r="K3509" s="216"/>
    </row>
    <row r="3510" spans="5:11" s="205" customFormat="1" x14ac:dyDescent="0.3">
      <c r="E3510" s="215"/>
      <c r="F3510" s="215"/>
      <c r="G3510" s="216"/>
      <c r="H3510" s="217"/>
      <c r="I3510" s="217"/>
      <c r="J3510" s="218"/>
      <c r="K3510" s="216"/>
    </row>
    <row r="3511" spans="5:11" s="205" customFormat="1" x14ac:dyDescent="0.3">
      <c r="E3511" s="215"/>
      <c r="F3511" s="215"/>
      <c r="G3511" s="216"/>
      <c r="H3511" s="217"/>
      <c r="I3511" s="217"/>
      <c r="J3511" s="218"/>
      <c r="K3511" s="216"/>
    </row>
    <row r="3512" spans="5:11" s="205" customFormat="1" x14ac:dyDescent="0.3">
      <c r="E3512" s="215"/>
      <c r="F3512" s="215"/>
      <c r="G3512" s="216"/>
      <c r="H3512" s="217"/>
      <c r="I3512" s="217"/>
      <c r="J3512" s="218"/>
      <c r="K3512" s="216"/>
    </row>
    <row r="3513" spans="5:11" s="205" customFormat="1" x14ac:dyDescent="0.3">
      <c r="E3513" s="215"/>
      <c r="F3513" s="215"/>
      <c r="G3513" s="216"/>
      <c r="H3513" s="217"/>
      <c r="I3513" s="217"/>
      <c r="J3513" s="218"/>
      <c r="K3513" s="216"/>
    </row>
    <row r="3514" spans="5:11" s="205" customFormat="1" x14ac:dyDescent="0.3">
      <c r="E3514" s="215"/>
      <c r="F3514" s="215"/>
      <c r="G3514" s="216"/>
      <c r="H3514" s="217"/>
      <c r="I3514" s="217"/>
      <c r="J3514" s="218"/>
      <c r="K3514" s="216"/>
    </row>
    <row r="3515" spans="5:11" s="205" customFormat="1" x14ac:dyDescent="0.3">
      <c r="E3515" s="215"/>
      <c r="F3515" s="215"/>
      <c r="G3515" s="216"/>
      <c r="H3515" s="217"/>
      <c r="I3515" s="217"/>
      <c r="J3515" s="218"/>
      <c r="K3515" s="216"/>
    </row>
    <row r="3516" spans="5:11" s="205" customFormat="1" x14ac:dyDescent="0.3">
      <c r="E3516" s="215"/>
      <c r="F3516" s="215"/>
      <c r="G3516" s="216"/>
      <c r="H3516" s="217"/>
      <c r="I3516" s="217"/>
      <c r="J3516" s="218"/>
      <c r="K3516" s="216"/>
    </row>
    <row r="3517" spans="5:11" s="205" customFormat="1" x14ac:dyDescent="0.3">
      <c r="E3517" s="215"/>
      <c r="F3517" s="215"/>
      <c r="G3517" s="216"/>
      <c r="H3517" s="217"/>
      <c r="I3517" s="217"/>
      <c r="J3517" s="218"/>
      <c r="K3517" s="216"/>
    </row>
    <row r="3518" spans="5:11" s="205" customFormat="1" x14ac:dyDescent="0.3">
      <c r="E3518" s="215"/>
      <c r="F3518" s="215"/>
      <c r="G3518" s="216"/>
      <c r="H3518" s="217"/>
      <c r="I3518" s="217"/>
      <c r="J3518" s="218"/>
      <c r="K3518" s="216"/>
    </row>
    <row r="3519" spans="5:11" s="205" customFormat="1" x14ac:dyDescent="0.3">
      <c r="E3519" s="215"/>
      <c r="F3519" s="215"/>
      <c r="G3519" s="216"/>
      <c r="H3519" s="217"/>
      <c r="I3519" s="217"/>
      <c r="J3519" s="218"/>
      <c r="K3519" s="216"/>
    </row>
    <row r="3520" spans="5:11" s="205" customFormat="1" x14ac:dyDescent="0.3">
      <c r="E3520" s="215"/>
      <c r="F3520" s="215"/>
      <c r="G3520" s="216"/>
      <c r="H3520" s="217"/>
      <c r="I3520" s="217"/>
      <c r="J3520" s="218"/>
      <c r="K3520" s="216"/>
    </row>
    <row r="3521" spans="5:11" s="205" customFormat="1" x14ac:dyDescent="0.3">
      <c r="E3521" s="215"/>
      <c r="F3521" s="215"/>
      <c r="G3521" s="216"/>
      <c r="H3521" s="217"/>
      <c r="I3521" s="217"/>
      <c r="J3521" s="218"/>
      <c r="K3521" s="216"/>
    </row>
    <row r="3522" spans="5:11" s="205" customFormat="1" x14ac:dyDescent="0.3">
      <c r="E3522" s="215"/>
      <c r="F3522" s="215"/>
      <c r="G3522" s="216"/>
      <c r="H3522" s="217"/>
      <c r="I3522" s="217"/>
      <c r="J3522" s="218"/>
      <c r="K3522" s="216"/>
    </row>
    <row r="3523" spans="5:11" s="205" customFormat="1" x14ac:dyDescent="0.3">
      <c r="E3523" s="215"/>
      <c r="F3523" s="215"/>
      <c r="G3523" s="216"/>
      <c r="H3523" s="217"/>
      <c r="I3523" s="217"/>
      <c r="J3523" s="218"/>
      <c r="K3523" s="216"/>
    </row>
    <row r="3524" spans="5:11" s="205" customFormat="1" x14ac:dyDescent="0.3">
      <c r="E3524" s="215"/>
      <c r="F3524" s="215"/>
      <c r="G3524" s="216"/>
      <c r="H3524" s="217"/>
      <c r="I3524" s="217"/>
      <c r="J3524" s="218"/>
      <c r="K3524" s="216"/>
    </row>
    <row r="3525" spans="5:11" s="205" customFormat="1" x14ac:dyDescent="0.3">
      <c r="E3525" s="215"/>
      <c r="F3525" s="215"/>
      <c r="G3525" s="216"/>
      <c r="H3525" s="217"/>
      <c r="I3525" s="217"/>
      <c r="J3525" s="218"/>
      <c r="K3525" s="216"/>
    </row>
    <row r="3526" spans="5:11" s="205" customFormat="1" x14ac:dyDescent="0.3">
      <c r="E3526" s="215"/>
      <c r="F3526" s="215"/>
      <c r="G3526" s="216"/>
      <c r="H3526" s="217"/>
      <c r="I3526" s="217"/>
      <c r="J3526" s="218"/>
      <c r="K3526" s="216"/>
    </row>
    <row r="3527" spans="5:11" s="205" customFormat="1" x14ac:dyDescent="0.3">
      <c r="E3527" s="215"/>
      <c r="F3527" s="215"/>
      <c r="G3527" s="216"/>
      <c r="H3527" s="217"/>
      <c r="I3527" s="217"/>
      <c r="J3527" s="218"/>
      <c r="K3527" s="216"/>
    </row>
    <row r="3528" spans="5:11" s="205" customFormat="1" x14ac:dyDescent="0.3">
      <c r="E3528" s="215"/>
      <c r="F3528" s="215"/>
      <c r="G3528" s="216"/>
      <c r="H3528" s="217"/>
      <c r="I3528" s="217"/>
      <c r="J3528" s="218"/>
      <c r="K3528" s="216"/>
    </row>
    <row r="3529" spans="5:11" s="205" customFormat="1" x14ac:dyDescent="0.3">
      <c r="E3529" s="215"/>
      <c r="F3529" s="215"/>
      <c r="G3529" s="216"/>
      <c r="H3529" s="217"/>
      <c r="I3529" s="217"/>
      <c r="J3529" s="218"/>
      <c r="K3529" s="216"/>
    </row>
    <row r="3530" spans="5:11" s="205" customFormat="1" x14ac:dyDescent="0.3">
      <c r="E3530" s="215"/>
      <c r="F3530" s="215"/>
      <c r="G3530" s="216"/>
      <c r="H3530" s="217"/>
      <c r="I3530" s="217"/>
      <c r="J3530" s="218"/>
      <c r="K3530" s="216"/>
    </row>
    <row r="3531" spans="5:11" s="205" customFormat="1" x14ac:dyDescent="0.3">
      <c r="E3531" s="215"/>
      <c r="F3531" s="215"/>
      <c r="G3531" s="216"/>
      <c r="H3531" s="217"/>
      <c r="I3531" s="217"/>
      <c r="J3531" s="218"/>
      <c r="K3531" s="216"/>
    </row>
    <row r="3532" spans="5:11" s="205" customFormat="1" x14ac:dyDescent="0.3">
      <c r="E3532" s="215"/>
      <c r="F3532" s="215"/>
      <c r="G3532" s="216"/>
      <c r="H3532" s="217"/>
      <c r="I3532" s="217"/>
      <c r="J3532" s="218"/>
      <c r="K3532" s="216"/>
    </row>
    <row r="3533" spans="5:11" s="205" customFormat="1" x14ac:dyDescent="0.3">
      <c r="E3533" s="215"/>
      <c r="F3533" s="215"/>
      <c r="G3533" s="216"/>
      <c r="H3533" s="217"/>
      <c r="I3533" s="217"/>
      <c r="J3533" s="218"/>
      <c r="K3533" s="216"/>
    </row>
    <row r="3534" spans="5:11" s="205" customFormat="1" x14ac:dyDescent="0.3">
      <c r="E3534" s="215"/>
      <c r="F3534" s="215"/>
      <c r="G3534" s="216"/>
      <c r="H3534" s="217"/>
      <c r="I3534" s="217"/>
      <c r="J3534" s="218"/>
      <c r="K3534" s="216"/>
    </row>
    <row r="3535" spans="5:11" s="205" customFormat="1" x14ac:dyDescent="0.3">
      <c r="E3535" s="215"/>
      <c r="F3535" s="215"/>
      <c r="G3535" s="216"/>
      <c r="H3535" s="217"/>
      <c r="I3535" s="217"/>
      <c r="J3535" s="218"/>
      <c r="K3535" s="216"/>
    </row>
    <row r="3536" spans="5:11" s="205" customFormat="1" x14ac:dyDescent="0.3">
      <c r="E3536" s="215"/>
      <c r="F3536" s="215"/>
      <c r="G3536" s="216"/>
      <c r="H3536" s="217"/>
      <c r="I3536" s="217"/>
      <c r="J3536" s="218"/>
      <c r="K3536" s="216"/>
    </row>
    <row r="3537" spans="5:11" s="205" customFormat="1" x14ac:dyDescent="0.3">
      <c r="E3537" s="215"/>
      <c r="F3537" s="215"/>
      <c r="G3537" s="216"/>
      <c r="H3537" s="217"/>
      <c r="I3537" s="217"/>
      <c r="J3537" s="218"/>
      <c r="K3537" s="216"/>
    </row>
    <row r="3538" spans="5:11" s="205" customFormat="1" x14ac:dyDescent="0.3">
      <c r="E3538" s="215"/>
      <c r="F3538" s="215"/>
      <c r="G3538" s="216"/>
      <c r="H3538" s="217"/>
      <c r="I3538" s="217"/>
      <c r="J3538" s="218"/>
      <c r="K3538" s="216"/>
    </row>
    <row r="3539" spans="5:11" s="205" customFormat="1" x14ac:dyDescent="0.3">
      <c r="E3539" s="215"/>
      <c r="F3539" s="215"/>
      <c r="G3539" s="216"/>
      <c r="H3539" s="217"/>
      <c r="I3539" s="217"/>
      <c r="J3539" s="218"/>
      <c r="K3539" s="216"/>
    </row>
    <row r="3540" spans="5:11" s="205" customFormat="1" x14ac:dyDescent="0.3">
      <c r="E3540" s="215"/>
      <c r="F3540" s="215"/>
      <c r="G3540" s="216"/>
      <c r="H3540" s="217"/>
      <c r="I3540" s="217"/>
      <c r="J3540" s="218"/>
      <c r="K3540" s="216"/>
    </row>
    <row r="3541" spans="5:11" s="205" customFormat="1" x14ac:dyDescent="0.3">
      <c r="E3541" s="215"/>
      <c r="F3541" s="215"/>
      <c r="G3541" s="216"/>
      <c r="H3541" s="217"/>
      <c r="I3541" s="217"/>
      <c r="J3541" s="218"/>
      <c r="K3541" s="216"/>
    </row>
    <row r="3542" spans="5:11" s="205" customFormat="1" x14ac:dyDescent="0.3">
      <c r="E3542" s="215"/>
      <c r="F3542" s="215"/>
      <c r="G3542" s="216"/>
      <c r="H3542" s="217"/>
      <c r="I3542" s="217"/>
      <c r="J3542" s="218"/>
      <c r="K3542" s="216"/>
    </row>
    <row r="3543" spans="5:11" s="205" customFormat="1" x14ac:dyDescent="0.3">
      <c r="E3543" s="215"/>
      <c r="F3543" s="215"/>
      <c r="G3543" s="216"/>
      <c r="H3543" s="217"/>
      <c r="I3543" s="217"/>
      <c r="J3543" s="218"/>
      <c r="K3543" s="216"/>
    </row>
    <row r="3544" spans="5:11" s="205" customFormat="1" x14ac:dyDescent="0.3">
      <c r="E3544" s="215"/>
      <c r="F3544" s="215"/>
      <c r="G3544" s="216"/>
      <c r="H3544" s="217"/>
      <c r="I3544" s="217"/>
      <c r="J3544" s="218"/>
      <c r="K3544" s="216"/>
    </row>
    <row r="3545" spans="5:11" s="205" customFormat="1" x14ac:dyDescent="0.3">
      <c r="E3545" s="215"/>
      <c r="F3545" s="215"/>
      <c r="G3545" s="216"/>
      <c r="H3545" s="217"/>
      <c r="I3545" s="217"/>
      <c r="J3545" s="218"/>
      <c r="K3545" s="216"/>
    </row>
    <row r="3546" spans="5:11" s="205" customFormat="1" x14ac:dyDescent="0.3">
      <c r="E3546" s="215"/>
      <c r="F3546" s="215"/>
      <c r="G3546" s="216"/>
      <c r="H3546" s="217"/>
      <c r="I3546" s="217"/>
      <c r="J3546" s="218"/>
      <c r="K3546" s="216"/>
    </row>
    <row r="3547" spans="5:11" s="205" customFormat="1" x14ac:dyDescent="0.3">
      <c r="E3547" s="215"/>
      <c r="F3547" s="215"/>
      <c r="G3547" s="216"/>
      <c r="H3547" s="217"/>
      <c r="I3547" s="217"/>
      <c r="J3547" s="218"/>
      <c r="K3547" s="216"/>
    </row>
    <row r="3548" spans="5:11" s="205" customFormat="1" x14ac:dyDescent="0.3">
      <c r="E3548" s="215"/>
      <c r="F3548" s="215"/>
      <c r="G3548" s="216"/>
      <c r="H3548" s="217"/>
      <c r="I3548" s="217"/>
      <c r="J3548" s="218"/>
      <c r="K3548" s="216"/>
    </row>
    <row r="3549" spans="5:11" s="205" customFormat="1" x14ac:dyDescent="0.3">
      <c r="E3549" s="215"/>
      <c r="F3549" s="215"/>
      <c r="G3549" s="216"/>
      <c r="H3549" s="217"/>
      <c r="I3549" s="217"/>
      <c r="J3549" s="218"/>
      <c r="K3549" s="216"/>
    </row>
    <row r="3550" spans="5:11" s="205" customFormat="1" x14ac:dyDescent="0.3">
      <c r="E3550" s="215"/>
      <c r="F3550" s="215"/>
      <c r="G3550" s="216"/>
      <c r="H3550" s="217"/>
      <c r="I3550" s="217"/>
      <c r="J3550" s="218"/>
      <c r="K3550" s="216"/>
    </row>
    <row r="3551" spans="5:11" s="205" customFormat="1" x14ac:dyDescent="0.3">
      <c r="E3551" s="215"/>
      <c r="F3551" s="215"/>
      <c r="G3551" s="216"/>
      <c r="H3551" s="217"/>
      <c r="I3551" s="217"/>
      <c r="J3551" s="218"/>
      <c r="K3551" s="216"/>
    </row>
    <row r="3552" spans="5:11" s="205" customFormat="1" x14ac:dyDescent="0.3">
      <c r="E3552" s="215"/>
      <c r="F3552" s="215"/>
      <c r="G3552" s="216"/>
      <c r="H3552" s="217"/>
      <c r="I3552" s="217"/>
      <c r="J3552" s="218"/>
      <c r="K3552" s="216"/>
    </row>
    <row r="3553" spans="5:11" s="205" customFormat="1" x14ac:dyDescent="0.3">
      <c r="E3553" s="215"/>
      <c r="F3553" s="215"/>
      <c r="G3553" s="216"/>
      <c r="H3553" s="217"/>
      <c r="I3553" s="217"/>
      <c r="J3553" s="218"/>
      <c r="K3553" s="216"/>
    </row>
    <row r="3554" spans="5:11" s="205" customFormat="1" x14ac:dyDescent="0.3">
      <c r="E3554" s="215"/>
      <c r="F3554" s="215"/>
      <c r="G3554" s="216"/>
      <c r="H3554" s="217"/>
      <c r="I3554" s="217"/>
      <c r="J3554" s="218"/>
      <c r="K3554" s="216"/>
    </row>
    <row r="3555" spans="5:11" s="205" customFormat="1" x14ac:dyDescent="0.3">
      <c r="E3555" s="215"/>
      <c r="F3555" s="215"/>
      <c r="G3555" s="216"/>
      <c r="H3555" s="217"/>
      <c r="I3555" s="217"/>
      <c r="J3555" s="218"/>
      <c r="K3555" s="216"/>
    </row>
    <row r="3556" spans="5:11" s="205" customFormat="1" x14ac:dyDescent="0.3">
      <c r="E3556" s="215"/>
      <c r="F3556" s="215"/>
      <c r="G3556" s="216"/>
      <c r="H3556" s="217"/>
      <c r="I3556" s="217"/>
      <c r="J3556" s="218"/>
      <c r="K3556" s="216"/>
    </row>
    <row r="3557" spans="5:11" s="205" customFormat="1" x14ac:dyDescent="0.3">
      <c r="E3557" s="215"/>
      <c r="F3557" s="215"/>
      <c r="G3557" s="216"/>
      <c r="H3557" s="217"/>
      <c r="I3557" s="217"/>
      <c r="J3557" s="218"/>
      <c r="K3557" s="216"/>
    </row>
    <row r="3558" spans="5:11" s="205" customFormat="1" x14ac:dyDescent="0.3">
      <c r="E3558" s="215"/>
      <c r="F3558" s="215"/>
      <c r="G3558" s="216"/>
      <c r="H3558" s="217"/>
      <c r="I3558" s="217"/>
      <c r="J3558" s="218"/>
      <c r="K3558" s="216"/>
    </row>
    <row r="3559" spans="5:11" s="205" customFormat="1" x14ac:dyDescent="0.3">
      <c r="E3559" s="215"/>
      <c r="F3559" s="215"/>
      <c r="G3559" s="216"/>
      <c r="H3559" s="217"/>
      <c r="I3559" s="217"/>
      <c r="J3559" s="218"/>
      <c r="K3559" s="216"/>
    </row>
    <row r="3560" spans="5:11" s="205" customFormat="1" x14ac:dyDescent="0.3">
      <c r="E3560" s="215"/>
      <c r="F3560" s="215"/>
      <c r="G3560" s="216"/>
      <c r="H3560" s="217"/>
      <c r="I3560" s="217"/>
      <c r="J3560" s="218"/>
      <c r="K3560" s="216"/>
    </row>
    <row r="3561" spans="5:11" s="205" customFormat="1" x14ac:dyDescent="0.3">
      <c r="E3561" s="215"/>
      <c r="F3561" s="215"/>
      <c r="G3561" s="216"/>
      <c r="H3561" s="217"/>
      <c r="I3561" s="217"/>
      <c r="J3561" s="218"/>
      <c r="K3561" s="216"/>
    </row>
    <row r="3562" spans="5:11" s="205" customFormat="1" x14ac:dyDescent="0.3">
      <c r="E3562" s="215"/>
      <c r="F3562" s="215"/>
      <c r="G3562" s="216"/>
      <c r="H3562" s="217"/>
      <c r="I3562" s="217"/>
      <c r="J3562" s="218"/>
      <c r="K3562" s="216"/>
    </row>
    <row r="3563" spans="5:11" s="205" customFormat="1" x14ac:dyDescent="0.3">
      <c r="E3563" s="215"/>
      <c r="F3563" s="215"/>
      <c r="G3563" s="216"/>
      <c r="H3563" s="217"/>
      <c r="I3563" s="217"/>
      <c r="J3563" s="218"/>
      <c r="K3563" s="216"/>
    </row>
    <row r="3564" spans="5:11" s="205" customFormat="1" x14ac:dyDescent="0.3">
      <c r="E3564" s="215"/>
      <c r="F3564" s="215"/>
      <c r="G3564" s="216"/>
      <c r="H3564" s="217"/>
      <c r="I3564" s="217"/>
      <c r="J3564" s="218"/>
      <c r="K3564" s="216"/>
    </row>
    <row r="3565" spans="5:11" s="205" customFormat="1" x14ac:dyDescent="0.3">
      <c r="E3565" s="215"/>
      <c r="F3565" s="215"/>
      <c r="G3565" s="216"/>
      <c r="H3565" s="217"/>
      <c r="I3565" s="217"/>
      <c r="J3565" s="218"/>
      <c r="K3565" s="216"/>
    </row>
    <row r="3566" spans="5:11" s="205" customFormat="1" x14ac:dyDescent="0.3">
      <c r="E3566" s="215"/>
      <c r="F3566" s="215"/>
      <c r="G3566" s="216"/>
      <c r="H3566" s="217"/>
      <c r="I3566" s="217"/>
      <c r="J3566" s="218"/>
      <c r="K3566" s="216"/>
    </row>
    <row r="3567" spans="5:11" s="205" customFormat="1" x14ac:dyDescent="0.3">
      <c r="E3567" s="215"/>
      <c r="F3567" s="215"/>
      <c r="G3567" s="216"/>
      <c r="H3567" s="217"/>
      <c r="I3567" s="217"/>
      <c r="J3567" s="218"/>
      <c r="K3567" s="216"/>
    </row>
    <row r="3568" spans="5:11" s="205" customFormat="1" x14ac:dyDescent="0.3">
      <c r="E3568" s="215"/>
      <c r="F3568" s="215"/>
      <c r="G3568" s="216"/>
      <c r="H3568" s="217"/>
      <c r="I3568" s="217"/>
      <c r="J3568" s="218"/>
      <c r="K3568" s="216"/>
    </row>
    <row r="3569" spans="5:11" s="205" customFormat="1" x14ac:dyDescent="0.3">
      <c r="E3569" s="215"/>
      <c r="F3569" s="215"/>
      <c r="G3569" s="216"/>
      <c r="H3569" s="217"/>
      <c r="I3569" s="217"/>
      <c r="J3569" s="218"/>
      <c r="K3569" s="216"/>
    </row>
    <row r="3570" spans="5:11" s="205" customFormat="1" x14ac:dyDescent="0.3">
      <c r="E3570" s="215"/>
      <c r="F3570" s="215"/>
      <c r="G3570" s="216"/>
      <c r="H3570" s="217"/>
      <c r="I3570" s="217"/>
      <c r="J3570" s="218"/>
      <c r="K3570" s="216"/>
    </row>
    <row r="3571" spans="5:11" s="205" customFormat="1" x14ac:dyDescent="0.3">
      <c r="E3571" s="215"/>
      <c r="F3571" s="215"/>
      <c r="G3571" s="216"/>
      <c r="H3571" s="217"/>
      <c r="I3571" s="217"/>
      <c r="J3571" s="218"/>
      <c r="K3571" s="216"/>
    </row>
    <row r="3572" spans="5:11" s="205" customFormat="1" x14ac:dyDescent="0.3">
      <c r="E3572" s="215"/>
      <c r="F3572" s="215"/>
      <c r="G3572" s="216"/>
      <c r="H3572" s="217"/>
      <c r="I3572" s="217"/>
      <c r="J3572" s="218"/>
      <c r="K3572" s="216"/>
    </row>
    <row r="3573" spans="5:11" s="205" customFormat="1" x14ac:dyDescent="0.3">
      <c r="E3573" s="215"/>
      <c r="F3573" s="215"/>
      <c r="G3573" s="216"/>
      <c r="H3573" s="217"/>
      <c r="I3573" s="217"/>
      <c r="J3573" s="218"/>
      <c r="K3573" s="216"/>
    </row>
    <row r="3574" spans="5:11" s="205" customFormat="1" x14ac:dyDescent="0.3">
      <c r="E3574" s="215"/>
      <c r="F3574" s="215"/>
      <c r="G3574" s="216"/>
      <c r="H3574" s="217"/>
      <c r="I3574" s="217"/>
      <c r="J3574" s="218"/>
      <c r="K3574" s="216"/>
    </row>
    <row r="3575" spans="5:11" s="205" customFormat="1" x14ac:dyDescent="0.3">
      <c r="E3575" s="215"/>
      <c r="F3575" s="215"/>
      <c r="G3575" s="216"/>
      <c r="H3575" s="217"/>
      <c r="I3575" s="217"/>
      <c r="J3575" s="218"/>
      <c r="K3575" s="216"/>
    </row>
    <row r="3576" spans="5:11" s="205" customFormat="1" x14ac:dyDescent="0.3">
      <c r="E3576" s="215"/>
      <c r="F3576" s="215"/>
      <c r="G3576" s="216"/>
      <c r="H3576" s="217"/>
      <c r="I3576" s="217"/>
      <c r="J3576" s="218"/>
      <c r="K3576" s="216"/>
    </row>
    <row r="3577" spans="5:11" s="205" customFormat="1" x14ac:dyDescent="0.3">
      <c r="E3577" s="215"/>
      <c r="F3577" s="215"/>
      <c r="G3577" s="216"/>
      <c r="H3577" s="217"/>
      <c r="I3577" s="217"/>
      <c r="J3577" s="218"/>
      <c r="K3577" s="216"/>
    </row>
    <row r="3578" spans="5:11" s="205" customFormat="1" x14ac:dyDescent="0.3">
      <c r="E3578" s="215"/>
      <c r="F3578" s="215"/>
      <c r="G3578" s="216"/>
      <c r="H3578" s="217"/>
      <c r="I3578" s="217"/>
      <c r="J3578" s="218"/>
      <c r="K3578" s="216"/>
    </row>
    <row r="3579" spans="5:11" s="205" customFormat="1" x14ac:dyDescent="0.3">
      <c r="E3579" s="215"/>
      <c r="F3579" s="215"/>
      <c r="G3579" s="216"/>
      <c r="H3579" s="217"/>
      <c r="I3579" s="217"/>
      <c r="J3579" s="218"/>
      <c r="K3579" s="216"/>
    </row>
    <row r="3580" spans="5:11" s="205" customFormat="1" x14ac:dyDescent="0.3">
      <c r="E3580" s="215"/>
      <c r="F3580" s="215"/>
      <c r="G3580" s="216"/>
      <c r="H3580" s="217"/>
      <c r="I3580" s="217"/>
      <c r="J3580" s="218"/>
      <c r="K3580" s="216"/>
    </row>
    <row r="3581" spans="5:11" s="205" customFormat="1" x14ac:dyDescent="0.3">
      <c r="E3581" s="215"/>
      <c r="F3581" s="215"/>
      <c r="G3581" s="216"/>
      <c r="H3581" s="217"/>
      <c r="I3581" s="217"/>
      <c r="J3581" s="218"/>
      <c r="K3581" s="216"/>
    </row>
    <row r="3582" spans="5:11" s="205" customFormat="1" x14ac:dyDescent="0.3">
      <c r="E3582" s="215"/>
      <c r="F3582" s="215"/>
      <c r="G3582" s="216"/>
      <c r="H3582" s="217"/>
      <c r="I3582" s="217"/>
      <c r="J3582" s="218"/>
      <c r="K3582" s="216"/>
    </row>
    <row r="3583" spans="5:11" s="205" customFormat="1" x14ac:dyDescent="0.3">
      <c r="E3583" s="215"/>
      <c r="F3583" s="215"/>
      <c r="G3583" s="216"/>
      <c r="H3583" s="217"/>
      <c r="I3583" s="217"/>
      <c r="J3583" s="218"/>
      <c r="K3583" s="216"/>
    </row>
    <row r="3584" spans="5:11" s="205" customFormat="1" x14ac:dyDescent="0.3">
      <c r="E3584" s="215"/>
      <c r="F3584" s="215"/>
      <c r="G3584" s="216"/>
      <c r="H3584" s="217"/>
      <c r="I3584" s="217"/>
      <c r="J3584" s="218"/>
      <c r="K3584" s="216"/>
    </row>
    <row r="3585" spans="5:11" s="205" customFormat="1" x14ac:dyDescent="0.3">
      <c r="E3585" s="215"/>
      <c r="F3585" s="215"/>
      <c r="G3585" s="216"/>
      <c r="H3585" s="217"/>
      <c r="I3585" s="217"/>
      <c r="J3585" s="218"/>
      <c r="K3585" s="216"/>
    </row>
    <row r="3586" spans="5:11" s="205" customFormat="1" x14ac:dyDescent="0.3">
      <c r="E3586" s="215"/>
      <c r="F3586" s="215"/>
      <c r="G3586" s="216"/>
      <c r="H3586" s="217"/>
      <c r="I3586" s="217"/>
      <c r="J3586" s="218"/>
      <c r="K3586" s="216"/>
    </row>
    <row r="3587" spans="5:11" s="205" customFormat="1" x14ac:dyDescent="0.3">
      <c r="E3587" s="215"/>
      <c r="F3587" s="215"/>
      <c r="G3587" s="216"/>
      <c r="H3587" s="217"/>
      <c r="I3587" s="217"/>
      <c r="J3587" s="218"/>
      <c r="K3587" s="216"/>
    </row>
    <row r="3588" spans="5:11" s="205" customFormat="1" x14ac:dyDescent="0.3">
      <c r="E3588" s="215"/>
      <c r="F3588" s="215"/>
      <c r="G3588" s="216"/>
      <c r="H3588" s="217"/>
      <c r="I3588" s="217"/>
      <c r="J3588" s="218"/>
      <c r="K3588" s="216"/>
    </row>
    <row r="3589" spans="5:11" s="205" customFormat="1" x14ac:dyDescent="0.3">
      <c r="E3589" s="215"/>
      <c r="F3589" s="215"/>
      <c r="G3589" s="216"/>
      <c r="H3589" s="217"/>
      <c r="I3589" s="217"/>
      <c r="J3589" s="218"/>
      <c r="K3589" s="216"/>
    </row>
    <row r="3590" spans="5:11" s="205" customFormat="1" x14ac:dyDescent="0.3">
      <c r="E3590" s="215"/>
      <c r="F3590" s="215"/>
      <c r="G3590" s="216"/>
      <c r="H3590" s="217"/>
      <c r="I3590" s="217"/>
      <c r="J3590" s="218"/>
      <c r="K3590" s="216"/>
    </row>
    <row r="3591" spans="5:11" s="205" customFormat="1" x14ac:dyDescent="0.3">
      <c r="E3591" s="215"/>
      <c r="F3591" s="215"/>
      <c r="G3591" s="216"/>
      <c r="H3591" s="217"/>
      <c r="I3591" s="217"/>
      <c r="J3591" s="218"/>
      <c r="K3591" s="216"/>
    </row>
    <row r="3592" spans="5:11" s="205" customFormat="1" x14ac:dyDescent="0.3">
      <c r="E3592" s="215"/>
      <c r="F3592" s="215"/>
      <c r="G3592" s="216"/>
      <c r="H3592" s="217"/>
      <c r="I3592" s="217"/>
      <c r="J3592" s="218"/>
      <c r="K3592" s="216"/>
    </row>
    <row r="3593" spans="5:11" s="205" customFormat="1" x14ac:dyDescent="0.3">
      <c r="E3593" s="215"/>
      <c r="F3593" s="215"/>
      <c r="G3593" s="216"/>
      <c r="H3593" s="217"/>
      <c r="I3593" s="217"/>
      <c r="J3593" s="218"/>
      <c r="K3593" s="216"/>
    </row>
    <row r="3594" spans="5:11" s="205" customFormat="1" x14ac:dyDescent="0.3">
      <c r="E3594" s="215"/>
      <c r="F3594" s="215"/>
      <c r="G3594" s="216"/>
      <c r="H3594" s="217"/>
      <c r="I3594" s="217"/>
      <c r="J3594" s="218"/>
      <c r="K3594" s="216"/>
    </row>
    <row r="3595" spans="5:11" s="205" customFormat="1" x14ac:dyDescent="0.3">
      <c r="E3595" s="215"/>
      <c r="F3595" s="215"/>
      <c r="G3595" s="216"/>
      <c r="H3595" s="217"/>
      <c r="I3595" s="217"/>
      <c r="J3595" s="218"/>
      <c r="K3595" s="216"/>
    </row>
    <row r="3596" spans="5:11" s="205" customFormat="1" x14ac:dyDescent="0.3">
      <c r="E3596" s="215"/>
      <c r="F3596" s="215"/>
      <c r="G3596" s="216"/>
      <c r="H3596" s="217"/>
      <c r="I3596" s="217"/>
      <c r="J3596" s="218"/>
      <c r="K3596" s="216"/>
    </row>
    <row r="3597" spans="5:11" s="205" customFormat="1" x14ac:dyDescent="0.3">
      <c r="E3597" s="215"/>
      <c r="F3597" s="215"/>
      <c r="G3597" s="216"/>
      <c r="H3597" s="217"/>
      <c r="I3597" s="217"/>
      <c r="J3597" s="218"/>
      <c r="K3597" s="216"/>
    </row>
    <row r="3598" spans="5:11" s="205" customFormat="1" x14ac:dyDescent="0.3">
      <c r="E3598" s="215"/>
      <c r="F3598" s="215"/>
      <c r="G3598" s="216"/>
      <c r="H3598" s="217"/>
      <c r="I3598" s="217"/>
      <c r="J3598" s="218"/>
      <c r="K3598" s="216"/>
    </row>
    <row r="3599" spans="5:11" s="205" customFormat="1" x14ac:dyDescent="0.3">
      <c r="E3599" s="215"/>
      <c r="F3599" s="215"/>
      <c r="G3599" s="216"/>
      <c r="H3599" s="217"/>
      <c r="I3599" s="217"/>
      <c r="J3599" s="218"/>
      <c r="K3599" s="216"/>
    </row>
    <row r="3600" spans="5:11" s="205" customFormat="1" x14ac:dyDescent="0.3">
      <c r="E3600" s="215"/>
      <c r="F3600" s="215"/>
      <c r="G3600" s="216"/>
      <c r="H3600" s="217"/>
      <c r="I3600" s="217"/>
      <c r="J3600" s="218"/>
      <c r="K3600" s="216"/>
    </row>
    <row r="3601" spans="5:11" s="205" customFormat="1" x14ac:dyDescent="0.3">
      <c r="E3601" s="215"/>
      <c r="F3601" s="215"/>
      <c r="G3601" s="216"/>
      <c r="H3601" s="217"/>
      <c r="I3601" s="217"/>
      <c r="J3601" s="218"/>
      <c r="K3601" s="216"/>
    </row>
    <row r="3602" spans="5:11" s="205" customFormat="1" x14ac:dyDescent="0.3">
      <c r="E3602" s="215"/>
      <c r="F3602" s="215"/>
      <c r="G3602" s="216"/>
      <c r="H3602" s="217"/>
      <c r="I3602" s="217"/>
      <c r="J3602" s="218"/>
      <c r="K3602" s="216"/>
    </row>
    <row r="3603" spans="5:11" s="205" customFormat="1" x14ac:dyDescent="0.3">
      <c r="E3603" s="215"/>
      <c r="F3603" s="215"/>
      <c r="G3603" s="216"/>
      <c r="H3603" s="217"/>
      <c r="I3603" s="217"/>
      <c r="J3603" s="218"/>
      <c r="K3603" s="216"/>
    </row>
    <row r="3604" spans="5:11" s="205" customFormat="1" x14ac:dyDescent="0.3">
      <c r="E3604" s="215"/>
      <c r="F3604" s="215"/>
      <c r="G3604" s="216"/>
      <c r="H3604" s="217"/>
      <c r="I3604" s="217"/>
      <c r="J3604" s="218"/>
      <c r="K3604" s="216"/>
    </row>
    <row r="3605" spans="5:11" s="205" customFormat="1" x14ac:dyDescent="0.3">
      <c r="E3605" s="215"/>
      <c r="F3605" s="215"/>
      <c r="G3605" s="216"/>
      <c r="H3605" s="217"/>
      <c r="I3605" s="217"/>
      <c r="J3605" s="218"/>
      <c r="K3605" s="216"/>
    </row>
    <row r="3606" spans="5:11" s="205" customFormat="1" x14ac:dyDescent="0.3">
      <c r="E3606" s="215"/>
      <c r="F3606" s="215"/>
      <c r="G3606" s="216"/>
      <c r="H3606" s="217"/>
      <c r="I3606" s="217"/>
      <c r="J3606" s="218"/>
      <c r="K3606" s="216"/>
    </row>
    <row r="3607" spans="5:11" s="205" customFormat="1" x14ac:dyDescent="0.3">
      <c r="E3607" s="215"/>
      <c r="F3607" s="215"/>
      <c r="G3607" s="216"/>
      <c r="H3607" s="217"/>
      <c r="I3607" s="217"/>
      <c r="J3607" s="218"/>
      <c r="K3607" s="216"/>
    </row>
    <row r="3608" spans="5:11" s="205" customFormat="1" x14ac:dyDescent="0.3">
      <c r="E3608" s="215"/>
      <c r="F3608" s="215"/>
      <c r="G3608" s="216"/>
      <c r="H3608" s="217"/>
      <c r="I3608" s="217"/>
      <c r="J3608" s="218"/>
      <c r="K3608" s="216"/>
    </row>
    <row r="3609" spans="5:11" s="205" customFormat="1" x14ac:dyDescent="0.3">
      <c r="E3609" s="215"/>
      <c r="F3609" s="215"/>
      <c r="G3609" s="216"/>
      <c r="H3609" s="217"/>
      <c r="I3609" s="217"/>
      <c r="J3609" s="218"/>
      <c r="K3609" s="216"/>
    </row>
    <row r="3610" spans="5:11" s="205" customFormat="1" x14ac:dyDescent="0.3">
      <c r="E3610" s="215"/>
      <c r="F3610" s="215"/>
      <c r="G3610" s="216"/>
      <c r="H3610" s="217"/>
      <c r="I3610" s="217"/>
      <c r="J3610" s="218"/>
      <c r="K3610" s="216"/>
    </row>
    <row r="3611" spans="5:11" s="205" customFormat="1" x14ac:dyDescent="0.3">
      <c r="E3611" s="215"/>
      <c r="F3611" s="215"/>
      <c r="G3611" s="216"/>
      <c r="H3611" s="217"/>
      <c r="I3611" s="217"/>
      <c r="J3611" s="218"/>
      <c r="K3611" s="216"/>
    </row>
    <row r="3612" spans="5:11" s="205" customFormat="1" x14ac:dyDescent="0.3">
      <c r="E3612" s="215"/>
      <c r="F3612" s="215"/>
      <c r="G3612" s="216"/>
      <c r="H3612" s="217"/>
      <c r="I3612" s="217"/>
      <c r="J3612" s="218"/>
      <c r="K3612" s="216"/>
    </row>
    <row r="3613" spans="5:11" s="205" customFormat="1" x14ac:dyDescent="0.3">
      <c r="E3613" s="215"/>
      <c r="F3613" s="215"/>
      <c r="G3613" s="216"/>
      <c r="H3613" s="217"/>
      <c r="I3613" s="217"/>
      <c r="J3613" s="218"/>
      <c r="K3613" s="216"/>
    </row>
    <row r="3614" spans="5:11" s="205" customFormat="1" x14ac:dyDescent="0.3">
      <c r="E3614" s="215"/>
      <c r="F3614" s="215"/>
      <c r="G3614" s="216"/>
      <c r="H3614" s="217"/>
      <c r="I3614" s="217"/>
      <c r="J3614" s="218"/>
      <c r="K3614" s="216"/>
    </row>
    <row r="3615" spans="5:11" s="205" customFormat="1" x14ac:dyDescent="0.3">
      <c r="E3615" s="215"/>
      <c r="F3615" s="215"/>
      <c r="G3615" s="216"/>
      <c r="H3615" s="217"/>
      <c r="I3615" s="217"/>
      <c r="J3615" s="218"/>
      <c r="K3615" s="216"/>
    </row>
    <row r="3616" spans="5:11" s="205" customFormat="1" x14ac:dyDescent="0.3">
      <c r="E3616" s="215"/>
      <c r="F3616" s="215"/>
      <c r="G3616" s="216"/>
      <c r="H3616" s="217"/>
      <c r="I3616" s="217"/>
      <c r="J3616" s="218"/>
      <c r="K3616" s="216"/>
    </row>
    <row r="3617" spans="5:11" s="205" customFormat="1" x14ac:dyDescent="0.3">
      <c r="E3617" s="215"/>
      <c r="F3617" s="215"/>
      <c r="G3617" s="216"/>
      <c r="H3617" s="217"/>
      <c r="I3617" s="217"/>
      <c r="J3617" s="218"/>
      <c r="K3617" s="216"/>
    </row>
    <row r="3618" spans="5:11" s="205" customFormat="1" x14ac:dyDescent="0.3">
      <c r="E3618" s="215"/>
      <c r="F3618" s="215"/>
      <c r="G3618" s="216"/>
      <c r="H3618" s="217"/>
      <c r="I3618" s="217"/>
      <c r="J3618" s="218"/>
      <c r="K3618" s="216"/>
    </row>
    <row r="3619" spans="5:11" s="205" customFormat="1" x14ac:dyDescent="0.3">
      <c r="E3619" s="215"/>
      <c r="F3619" s="215"/>
      <c r="G3619" s="216"/>
      <c r="H3619" s="217"/>
      <c r="I3619" s="217"/>
      <c r="J3619" s="218"/>
      <c r="K3619" s="216"/>
    </row>
    <row r="3620" spans="5:11" s="205" customFormat="1" x14ac:dyDescent="0.3">
      <c r="E3620" s="215"/>
      <c r="F3620" s="215"/>
      <c r="G3620" s="216"/>
      <c r="H3620" s="217"/>
      <c r="I3620" s="217"/>
      <c r="J3620" s="218"/>
      <c r="K3620" s="216"/>
    </row>
    <row r="3621" spans="5:11" s="205" customFormat="1" x14ac:dyDescent="0.3">
      <c r="E3621" s="215"/>
      <c r="F3621" s="215"/>
      <c r="G3621" s="216"/>
      <c r="H3621" s="217"/>
      <c r="I3621" s="217"/>
      <c r="J3621" s="218"/>
      <c r="K3621" s="216"/>
    </row>
    <row r="3622" spans="5:11" s="205" customFormat="1" x14ac:dyDescent="0.3">
      <c r="E3622" s="215"/>
      <c r="F3622" s="215"/>
      <c r="G3622" s="216"/>
      <c r="H3622" s="217"/>
      <c r="I3622" s="217"/>
      <c r="J3622" s="218"/>
      <c r="K3622" s="216"/>
    </row>
    <row r="3623" spans="5:11" s="205" customFormat="1" x14ac:dyDescent="0.3">
      <c r="E3623" s="215"/>
      <c r="F3623" s="215"/>
      <c r="G3623" s="216"/>
      <c r="H3623" s="217"/>
      <c r="I3623" s="217"/>
      <c r="J3623" s="218"/>
      <c r="K3623" s="216"/>
    </row>
    <row r="3624" spans="5:11" s="205" customFormat="1" x14ac:dyDescent="0.3">
      <c r="E3624" s="215"/>
      <c r="F3624" s="215"/>
      <c r="G3624" s="216"/>
      <c r="H3624" s="217"/>
      <c r="I3624" s="217"/>
      <c r="J3624" s="218"/>
      <c r="K3624" s="216"/>
    </row>
    <row r="3625" spans="5:11" s="205" customFormat="1" x14ac:dyDescent="0.3">
      <c r="E3625" s="215"/>
      <c r="F3625" s="215"/>
      <c r="G3625" s="216"/>
      <c r="H3625" s="217"/>
      <c r="I3625" s="217"/>
      <c r="J3625" s="218"/>
      <c r="K3625" s="216"/>
    </row>
    <row r="3626" spans="5:11" s="205" customFormat="1" x14ac:dyDescent="0.3">
      <c r="E3626" s="215"/>
      <c r="F3626" s="215"/>
      <c r="G3626" s="216"/>
      <c r="H3626" s="217"/>
      <c r="I3626" s="217"/>
      <c r="J3626" s="218"/>
      <c r="K3626" s="216"/>
    </row>
    <row r="3627" spans="5:11" s="205" customFormat="1" x14ac:dyDescent="0.3">
      <c r="E3627" s="215"/>
      <c r="F3627" s="215"/>
      <c r="G3627" s="216"/>
      <c r="H3627" s="217"/>
      <c r="I3627" s="217"/>
      <c r="J3627" s="218"/>
      <c r="K3627" s="216"/>
    </row>
    <row r="3628" spans="5:11" s="205" customFormat="1" x14ac:dyDescent="0.3">
      <c r="E3628" s="215"/>
      <c r="F3628" s="215"/>
      <c r="G3628" s="216"/>
      <c r="H3628" s="217"/>
      <c r="I3628" s="217"/>
      <c r="J3628" s="218"/>
      <c r="K3628" s="216"/>
    </row>
    <row r="3629" spans="5:11" s="205" customFormat="1" x14ac:dyDescent="0.3">
      <c r="E3629" s="215"/>
      <c r="F3629" s="215"/>
      <c r="G3629" s="216"/>
      <c r="H3629" s="217"/>
      <c r="I3629" s="217"/>
      <c r="J3629" s="218"/>
      <c r="K3629" s="216"/>
    </row>
    <row r="3630" spans="5:11" s="205" customFormat="1" x14ac:dyDescent="0.3">
      <c r="E3630" s="215"/>
      <c r="F3630" s="215"/>
      <c r="G3630" s="216"/>
      <c r="H3630" s="217"/>
      <c r="I3630" s="217"/>
      <c r="J3630" s="218"/>
      <c r="K3630" s="216"/>
    </row>
    <row r="3631" spans="5:11" s="205" customFormat="1" x14ac:dyDescent="0.3">
      <c r="E3631" s="215"/>
      <c r="F3631" s="215"/>
      <c r="G3631" s="216"/>
      <c r="H3631" s="217"/>
      <c r="I3631" s="217"/>
      <c r="J3631" s="218"/>
      <c r="K3631" s="216"/>
    </row>
    <row r="3632" spans="5:11" s="205" customFormat="1" x14ac:dyDescent="0.3">
      <c r="E3632" s="215"/>
      <c r="F3632" s="215"/>
      <c r="G3632" s="216"/>
      <c r="H3632" s="217"/>
      <c r="I3632" s="217"/>
      <c r="J3632" s="218"/>
      <c r="K3632" s="216"/>
    </row>
    <row r="3633" spans="5:11" s="205" customFormat="1" x14ac:dyDescent="0.3">
      <c r="E3633" s="215"/>
      <c r="F3633" s="215"/>
      <c r="G3633" s="216"/>
      <c r="H3633" s="217"/>
      <c r="I3633" s="217"/>
      <c r="J3633" s="218"/>
      <c r="K3633" s="216"/>
    </row>
    <row r="3634" spans="5:11" s="205" customFormat="1" x14ac:dyDescent="0.3">
      <c r="E3634" s="215"/>
      <c r="F3634" s="215"/>
      <c r="G3634" s="216"/>
      <c r="H3634" s="217"/>
      <c r="I3634" s="217"/>
      <c r="J3634" s="218"/>
      <c r="K3634" s="216"/>
    </row>
    <row r="3635" spans="5:11" s="205" customFormat="1" x14ac:dyDescent="0.3">
      <c r="E3635" s="215"/>
      <c r="F3635" s="215"/>
      <c r="G3635" s="216"/>
      <c r="H3635" s="217"/>
      <c r="I3635" s="217"/>
      <c r="J3635" s="218"/>
      <c r="K3635" s="216"/>
    </row>
    <row r="3636" spans="5:11" s="205" customFormat="1" x14ac:dyDescent="0.3">
      <c r="E3636" s="215"/>
      <c r="F3636" s="215"/>
      <c r="G3636" s="216"/>
      <c r="H3636" s="217"/>
      <c r="I3636" s="217"/>
      <c r="J3636" s="218"/>
      <c r="K3636" s="216"/>
    </row>
    <row r="3637" spans="5:11" s="205" customFormat="1" x14ac:dyDescent="0.3">
      <c r="E3637" s="215"/>
      <c r="F3637" s="215"/>
      <c r="G3637" s="216"/>
      <c r="H3637" s="217"/>
      <c r="I3637" s="217"/>
      <c r="J3637" s="218"/>
      <c r="K3637" s="216"/>
    </row>
    <row r="3638" spans="5:11" s="205" customFormat="1" x14ac:dyDescent="0.3">
      <c r="E3638" s="215"/>
      <c r="F3638" s="215"/>
      <c r="G3638" s="216"/>
      <c r="H3638" s="217"/>
      <c r="I3638" s="217"/>
      <c r="J3638" s="218"/>
      <c r="K3638" s="216"/>
    </row>
    <row r="3639" spans="5:11" s="205" customFormat="1" x14ac:dyDescent="0.3">
      <c r="E3639" s="215"/>
      <c r="F3639" s="215"/>
      <c r="G3639" s="216"/>
      <c r="H3639" s="217"/>
      <c r="I3639" s="217"/>
      <c r="J3639" s="218"/>
      <c r="K3639" s="216"/>
    </row>
    <row r="3640" spans="5:11" s="205" customFormat="1" x14ac:dyDescent="0.3">
      <c r="E3640" s="215"/>
      <c r="F3640" s="215"/>
      <c r="G3640" s="216"/>
      <c r="H3640" s="217"/>
      <c r="I3640" s="217"/>
      <c r="J3640" s="218"/>
      <c r="K3640" s="216"/>
    </row>
    <row r="3641" spans="5:11" s="205" customFormat="1" x14ac:dyDescent="0.3">
      <c r="E3641" s="215"/>
      <c r="F3641" s="215"/>
      <c r="G3641" s="216"/>
      <c r="H3641" s="217"/>
      <c r="I3641" s="217"/>
      <c r="J3641" s="218"/>
      <c r="K3641" s="216"/>
    </row>
    <row r="3642" spans="5:11" s="205" customFormat="1" x14ac:dyDescent="0.3">
      <c r="E3642" s="215"/>
      <c r="F3642" s="215"/>
      <c r="G3642" s="216"/>
      <c r="H3642" s="217"/>
      <c r="I3642" s="217"/>
      <c r="J3642" s="218"/>
      <c r="K3642" s="216"/>
    </row>
    <row r="3643" spans="5:11" s="205" customFormat="1" x14ac:dyDescent="0.3">
      <c r="E3643" s="215"/>
      <c r="F3643" s="215"/>
      <c r="G3643" s="216"/>
      <c r="H3643" s="217"/>
      <c r="I3643" s="217"/>
      <c r="J3643" s="218"/>
      <c r="K3643" s="216"/>
    </row>
    <row r="3644" spans="5:11" s="205" customFormat="1" x14ac:dyDescent="0.3">
      <c r="E3644" s="215"/>
      <c r="F3644" s="215"/>
      <c r="G3644" s="216"/>
      <c r="H3644" s="217"/>
      <c r="I3644" s="217"/>
      <c r="J3644" s="218"/>
      <c r="K3644" s="216"/>
    </row>
    <row r="3645" spans="5:11" s="205" customFormat="1" x14ac:dyDescent="0.3">
      <c r="E3645" s="215"/>
      <c r="F3645" s="215"/>
      <c r="G3645" s="216"/>
      <c r="H3645" s="217"/>
      <c r="I3645" s="217"/>
      <c r="J3645" s="218"/>
      <c r="K3645" s="216"/>
    </row>
    <row r="3646" spans="5:11" s="205" customFormat="1" x14ac:dyDescent="0.3">
      <c r="E3646" s="215"/>
      <c r="F3646" s="215"/>
      <c r="G3646" s="216"/>
      <c r="H3646" s="217"/>
      <c r="I3646" s="217"/>
      <c r="J3646" s="218"/>
      <c r="K3646" s="216"/>
    </row>
    <row r="3647" spans="5:11" s="205" customFormat="1" x14ac:dyDescent="0.3">
      <c r="E3647" s="215"/>
      <c r="F3647" s="215"/>
      <c r="G3647" s="216"/>
      <c r="H3647" s="217"/>
      <c r="I3647" s="217"/>
      <c r="J3647" s="218"/>
      <c r="K3647" s="216"/>
    </row>
    <row r="3648" spans="5:11" s="205" customFormat="1" x14ac:dyDescent="0.3">
      <c r="E3648" s="215"/>
      <c r="F3648" s="215"/>
      <c r="G3648" s="216"/>
      <c r="H3648" s="217"/>
      <c r="I3648" s="217"/>
      <c r="J3648" s="218"/>
      <c r="K3648" s="216"/>
    </row>
    <row r="3649" spans="5:11" s="205" customFormat="1" x14ac:dyDescent="0.3">
      <c r="E3649" s="215"/>
      <c r="F3649" s="215"/>
      <c r="G3649" s="216"/>
      <c r="H3649" s="217"/>
      <c r="I3649" s="217"/>
      <c r="J3649" s="218"/>
      <c r="K3649" s="216"/>
    </row>
    <row r="3650" spans="5:11" s="205" customFormat="1" x14ac:dyDescent="0.3">
      <c r="E3650" s="215"/>
      <c r="F3650" s="215"/>
      <c r="G3650" s="216"/>
      <c r="H3650" s="217"/>
      <c r="I3650" s="217"/>
      <c r="J3650" s="218"/>
      <c r="K3650" s="216"/>
    </row>
    <row r="3651" spans="5:11" s="205" customFormat="1" x14ac:dyDescent="0.3">
      <c r="E3651" s="215"/>
      <c r="F3651" s="215"/>
      <c r="G3651" s="216"/>
      <c r="H3651" s="217"/>
      <c r="I3651" s="217"/>
      <c r="J3651" s="218"/>
      <c r="K3651" s="216"/>
    </row>
    <row r="3652" spans="5:11" s="205" customFormat="1" x14ac:dyDescent="0.3">
      <c r="E3652" s="215"/>
      <c r="F3652" s="215"/>
      <c r="G3652" s="216"/>
      <c r="H3652" s="217"/>
      <c r="I3652" s="217"/>
      <c r="J3652" s="218"/>
      <c r="K3652" s="216"/>
    </row>
    <row r="3653" spans="5:11" s="205" customFormat="1" x14ac:dyDescent="0.3">
      <c r="E3653" s="215"/>
      <c r="F3653" s="215"/>
      <c r="G3653" s="216"/>
      <c r="H3653" s="217"/>
      <c r="I3653" s="217"/>
      <c r="J3653" s="218"/>
      <c r="K3653" s="216"/>
    </row>
    <row r="3654" spans="5:11" s="205" customFormat="1" x14ac:dyDescent="0.3">
      <c r="E3654" s="215"/>
      <c r="F3654" s="215"/>
      <c r="G3654" s="216"/>
      <c r="H3654" s="217"/>
      <c r="I3654" s="217"/>
      <c r="J3654" s="218"/>
      <c r="K3654" s="216"/>
    </row>
    <row r="3655" spans="5:11" s="205" customFormat="1" x14ac:dyDescent="0.3">
      <c r="E3655" s="215"/>
      <c r="F3655" s="215"/>
      <c r="G3655" s="216"/>
      <c r="H3655" s="217"/>
      <c r="I3655" s="217"/>
      <c r="J3655" s="218"/>
      <c r="K3655" s="216"/>
    </row>
    <row r="3656" spans="5:11" s="205" customFormat="1" x14ac:dyDescent="0.3">
      <c r="E3656" s="215"/>
      <c r="F3656" s="215"/>
      <c r="G3656" s="216"/>
      <c r="H3656" s="217"/>
      <c r="I3656" s="217"/>
      <c r="J3656" s="218"/>
      <c r="K3656" s="216"/>
    </row>
    <row r="3657" spans="5:11" s="205" customFormat="1" x14ac:dyDescent="0.3">
      <c r="E3657" s="215"/>
      <c r="F3657" s="215"/>
      <c r="G3657" s="216"/>
      <c r="H3657" s="217"/>
      <c r="I3657" s="217"/>
      <c r="J3657" s="218"/>
      <c r="K3657" s="216"/>
    </row>
    <row r="3658" spans="5:11" s="205" customFormat="1" x14ac:dyDescent="0.3">
      <c r="E3658" s="215"/>
      <c r="F3658" s="215"/>
      <c r="G3658" s="216"/>
      <c r="H3658" s="217"/>
      <c r="I3658" s="217"/>
      <c r="J3658" s="218"/>
      <c r="K3658" s="216"/>
    </row>
    <row r="3659" spans="5:11" s="205" customFormat="1" x14ac:dyDescent="0.3">
      <c r="E3659" s="215"/>
      <c r="F3659" s="215"/>
      <c r="G3659" s="216"/>
      <c r="H3659" s="217"/>
      <c r="I3659" s="217"/>
      <c r="J3659" s="218"/>
      <c r="K3659" s="216"/>
    </row>
    <row r="3660" spans="5:11" s="205" customFormat="1" x14ac:dyDescent="0.3">
      <c r="E3660" s="215"/>
      <c r="F3660" s="215"/>
      <c r="G3660" s="216"/>
      <c r="H3660" s="217"/>
      <c r="I3660" s="217"/>
      <c r="J3660" s="218"/>
      <c r="K3660" s="216"/>
    </row>
    <row r="3661" spans="5:11" s="205" customFormat="1" x14ac:dyDescent="0.3">
      <c r="E3661" s="215"/>
      <c r="F3661" s="215"/>
      <c r="G3661" s="216"/>
      <c r="H3661" s="217"/>
      <c r="I3661" s="217"/>
      <c r="J3661" s="218"/>
      <c r="K3661" s="216"/>
    </row>
    <row r="3662" spans="5:11" s="205" customFormat="1" x14ac:dyDescent="0.3">
      <c r="E3662" s="215"/>
      <c r="F3662" s="215"/>
      <c r="G3662" s="216"/>
      <c r="H3662" s="217"/>
      <c r="I3662" s="217"/>
      <c r="J3662" s="218"/>
      <c r="K3662" s="216"/>
    </row>
    <row r="3663" spans="5:11" s="205" customFormat="1" x14ac:dyDescent="0.3">
      <c r="E3663" s="215"/>
      <c r="F3663" s="215"/>
      <c r="G3663" s="216"/>
      <c r="H3663" s="217"/>
      <c r="I3663" s="217"/>
      <c r="J3663" s="218"/>
      <c r="K3663" s="216"/>
    </row>
    <row r="3664" spans="5:11" s="205" customFormat="1" x14ac:dyDescent="0.3">
      <c r="E3664" s="215"/>
      <c r="F3664" s="215"/>
      <c r="G3664" s="216"/>
      <c r="H3664" s="217"/>
      <c r="I3664" s="217"/>
      <c r="J3664" s="218"/>
      <c r="K3664" s="216"/>
    </row>
    <row r="3665" spans="5:11" s="205" customFormat="1" x14ac:dyDescent="0.3">
      <c r="E3665" s="215"/>
      <c r="F3665" s="215"/>
      <c r="G3665" s="216"/>
      <c r="H3665" s="217"/>
      <c r="I3665" s="217"/>
      <c r="J3665" s="218"/>
      <c r="K3665" s="216"/>
    </row>
    <row r="3666" spans="5:11" s="205" customFormat="1" x14ac:dyDescent="0.3">
      <c r="E3666" s="215"/>
      <c r="F3666" s="215"/>
      <c r="G3666" s="216"/>
      <c r="H3666" s="217"/>
      <c r="I3666" s="217"/>
      <c r="J3666" s="218"/>
      <c r="K3666" s="216"/>
    </row>
    <row r="3667" spans="5:11" s="205" customFormat="1" x14ac:dyDescent="0.3">
      <c r="E3667" s="215"/>
      <c r="F3667" s="215"/>
      <c r="G3667" s="216"/>
      <c r="H3667" s="217"/>
      <c r="I3667" s="217"/>
      <c r="J3667" s="218"/>
      <c r="K3667" s="216"/>
    </row>
    <row r="3668" spans="5:11" s="205" customFormat="1" x14ac:dyDescent="0.3">
      <c r="E3668" s="215"/>
      <c r="F3668" s="215"/>
      <c r="G3668" s="216"/>
      <c r="H3668" s="217"/>
      <c r="I3668" s="217"/>
      <c r="J3668" s="218"/>
      <c r="K3668" s="216"/>
    </row>
    <row r="3669" spans="5:11" s="205" customFormat="1" x14ac:dyDescent="0.3">
      <c r="E3669" s="215"/>
      <c r="F3669" s="215"/>
      <c r="G3669" s="216"/>
      <c r="H3669" s="217"/>
      <c r="I3669" s="217"/>
      <c r="J3669" s="218"/>
      <c r="K3669" s="216"/>
    </row>
    <row r="3670" spans="5:11" s="205" customFormat="1" x14ac:dyDescent="0.3">
      <c r="E3670" s="215"/>
      <c r="F3670" s="215"/>
      <c r="G3670" s="216"/>
      <c r="H3670" s="217"/>
      <c r="I3670" s="217"/>
      <c r="J3670" s="218"/>
      <c r="K3670" s="216"/>
    </row>
    <row r="3671" spans="5:11" s="205" customFormat="1" x14ac:dyDescent="0.3">
      <c r="E3671" s="215"/>
      <c r="F3671" s="215"/>
      <c r="G3671" s="216"/>
      <c r="H3671" s="217"/>
      <c r="I3671" s="217"/>
      <c r="J3671" s="218"/>
      <c r="K3671" s="216"/>
    </row>
    <row r="3672" spans="5:11" s="205" customFormat="1" x14ac:dyDescent="0.3">
      <c r="E3672" s="215"/>
      <c r="F3672" s="215"/>
      <c r="G3672" s="216"/>
      <c r="H3672" s="217"/>
      <c r="I3672" s="217"/>
      <c r="J3672" s="218"/>
      <c r="K3672" s="216"/>
    </row>
    <row r="3673" spans="5:11" s="205" customFormat="1" x14ac:dyDescent="0.3">
      <c r="E3673" s="215"/>
      <c r="F3673" s="215"/>
      <c r="G3673" s="216"/>
      <c r="H3673" s="217"/>
      <c r="I3673" s="217"/>
      <c r="J3673" s="218"/>
      <c r="K3673" s="216"/>
    </row>
    <row r="3674" spans="5:11" s="205" customFormat="1" x14ac:dyDescent="0.3">
      <c r="E3674" s="215"/>
      <c r="F3674" s="215"/>
      <c r="G3674" s="216"/>
      <c r="H3674" s="217"/>
      <c r="I3674" s="217"/>
      <c r="J3674" s="218"/>
      <c r="K3674" s="216"/>
    </row>
    <row r="3675" spans="5:11" s="205" customFormat="1" x14ac:dyDescent="0.3">
      <c r="E3675" s="215"/>
      <c r="F3675" s="215"/>
      <c r="G3675" s="216"/>
      <c r="H3675" s="217"/>
      <c r="I3675" s="217"/>
      <c r="J3675" s="218"/>
      <c r="K3675" s="216"/>
    </row>
    <row r="3676" spans="5:11" s="205" customFormat="1" x14ac:dyDescent="0.3">
      <c r="E3676" s="215"/>
      <c r="F3676" s="215"/>
      <c r="G3676" s="216"/>
      <c r="H3676" s="217"/>
      <c r="I3676" s="217"/>
      <c r="J3676" s="218"/>
      <c r="K3676" s="216"/>
    </row>
    <row r="3677" spans="5:11" s="205" customFormat="1" x14ac:dyDescent="0.3">
      <c r="E3677" s="215"/>
      <c r="F3677" s="215"/>
      <c r="G3677" s="216"/>
      <c r="H3677" s="217"/>
      <c r="I3677" s="217"/>
      <c r="J3677" s="218"/>
      <c r="K3677" s="216"/>
    </row>
    <row r="3678" spans="5:11" s="205" customFormat="1" x14ac:dyDescent="0.3">
      <c r="E3678" s="215"/>
      <c r="F3678" s="215"/>
      <c r="G3678" s="216"/>
      <c r="H3678" s="217"/>
      <c r="I3678" s="217"/>
      <c r="J3678" s="218"/>
      <c r="K3678" s="216"/>
    </row>
    <row r="3679" spans="5:11" s="205" customFormat="1" x14ac:dyDescent="0.3">
      <c r="E3679" s="215"/>
      <c r="F3679" s="215"/>
      <c r="G3679" s="216"/>
      <c r="H3679" s="217"/>
      <c r="I3679" s="217"/>
      <c r="J3679" s="218"/>
      <c r="K3679" s="216"/>
    </row>
    <row r="3680" spans="5:11" s="205" customFormat="1" x14ac:dyDescent="0.3">
      <c r="E3680" s="215"/>
      <c r="F3680" s="215"/>
      <c r="G3680" s="216"/>
      <c r="H3680" s="217"/>
      <c r="I3680" s="217"/>
      <c r="J3680" s="218"/>
      <c r="K3680" s="216"/>
    </row>
    <row r="3681" spans="5:11" s="205" customFormat="1" x14ac:dyDescent="0.3">
      <c r="E3681" s="215"/>
      <c r="F3681" s="215"/>
      <c r="G3681" s="216"/>
      <c r="H3681" s="217"/>
      <c r="I3681" s="217"/>
      <c r="J3681" s="218"/>
      <c r="K3681" s="216"/>
    </row>
    <row r="3682" spans="5:11" s="205" customFormat="1" x14ac:dyDescent="0.3">
      <c r="E3682" s="215"/>
      <c r="F3682" s="215"/>
      <c r="G3682" s="216"/>
      <c r="H3682" s="217"/>
      <c r="I3682" s="217"/>
      <c r="J3682" s="218"/>
      <c r="K3682" s="216"/>
    </row>
    <row r="3683" spans="5:11" s="205" customFormat="1" x14ac:dyDescent="0.3">
      <c r="E3683" s="215"/>
      <c r="F3683" s="215"/>
      <c r="G3683" s="216"/>
      <c r="H3683" s="217"/>
      <c r="I3683" s="217"/>
      <c r="J3683" s="218"/>
      <c r="K3683" s="216"/>
    </row>
    <row r="3684" spans="5:11" s="205" customFormat="1" x14ac:dyDescent="0.3">
      <c r="E3684" s="215"/>
      <c r="F3684" s="215"/>
      <c r="G3684" s="216"/>
      <c r="H3684" s="217"/>
      <c r="I3684" s="217"/>
      <c r="J3684" s="218"/>
      <c r="K3684" s="216"/>
    </row>
    <row r="3685" spans="5:11" s="205" customFormat="1" x14ac:dyDescent="0.3">
      <c r="E3685" s="215"/>
      <c r="F3685" s="215"/>
      <c r="G3685" s="216"/>
      <c r="H3685" s="217"/>
      <c r="I3685" s="217"/>
      <c r="J3685" s="218"/>
      <c r="K3685" s="216"/>
    </row>
    <row r="3686" spans="5:11" s="205" customFormat="1" x14ac:dyDescent="0.3">
      <c r="E3686" s="215"/>
      <c r="F3686" s="215"/>
      <c r="G3686" s="216"/>
      <c r="H3686" s="217"/>
      <c r="I3686" s="217"/>
      <c r="J3686" s="218"/>
      <c r="K3686" s="216"/>
    </row>
    <row r="3687" spans="5:11" s="205" customFormat="1" x14ac:dyDescent="0.3">
      <c r="E3687" s="215"/>
      <c r="F3687" s="215"/>
      <c r="G3687" s="216"/>
      <c r="H3687" s="217"/>
      <c r="I3687" s="217"/>
      <c r="J3687" s="218"/>
      <c r="K3687" s="216"/>
    </row>
    <row r="3688" spans="5:11" s="205" customFormat="1" x14ac:dyDescent="0.3">
      <c r="E3688" s="215"/>
      <c r="F3688" s="215"/>
      <c r="G3688" s="216"/>
      <c r="H3688" s="217"/>
      <c r="I3688" s="217"/>
      <c r="J3688" s="218"/>
      <c r="K3688" s="216"/>
    </row>
    <row r="3689" spans="5:11" s="205" customFormat="1" x14ac:dyDescent="0.3">
      <c r="E3689" s="215"/>
      <c r="F3689" s="215"/>
      <c r="G3689" s="216"/>
      <c r="H3689" s="217"/>
      <c r="I3689" s="217"/>
      <c r="J3689" s="218"/>
      <c r="K3689" s="216"/>
    </row>
    <row r="3690" spans="5:11" s="205" customFormat="1" x14ac:dyDescent="0.3">
      <c r="E3690" s="215"/>
      <c r="F3690" s="215"/>
      <c r="G3690" s="216"/>
      <c r="H3690" s="217"/>
      <c r="I3690" s="217"/>
      <c r="J3690" s="218"/>
      <c r="K3690" s="216"/>
    </row>
    <row r="3691" spans="5:11" s="205" customFormat="1" x14ac:dyDescent="0.3">
      <c r="E3691" s="215"/>
      <c r="F3691" s="215"/>
      <c r="G3691" s="216"/>
      <c r="H3691" s="217"/>
      <c r="I3691" s="217"/>
      <c r="J3691" s="218"/>
      <c r="K3691" s="216"/>
    </row>
    <row r="3692" spans="5:11" s="205" customFormat="1" x14ac:dyDescent="0.3">
      <c r="E3692" s="215"/>
      <c r="F3692" s="215"/>
      <c r="G3692" s="216"/>
      <c r="H3692" s="217"/>
      <c r="I3692" s="217"/>
      <c r="J3692" s="218"/>
      <c r="K3692" s="216"/>
    </row>
    <row r="3693" spans="5:11" s="205" customFormat="1" x14ac:dyDescent="0.3">
      <c r="E3693" s="215"/>
      <c r="F3693" s="215"/>
      <c r="G3693" s="216"/>
      <c r="H3693" s="217"/>
      <c r="I3693" s="217"/>
      <c r="J3693" s="218"/>
      <c r="K3693" s="216"/>
    </row>
    <row r="3694" spans="5:11" s="205" customFormat="1" x14ac:dyDescent="0.3">
      <c r="E3694" s="215"/>
      <c r="F3694" s="215"/>
      <c r="G3694" s="216"/>
      <c r="H3694" s="217"/>
      <c r="I3694" s="217"/>
      <c r="J3694" s="218"/>
      <c r="K3694" s="216"/>
    </row>
    <row r="3695" spans="5:11" s="205" customFormat="1" x14ac:dyDescent="0.3">
      <c r="E3695" s="215"/>
      <c r="F3695" s="215"/>
      <c r="G3695" s="216"/>
      <c r="H3695" s="217"/>
      <c r="I3695" s="217"/>
      <c r="J3695" s="218"/>
      <c r="K3695" s="216"/>
    </row>
    <row r="3696" spans="5:11" s="205" customFormat="1" x14ac:dyDescent="0.3">
      <c r="E3696" s="215"/>
      <c r="F3696" s="215"/>
      <c r="G3696" s="216"/>
      <c r="H3696" s="217"/>
      <c r="I3696" s="217"/>
      <c r="J3696" s="218"/>
      <c r="K3696" s="216"/>
    </row>
    <row r="3697" spans="5:11" s="205" customFormat="1" x14ac:dyDescent="0.3">
      <c r="E3697" s="215"/>
      <c r="F3697" s="215"/>
      <c r="G3697" s="216"/>
      <c r="H3697" s="217"/>
      <c r="I3697" s="217"/>
      <c r="J3697" s="218"/>
      <c r="K3697" s="216"/>
    </row>
    <row r="3698" spans="5:11" s="205" customFormat="1" x14ac:dyDescent="0.3">
      <c r="E3698" s="215"/>
      <c r="F3698" s="215"/>
      <c r="G3698" s="216"/>
      <c r="H3698" s="217"/>
      <c r="I3698" s="217"/>
      <c r="J3698" s="218"/>
      <c r="K3698" s="216"/>
    </row>
    <row r="3699" spans="5:11" s="205" customFormat="1" x14ac:dyDescent="0.3">
      <c r="E3699" s="215"/>
      <c r="F3699" s="215"/>
      <c r="G3699" s="216"/>
      <c r="H3699" s="217"/>
      <c r="I3699" s="217"/>
      <c r="J3699" s="218"/>
      <c r="K3699" s="216"/>
    </row>
    <row r="3700" spans="5:11" s="205" customFormat="1" x14ac:dyDescent="0.3">
      <c r="E3700" s="215"/>
      <c r="F3700" s="215"/>
      <c r="G3700" s="216"/>
      <c r="H3700" s="217"/>
      <c r="I3700" s="217"/>
      <c r="J3700" s="218"/>
      <c r="K3700" s="216"/>
    </row>
    <row r="3701" spans="5:11" s="205" customFormat="1" x14ac:dyDescent="0.3">
      <c r="E3701" s="215"/>
      <c r="F3701" s="215"/>
      <c r="G3701" s="216"/>
      <c r="H3701" s="217"/>
      <c r="I3701" s="217"/>
      <c r="J3701" s="218"/>
      <c r="K3701" s="216"/>
    </row>
    <row r="3702" spans="5:11" s="205" customFormat="1" x14ac:dyDescent="0.3">
      <c r="E3702" s="215"/>
      <c r="F3702" s="215"/>
      <c r="G3702" s="216"/>
      <c r="H3702" s="217"/>
      <c r="I3702" s="217"/>
      <c r="J3702" s="218"/>
      <c r="K3702" s="216"/>
    </row>
    <row r="3703" spans="5:11" s="205" customFormat="1" x14ac:dyDescent="0.3">
      <c r="E3703" s="215"/>
      <c r="F3703" s="215"/>
      <c r="G3703" s="216"/>
      <c r="H3703" s="217"/>
      <c r="I3703" s="217"/>
      <c r="J3703" s="218"/>
      <c r="K3703" s="216"/>
    </row>
    <row r="3704" spans="5:11" s="205" customFormat="1" x14ac:dyDescent="0.3">
      <c r="E3704" s="215"/>
      <c r="F3704" s="215"/>
      <c r="G3704" s="216"/>
      <c r="H3704" s="217"/>
      <c r="I3704" s="217"/>
      <c r="J3704" s="218"/>
      <c r="K3704" s="216"/>
    </row>
    <row r="3705" spans="5:11" s="205" customFormat="1" x14ac:dyDescent="0.3">
      <c r="E3705" s="215"/>
      <c r="F3705" s="215"/>
      <c r="G3705" s="216"/>
      <c r="H3705" s="217"/>
      <c r="I3705" s="217"/>
      <c r="J3705" s="218"/>
      <c r="K3705" s="216"/>
    </row>
    <row r="3706" spans="5:11" s="205" customFormat="1" x14ac:dyDescent="0.3">
      <c r="E3706" s="215"/>
      <c r="F3706" s="215"/>
      <c r="G3706" s="216"/>
      <c r="H3706" s="217"/>
      <c r="I3706" s="217"/>
      <c r="J3706" s="218"/>
      <c r="K3706" s="216"/>
    </row>
    <row r="3707" spans="5:11" s="205" customFormat="1" x14ac:dyDescent="0.3">
      <c r="E3707" s="215"/>
      <c r="F3707" s="215"/>
      <c r="G3707" s="216"/>
      <c r="H3707" s="217"/>
      <c r="I3707" s="217"/>
      <c r="J3707" s="218"/>
      <c r="K3707" s="216"/>
    </row>
    <row r="3708" spans="5:11" s="205" customFormat="1" x14ac:dyDescent="0.3">
      <c r="E3708" s="215"/>
      <c r="F3708" s="215"/>
      <c r="G3708" s="216"/>
      <c r="H3708" s="217"/>
      <c r="I3708" s="217"/>
      <c r="J3708" s="218"/>
      <c r="K3708" s="216"/>
    </row>
    <row r="3709" spans="5:11" s="205" customFormat="1" x14ac:dyDescent="0.3">
      <c r="E3709" s="215"/>
      <c r="F3709" s="215"/>
      <c r="G3709" s="216"/>
      <c r="H3709" s="217"/>
      <c r="I3709" s="217"/>
      <c r="J3709" s="218"/>
      <c r="K3709" s="216"/>
    </row>
    <row r="3710" spans="5:11" s="205" customFormat="1" x14ac:dyDescent="0.3">
      <c r="E3710" s="215"/>
      <c r="F3710" s="215"/>
      <c r="G3710" s="216"/>
      <c r="H3710" s="217"/>
      <c r="I3710" s="217"/>
      <c r="J3710" s="218"/>
      <c r="K3710" s="216"/>
    </row>
    <row r="3711" spans="5:11" s="205" customFormat="1" x14ac:dyDescent="0.3">
      <c r="E3711" s="215"/>
      <c r="F3711" s="215"/>
      <c r="G3711" s="216"/>
      <c r="H3711" s="217"/>
      <c r="I3711" s="217"/>
      <c r="J3711" s="218"/>
      <c r="K3711" s="216"/>
    </row>
    <row r="3712" spans="5:11" s="205" customFormat="1" x14ac:dyDescent="0.3">
      <c r="E3712" s="215"/>
      <c r="F3712" s="215"/>
      <c r="G3712" s="216"/>
      <c r="H3712" s="217"/>
      <c r="I3712" s="217"/>
      <c r="J3712" s="218"/>
      <c r="K3712" s="216"/>
    </row>
    <row r="3713" spans="5:11" s="205" customFormat="1" x14ac:dyDescent="0.3">
      <c r="E3713" s="215"/>
      <c r="F3713" s="215"/>
      <c r="G3713" s="216"/>
      <c r="H3713" s="217"/>
      <c r="I3713" s="217"/>
      <c r="J3713" s="218"/>
      <c r="K3713" s="216"/>
    </row>
    <row r="3714" spans="5:11" s="205" customFormat="1" x14ac:dyDescent="0.3">
      <c r="E3714" s="215"/>
      <c r="F3714" s="215"/>
      <c r="G3714" s="216"/>
      <c r="H3714" s="217"/>
      <c r="I3714" s="217"/>
      <c r="J3714" s="218"/>
      <c r="K3714" s="216"/>
    </row>
    <row r="3715" spans="5:11" s="205" customFormat="1" x14ac:dyDescent="0.3">
      <c r="E3715" s="215"/>
      <c r="F3715" s="215"/>
      <c r="G3715" s="216"/>
      <c r="H3715" s="217"/>
      <c r="I3715" s="217"/>
      <c r="J3715" s="218"/>
      <c r="K3715" s="216"/>
    </row>
    <row r="3716" spans="5:11" s="205" customFormat="1" x14ac:dyDescent="0.3">
      <c r="E3716" s="215"/>
      <c r="F3716" s="215"/>
      <c r="G3716" s="216"/>
      <c r="H3716" s="217"/>
      <c r="I3716" s="217"/>
      <c r="J3716" s="218"/>
      <c r="K3716" s="216"/>
    </row>
    <row r="3717" spans="5:11" s="205" customFormat="1" x14ac:dyDescent="0.3">
      <c r="E3717" s="215"/>
      <c r="F3717" s="215"/>
      <c r="G3717" s="216"/>
      <c r="H3717" s="217"/>
      <c r="I3717" s="217"/>
      <c r="J3717" s="218"/>
      <c r="K3717" s="216"/>
    </row>
    <row r="3718" spans="5:11" s="205" customFormat="1" x14ac:dyDescent="0.3">
      <c r="E3718" s="215"/>
      <c r="F3718" s="215"/>
      <c r="G3718" s="216"/>
      <c r="H3718" s="217"/>
      <c r="I3718" s="217"/>
      <c r="J3718" s="218"/>
      <c r="K3718" s="216"/>
    </row>
    <row r="3719" spans="5:11" s="205" customFormat="1" x14ac:dyDescent="0.3">
      <c r="E3719" s="215"/>
      <c r="F3719" s="215"/>
      <c r="G3719" s="216"/>
      <c r="H3719" s="217"/>
      <c r="I3719" s="217"/>
      <c r="J3719" s="218"/>
      <c r="K3719" s="216"/>
    </row>
    <row r="3720" spans="5:11" s="205" customFormat="1" x14ac:dyDescent="0.3">
      <c r="E3720" s="215"/>
      <c r="F3720" s="215"/>
      <c r="G3720" s="216"/>
      <c r="H3720" s="217"/>
      <c r="I3720" s="217"/>
      <c r="J3720" s="218"/>
      <c r="K3720" s="216"/>
    </row>
    <row r="3721" spans="5:11" s="205" customFormat="1" x14ac:dyDescent="0.3">
      <c r="E3721" s="215"/>
      <c r="F3721" s="215"/>
      <c r="G3721" s="216"/>
      <c r="H3721" s="217"/>
      <c r="I3721" s="217"/>
      <c r="J3721" s="218"/>
      <c r="K3721" s="216"/>
    </row>
    <row r="3722" spans="5:11" s="205" customFormat="1" x14ac:dyDescent="0.3">
      <c r="E3722" s="215"/>
      <c r="F3722" s="215"/>
      <c r="G3722" s="216"/>
      <c r="H3722" s="217"/>
      <c r="I3722" s="217"/>
      <c r="J3722" s="218"/>
      <c r="K3722" s="216"/>
    </row>
    <row r="3723" spans="5:11" s="205" customFormat="1" x14ac:dyDescent="0.3">
      <c r="E3723" s="215"/>
      <c r="F3723" s="215"/>
      <c r="G3723" s="216"/>
      <c r="H3723" s="217"/>
      <c r="I3723" s="217"/>
      <c r="J3723" s="218"/>
      <c r="K3723" s="216"/>
    </row>
    <row r="3724" spans="5:11" s="205" customFormat="1" x14ac:dyDescent="0.3">
      <c r="E3724" s="215"/>
      <c r="F3724" s="215"/>
      <c r="G3724" s="216"/>
      <c r="H3724" s="217"/>
      <c r="I3724" s="217"/>
      <c r="J3724" s="218"/>
      <c r="K3724" s="216"/>
    </row>
    <row r="3725" spans="5:11" s="205" customFormat="1" x14ac:dyDescent="0.3">
      <c r="E3725" s="215"/>
      <c r="F3725" s="215"/>
      <c r="G3725" s="216"/>
      <c r="H3725" s="217"/>
      <c r="I3725" s="217"/>
      <c r="J3725" s="218"/>
      <c r="K3725" s="216"/>
    </row>
    <row r="3726" spans="5:11" s="205" customFormat="1" x14ac:dyDescent="0.3">
      <c r="E3726" s="215"/>
      <c r="F3726" s="215"/>
      <c r="G3726" s="216"/>
      <c r="H3726" s="217"/>
      <c r="I3726" s="217"/>
      <c r="J3726" s="218"/>
      <c r="K3726" s="216"/>
    </row>
    <row r="3727" spans="5:11" s="205" customFormat="1" x14ac:dyDescent="0.3">
      <c r="E3727" s="215"/>
      <c r="F3727" s="215"/>
      <c r="G3727" s="216"/>
      <c r="H3727" s="217"/>
      <c r="I3727" s="217"/>
      <c r="J3727" s="218"/>
      <c r="K3727" s="216"/>
    </row>
    <row r="3728" spans="5:11" s="205" customFormat="1" x14ac:dyDescent="0.3">
      <c r="E3728" s="215"/>
      <c r="F3728" s="215"/>
      <c r="G3728" s="216"/>
      <c r="H3728" s="217"/>
      <c r="I3728" s="217"/>
      <c r="J3728" s="218"/>
      <c r="K3728" s="216"/>
    </row>
    <row r="3729" spans="5:11" s="205" customFormat="1" x14ac:dyDescent="0.3">
      <c r="E3729" s="215"/>
      <c r="F3729" s="215"/>
      <c r="G3729" s="216"/>
      <c r="H3729" s="217"/>
      <c r="I3729" s="217"/>
      <c r="J3729" s="218"/>
      <c r="K3729" s="216"/>
    </row>
    <row r="3730" spans="5:11" s="205" customFormat="1" x14ac:dyDescent="0.3">
      <c r="E3730" s="215"/>
      <c r="F3730" s="215"/>
      <c r="G3730" s="216"/>
      <c r="H3730" s="217"/>
      <c r="I3730" s="217"/>
      <c r="J3730" s="218"/>
      <c r="K3730" s="216"/>
    </row>
    <row r="3731" spans="5:11" s="205" customFormat="1" x14ac:dyDescent="0.3">
      <c r="E3731" s="215"/>
      <c r="F3731" s="215"/>
      <c r="G3731" s="216"/>
      <c r="H3731" s="217"/>
      <c r="I3731" s="217"/>
      <c r="J3731" s="218"/>
      <c r="K3731" s="216"/>
    </row>
    <row r="3732" spans="5:11" s="205" customFormat="1" x14ac:dyDescent="0.3">
      <c r="E3732" s="215"/>
      <c r="F3732" s="215"/>
      <c r="G3732" s="216"/>
      <c r="H3732" s="217"/>
      <c r="I3732" s="217"/>
      <c r="J3732" s="218"/>
      <c r="K3732" s="216"/>
    </row>
    <row r="3733" spans="5:11" s="205" customFormat="1" x14ac:dyDescent="0.3">
      <c r="E3733" s="215"/>
      <c r="F3733" s="215"/>
      <c r="G3733" s="216"/>
      <c r="H3733" s="217"/>
      <c r="I3733" s="217"/>
      <c r="J3733" s="218"/>
      <c r="K3733" s="216"/>
    </row>
    <row r="3734" spans="5:11" s="205" customFormat="1" x14ac:dyDescent="0.3">
      <c r="E3734" s="215"/>
      <c r="F3734" s="215"/>
      <c r="G3734" s="216"/>
      <c r="H3734" s="217"/>
      <c r="I3734" s="217"/>
      <c r="J3734" s="218"/>
      <c r="K3734" s="216"/>
    </row>
    <row r="3735" spans="5:11" s="205" customFormat="1" x14ac:dyDescent="0.3">
      <c r="E3735" s="215"/>
      <c r="F3735" s="215"/>
      <c r="G3735" s="216"/>
      <c r="H3735" s="217"/>
      <c r="I3735" s="217"/>
      <c r="J3735" s="218"/>
      <c r="K3735" s="216"/>
    </row>
    <row r="3736" spans="5:11" s="205" customFormat="1" x14ac:dyDescent="0.3">
      <c r="E3736" s="215"/>
      <c r="F3736" s="215"/>
      <c r="G3736" s="216"/>
      <c r="H3736" s="217"/>
      <c r="I3736" s="217"/>
      <c r="J3736" s="218"/>
      <c r="K3736" s="216"/>
    </row>
    <row r="3737" spans="5:11" s="205" customFormat="1" x14ac:dyDescent="0.3">
      <c r="E3737" s="215"/>
      <c r="F3737" s="215"/>
      <c r="G3737" s="216"/>
      <c r="H3737" s="217"/>
      <c r="I3737" s="217"/>
      <c r="J3737" s="218"/>
      <c r="K3737" s="216"/>
    </row>
    <row r="3738" spans="5:11" s="205" customFormat="1" x14ac:dyDescent="0.3">
      <c r="E3738" s="215"/>
      <c r="F3738" s="215"/>
      <c r="G3738" s="216"/>
      <c r="H3738" s="217"/>
      <c r="I3738" s="217"/>
      <c r="J3738" s="218"/>
      <c r="K3738" s="216"/>
    </row>
    <row r="3739" spans="5:11" s="205" customFormat="1" x14ac:dyDescent="0.3">
      <c r="E3739" s="215"/>
      <c r="F3739" s="215"/>
      <c r="G3739" s="216"/>
      <c r="H3739" s="217"/>
      <c r="I3739" s="217"/>
      <c r="J3739" s="218"/>
      <c r="K3739" s="216"/>
    </row>
    <row r="3740" spans="5:11" s="205" customFormat="1" x14ac:dyDescent="0.3">
      <c r="E3740" s="215"/>
      <c r="F3740" s="215"/>
      <c r="G3740" s="216"/>
      <c r="H3740" s="217"/>
      <c r="I3740" s="217"/>
      <c r="J3740" s="218"/>
      <c r="K3740" s="216"/>
    </row>
    <row r="3741" spans="5:11" s="205" customFormat="1" x14ac:dyDescent="0.3">
      <c r="E3741" s="215"/>
      <c r="F3741" s="215"/>
      <c r="G3741" s="216"/>
      <c r="H3741" s="217"/>
      <c r="I3741" s="217"/>
      <c r="J3741" s="218"/>
      <c r="K3741" s="216"/>
    </row>
    <row r="3742" spans="5:11" s="205" customFormat="1" x14ac:dyDescent="0.3">
      <c r="E3742" s="215"/>
      <c r="F3742" s="215"/>
      <c r="G3742" s="216"/>
      <c r="H3742" s="217"/>
      <c r="I3742" s="217"/>
      <c r="J3742" s="218"/>
      <c r="K3742" s="216"/>
    </row>
    <row r="3743" spans="5:11" s="205" customFormat="1" x14ac:dyDescent="0.3">
      <c r="E3743" s="215"/>
      <c r="F3743" s="215"/>
      <c r="G3743" s="216"/>
      <c r="H3743" s="217"/>
      <c r="I3743" s="217"/>
      <c r="J3743" s="218"/>
      <c r="K3743" s="216"/>
    </row>
    <row r="3744" spans="5:11" s="205" customFormat="1" x14ac:dyDescent="0.3">
      <c r="E3744" s="215"/>
      <c r="F3744" s="215"/>
      <c r="G3744" s="216"/>
      <c r="H3744" s="217"/>
      <c r="I3744" s="217"/>
      <c r="J3744" s="218"/>
      <c r="K3744" s="216"/>
    </row>
    <row r="3745" spans="5:11" s="205" customFormat="1" x14ac:dyDescent="0.3">
      <c r="E3745" s="215"/>
      <c r="F3745" s="215"/>
      <c r="G3745" s="216"/>
      <c r="H3745" s="217"/>
      <c r="I3745" s="217"/>
      <c r="J3745" s="218"/>
      <c r="K3745" s="216"/>
    </row>
    <row r="3746" spans="5:11" s="205" customFormat="1" x14ac:dyDescent="0.3">
      <c r="E3746" s="215"/>
      <c r="F3746" s="215"/>
      <c r="G3746" s="216"/>
      <c r="H3746" s="217"/>
      <c r="I3746" s="217"/>
      <c r="J3746" s="218"/>
      <c r="K3746" s="216"/>
    </row>
    <row r="3747" spans="5:11" s="205" customFormat="1" x14ac:dyDescent="0.3">
      <c r="E3747" s="215"/>
      <c r="F3747" s="215"/>
      <c r="G3747" s="216"/>
      <c r="H3747" s="217"/>
      <c r="I3747" s="217"/>
      <c r="J3747" s="218"/>
      <c r="K3747" s="216"/>
    </row>
    <row r="3748" spans="5:11" s="205" customFormat="1" x14ac:dyDescent="0.3">
      <c r="E3748" s="215"/>
      <c r="F3748" s="215"/>
      <c r="G3748" s="216"/>
      <c r="H3748" s="217"/>
      <c r="I3748" s="217"/>
      <c r="J3748" s="218"/>
      <c r="K3748" s="216"/>
    </row>
    <row r="3749" spans="5:11" s="205" customFormat="1" x14ac:dyDescent="0.3">
      <c r="E3749" s="215"/>
      <c r="F3749" s="215"/>
      <c r="G3749" s="216"/>
      <c r="H3749" s="217"/>
      <c r="I3749" s="217"/>
      <c r="J3749" s="218"/>
      <c r="K3749" s="216"/>
    </row>
    <row r="3750" spans="5:11" s="205" customFormat="1" x14ac:dyDescent="0.3">
      <c r="E3750" s="215"/>
      <c r="F3750" s="215"/>
      <c r="G3750" s="216"/>
      <c r="H3750" s="217"/>
      <c r="I3750" s="217"/>
      <c r="J3750" s="218"/>
      <c r="K3750" s="216"/>
    </row>
    <row r="3751" spans="5:11" s="205" customFormat="1" x14ac:dyDescent="0.3">
      <c r="E3751" s="215"/>
      <c r="F3751" s="215"/>
      <c r="G3751" s="216"/>
      <c r="H3751" s="217"/>
      <c r="I3751" s="217"/>
      <c r="J3751" s="218"/>
      <c r="K3751" s="216"/>
    </row>
    <row r="3752" spans="5:11" s="205" customFormat="1" x14ac:dyDescent="0.3">
      <c r="E3752" s="215"/>
      <c r="F3752" s="215"/>
      <c r="G3752" s="216"/>
      <c r="H3752" s="217"/>
      <c r="I3752" s="217"/>
      <c r="J3752" s="218"/>
      <c r="K3752" s="216"/>
    </row>
    <row r="3753" spans="5:11" s="205" customFormat="1" x14ac:dyDescent="0.3">
      <c r="E3753" s="215"/>
      <c r="F3753" s="215"/>
      <c r="G3753" s="216"/>
      <c r="H3753" s="217"/>
      <c r="I3753" s="217"/>
      <c r="J3753" s="218"/>
      <c r="K3753" s="216"/>
    </row>
    <row r="3754" spans="5:11" s="205" customFormat="1" x14ac:dyDescent="0.3">
      <c r="E3754" s="215"/>
      <c r="F3754" s="215"/>
      <c r="G3754" s="216"/>
      <c r="H3754" s="217"/>
      <c r="I3754" s="217"/>
      <c r="J3754" s="218"/>
      <c r="K3754" s="216"/>
    </row>
    <row r="3755" spans="5:11" s="205" customFormat="1" x14ac:dyDescent="0.3">
      <c r="E3755" s="215"/>
      <c r="F3755" s="215"/>
      <c r="G3755" s="216"/>
      <c r="H3755" s="217"/>
      <c r="I3755" s="217"/>
      <c r="J3755" s="218"/>
      <c r="K3755" s="216"/>
    </row>
    <row r="3756" spans="5:11" s="205" customFormat="1" x14ac:dyDescent="0.3">
      <c r="E3756" s="215"/>
      <c r="F3756" s="215"/>
      <c r="G3756" s="216"/>
      <c r="H3756" s="217"/>
      <c r="I3756" s="217"/>
      <c r="J3756" s="218"/>
      <c r="K3756" s="216"/>
    </row>
    <row r="3757" spans="5:11" s="205" customFormat="1" x14ac:dyDescent="0.3">
      <c r="E3757" s="215"/>
      <c r="F3757" s="215"/>
      <c r="G3757" s="216"/>
      <c r="H3757" s="217"/>
      <c r="I3757" s="217"/>
      <c r="J3757" s="218"/>
      <c r="K3757" s="216"/>
    </row>
    <row r="3758" spans="5:11" s="205" customFormat="1" x14ac:dyDescent="0.3">
      <c r="E3758" s="215"/>
      <c r="F3758" s="215"/>
      <c r="G3758" s="216"/>
      <c r="H3758" s="217"/>
      <c r="I3758" s="217"/>
      <c r="J3758" s="218"/>
      <c r="K3758" s="216"/>
    </row>
    <row r="3759" spans="5:11" s="205" customFormat="1" x14ac:dyDescent="0.3">
      <c r="E3759" s="215"/>
      <c r="F3759" s="215"/>
      <c r="G3759" s="216"/>
      <c r="H3759" s="217"/>
      <c r="I3759" s="217"/>
      <c r="J3759" s="218"/>
      <c r="K3759" s="216"/>
    </row>
    <row r="3760" spans="5:11" s="205" customFormat="1" x14ac:dyDescent="0.3">
      <c r="E3760" s="215"/>
      <c r="F3760" s="215"/>
      <c r="G3760" s="216"/>
      <c r="H3760" s="217"/>
      <c r="I3760" s="217"/>
      <c r="J3760" s="218"/>
      <c r="K3760" s="216"/>
    </row>
    <row r="3761" spans="5:11" s="205" customFormat="1" x14ac:dyDescent="0.3">
      <c r="E3761" s="215"/>
      <c r="F3761" s="215"/>
      <c r="G3761" s="216"/>
      <c r="H3761" s="217"/>
      <c r="I3761" s="217"/>
      <c r="J3761" s="218"/>
      <c r="K3761" s="216"/>
    </row>
    <row r="3762" spans="5:11" s="205" customFormat="1" x14ac:dyDescent="0.3">
      <c r="E3762" s="215"/>
      <c r="F3762" s="215"/>
      <c r="G3762" s="216"/>
      <c r="H3762" s="217"/>
      <c r="I3762" s="217"/>
      <c r="J3762" s="218"/>
      <c r="K3762" s="216"/>
    </row>
    <row r="3763" spans="5:11" s="205" customFormat="1" x14ac:dyDescent="0.3">
      <c r="E3763" s="215"/>
      <c r="F3763" s="215"/>
      <c r="G3763" s="216"/>
      <c r="H3763" s="217"/>
      <c r="I3763" s="217"/>
      <c r="J3763" s="218"/>
      <c r="K3763" s="216"/>
    </row>
    <row r="3764" spans="5:11" s="205" customFormat="1" x14ac:dyDescent="0.3">
      <c r="E3764" s="215"/>
      <c r="F3764" s="215"/>
      <c r="G3764" s="216"/>
      <c r="H3764" s="217"/>
      <c r="I3764" s="217"/>
      <c r="J3764" s="218"/>
      <c r="K3764" s="216"/>
    </row>
    <row r="3765" spans="5:11" s="205" customFormat="1" x14ac:dyDescent="0.3">
      <c r="E3765" s="215"/>
      <c r="F3765" s="215"/>
      <c r="G3765" s="216"/>
      <c r="H3765" s="217"/>
      <c r="I3765" s="217"/>
      <c r="J3765" s="218"/>
      <c r="K3765" s="216"/>
    </row>
    <row r="3766" spans="5:11" s="205" customFormat="1" x14ac:dyDescent="0.3">
      <c r="E3766" s="215"/>
      <c r="F3766" s="215"/>
      <c r="G3766" s="216"/>
      <c r="H3766" s="217"/>
      <c r="I3766" s="217"/>
      <c r="J3766" s="218"/>
      <c r="K3766" s="216"/>
    </row>
    <row r="3767" spans="5:11" s="205" customFormat="1" x14ac:dyDescent="0.3">
      <c r="E3767" s="215"/>
      <c r="F3767" s="215"/>
      <c r="G3767" s="216"/>
      <c r="H3767" s="217"/>
      <c r="I3767" s="217"/>
      <c r="J3767" s="218"/>
      <c r="K3767" s="216"/>
    </row>
    <row r="3768" spans="5:11" s="205" customFormat="1" x14ac:dyDescent="0.3">
      <c r="E3768" s="215"/>
      <c r="F3768" s="215"/>
      <c r="G3768" s="216"/>
      <c r="H3768" s="217"/>
      <c r="I3768" s="217"/>
      <c r="J3768" s="218"/>
      <c r="K3768" s="216"/>
    </row>
    <row r="3769" spans="5:11" s="205" customFormat="1" x14ac:dyDescent="0.3">
      <c r="E3769" s="215"/>
      <c r="F3769" s="215"/>
      <c r="G3769" s="216"/>
      <c r="H3769" s="217"/>
      <c r="I3769" s="217"/>
      <c r="J3769" s="218"/>
      <c r="K3769" s="216"/>
    </row>
    <row r="3770" spans="5:11" s="205" customFormat="1" x14ac:dyDescent="0.3">
      <c r="E3770" s="215"/>
      <c r="F3770" s="215"/>
      <c r="G3770" s="216"/>
      <c r="H3770" s="217"/>
      <c r="I3770" s="217"/>
      <c r="J3770" s="218"/>
      <c r="K3770" s="216"/>
    </row>
    <row r="3771" spans="5:11" s="205" customFormat="1" x14ac:dyDescent="0.3">
      <c r="E3771" s="215"/>
      <c r="F3771" s="215"/>
      <c r="G3771" s="216"/>
      <c r="H3771" s="217"/>
      <c r="I3771" s="217"/>
      <c r="J3771" s="218"/>
      <c r="K3771" s="216"/>
    </row>
    <row r="3772" spans="5:11" s="205" customFormat="1" x14ac:dyDescent="0.3">
      <c r="E3772" s="215"/>
      <c r="F3772" s="215"/>
      <c r="G3772" s="216"/>
      <c r="H3772" s="217"/>
      <c r="I3772" s="217"/>
      <c r="J3772" s="218"/>
      <c r="K3772" s="216"/>
    </row>
    <row r="3773" spans="5:11" s="205" customFormat="1" x14ac:dyDescent="0.3">
      <c r="E3773" s="215"/>
      <c r="F3773" s="215"/>
      <c r="G3773" s="216"/>
      <c r="H3773" s="217"/>
      <c r="I3773" s="217"/>
      <c r="J3773" s="218"/>
      <c r="K3773" s="216"/>
    </row>
    <row r="3774" spans="5:11" s="205" customFormat="1" x14ac:dyDescent="0.3">
      <c r="E3774" s="215"/>
      <c r="F3774" s="215"/>
      <c r="G3774" s="216"/>
      <c r="H3774" s="217"/>
      <c r="I3774" s="217"/>
      <c r="J3774" s="218"/>
      <c r="K3774" s="216"/>
    </row>
    <row r="3775" spans="5:11" s="205" customFormat="1" x14ac:dyDescent="0.3">
      <c r="E3775" s="215"/>
      <c r="F3775" s="215"/>
      <c r="G3775" s="216"/>
      <c r="H3775" s="217"/>
      <c r="I3775" s="217"/>
      <c r="J3775" s="218"/>
      <c r="K3775" s="216"/>
    </row>
    <row r="3776" spans="5:11" s="205" customFormat="1" x14ac:dyDescent="0.3">
      <c r="E3776" s="215"/>
      <c r="F3776" s="215"/>
      <c r="G3776" s="216"/>
      <c r="H3776" s="217"/>
      <c r="I3776" s="217"/>
      <c r="J3776" s="218"/>
      <c r="K3776" s="216"/>
    </row>
    <row r="3777" spans="5:11" s="205" customFormat="1" x14ac:dyDescent="0.3">
      <c r="E3777" s="215"/>
      <c r="F3777" s="215"/>
      <c r="G3777" s="216"/>
      <c r="H3777" s="217"/>
      <c r="I3777" s="217"/>
      <c r="J3777" s="218"/>
      <c r="K3777" s="216"/>
    </row>
    <row r="3778" spans="5:11" s="205" customFormat="1" x14ac:dyDescent="0.3">
      <c r="E3778" s="215"/>
      <c r="F3778" s="215"/>
      <c r="G3778" s="216"/>
      <c r="H3778" s="217"/>
      <c r="I3778" s="217"/>
      <c r="J3778" s="218"/>
      <c r="K3778" s="216"/>
    </row>
    <row r="3779" spans="5:11" s="205" customFormat="1" x14ac:dyDescent="0.3">
      <c r="E3779" s="215"/>
      <c r="F3779" s="215"/>
      <c r="G3779" s="216"/>
      <c r="H3779" s="217"/>
      <c r="I3779" s="217"/>
      <c r="J3779" s="218"/>
      <c r="K3779" s="216"/>
    </row>
    <row r="3780" spans="5:11" s="205" customFormat="1" x14ac:dyDescent="0.3">
      <c r="E3780" s="215"/>
      <c r="F3780" s="215"/>
      <c r="G3780" s="216"/>
      <c r="H3780" s="217"/>
      <c r="I3780" s="217"/>
      <c r="J3780" s="218"/>
      <c r="K3780" s="216"/>
    </row>
    <row r="3781" spans="5:11" s="205" customFormat="1" x14ac:dyDescent="0.3">
      <c r="E3781" s="215"/>
      <c r="F3781" s="215"/>
      <c r="G3781" s="216"/>
      <c r="H3781" s="217"/>
      <c r="I3781" s="217"/>
      <c r="J3781" s="218"/>
      <c r="K3781" s="216"/>
    </row>
    <row r="3782" spans="5:11" s="205" customFormat="1" x14ac:dyDescent="0.3">
      <c r="E3782" s="215"/>
      <c r="F3782" s="215"/>
      <c r="G3782" s="216"/>
      <c r="H3782" s="217"/>
      <c r="I3782" s="217"/>
      <c r="J3782" s="218"/>
      <c r="K3782" s="216"/>
    </row>
    <row r="3783" spans="5:11" s="205" customFormat="1" x14ac:dyDescent="0.3">
      <c r="E3783" s="215"/>
      <c r="F3783" s="215"/>
      <c r="G3783" s="216"/>
      <c r="H3783" s="217"/>
      <c r="I3783" s="217"/>
      <c r="J3783" s="218"/>
      <c r="K3783" s="216"/>
    </row>
    <row r="3784" spans="5:11" s="205" customFormat="1" x14ac:dyDescent="0.3">
      <c r="E3784" s="215"/>
      <c r="F3784" s="215"/>
      <c r="G3784" s="216"/>
      <c r="H3784" s="217"/>
      <c r="I3784" s="217"/>
      <c r="J3784" s="218"/>
      <c r="K3784" s="216"/>
    </row>
    <row r="3785" spans="5:11" s="205" customFormat="1" x14ac:dyDescent="0.3">
      <c r="E3785" s="215"/>
      <c r="F3785" s="215"/>
      <c r="G3785" s="216"/>
      <c r="H3785" s="217"/>
      <c r="I3785" s="217"/>
      <c r="J3785" s="218"/>
      <c r="K3785" s="216"/>
    </row>
    <row r="3786" spans="5:11" s="205" customFormat="1" x14ac:dyDescent="0.3">
      <c r="E3786" s="215"/>
      <c r="F3786" s="215"/>
      <c r="G3786" s="216"/>
      <c r="H3786" s="217"/>
      <c r="I3786" s="217"/>
      <c r="J3786" s="218"/>
      <c r="K3786" s="216"/>
    </row>
    <row r="3787" spans="5:11" s="205" customFormat="1" x14ac:dyDescent="0.3">
      <c r="E3787" s="215"/>
      <c r="F3787" s="215"/>
      <c r="G3787" s="216"/>
      <c r="H3787" s="217"/>
      <c r="I3787" s="217"/>
      <c r="J3787" s="218"/>
      <c r="K3787" s="216"/>
    </row>
    <row r="3788" spans="5:11" s="205" customFormat="1" x14ac:dyDescent="0.3">
      <c r="E3788" s="215"/>
      <c r="F3788" s="215"/>
      <c r="G3788" s="216"/>
      <c r="H3788" s="217"/>
      <c r="I3788" s="217"/>
      <c r="J3788" s="218"/>
      <c r="K3788" s="216"/>
    </row>
    <row r="3789" spans="5:11" s="205" customFormat="1" x14ac:dyDescent="0.3">
      <c r="E3789" s="215"/>
      <c r="F3789" s="215"/>
      <c r="G3789" s="216"/>
      <c r="H3789" s="217"/>
      <c r="I3789" s="217"/>
      <c r="J3789" s="218"/>
      <c r="K3789" s="216"/>
    </row>
    <row r="3790" spans="5:11" s="205" customFormat="1" x14ac:dyDescent="0.3">
      <c r="E3790" s="215"/>
      <c r="F3790" s="215"/>
      <c r="G3790" s="216"/>
      <c r="H3790" s="217"/>
      <c r="I3790" s="217"/>
      <c r="J3790" s="218"/>
      <c r="K3790" s="216"/>
    </row>
    <row r="3791" spans="5:11" s="205" customFormat="1" x14ac:dyDescent="0.3">
      <c r="E3791" s="215"/>
      <c r="F3791" s="215"/>
      <c r="G3791" s="216"/>
      <c r="H3791" s="217"/>
      <c r="I3791" s="217"/>
      <c r="J3791" s="218"/>
      <c r="K3791" s="216"/>
    </row>
    <row r="3792" spans="5:11" s="205" customFormat="1" x14ac:dyDescent="0.3">
      <c r="E3792" s="215"/>
      <c r="F3792" s="215"/>
      <c r="G3792" s="216"/>
      <c r="H3792" s="217"/>
      <c r="I3792" s="217"/>
      <c r="J3792" s="218"/>
      <c r="K3792" s="216"/>
    </row>
    <row r="3793" spans="5:11" s="205" customFormat="1" x14ac:dyDescent="0.3">
      <c r="E3793" s="215"/>
      <c r="F3793" s="215"/>
      <c r="G3793" s="216"/>
      <c r="H3793" s="217"/>
      <c r="I3793" s="217"/>
      <c r="J3793" s="218"/>
      <c r="K3793" s="216"/>
    </row>
    <row r="3794" spans="5:11" s="205" customFormat="1" x14ac:dyDescent="0.3">
      <c r="E3794" s="215"/>
      <c r="F3794" s="215"/>
      <c r="G3794" s="216"/>
      <c r="H3794" s="217"/>
      <c r="I3794" s="217"/>
      <c r="J3794" s="218"/>
      <c r="K3794" s="216"/>
    </row>
    <row r="3795" spans="5:11" s="205" customFormat="1" x14ac:dyDescent="0.3">
      <c r="E3795" s="215"/>
      <c r="F3795" s="215"/>
      <c r="G3795" s="216"/>
      <c r="H3795" s="217"/>
      <c r="I3795" s="217"/>
      <c r="J3795" s="218"/>
      <c r="K3795" s="216"/>
    </row>
    <row r="3796" spans="5:11" s="205" customFormat="1" x14ac:dyDescent="0.3">
      <c r="E3796" s="215"/>
      <c r="F3796" s="215"/>
      <c r="G3796" s="216"/>
      <c r="H3796" s="217"/>
      <c r="I3796" s="217"/>
      <c r="J3796" s="218"/>
      <c r="K3796" s="216"/>
    </row>
    <row r="3797" spans="5:11" s="205" customFormat="1" x14ac:dyDescent="0.3">
      <c r="E3797" s="215"/>
      <c r="F3797" s="215"/>
      <c r="G3797" s="216"/>
      <c r="H3797" s="217"/>
      <c r="I3797" s="217"/>
      <c r="J3797" s="218"/>
      <c r="K3797" s="216"/>
    </row>
    <row r="3798" spans="5:11" s="205" customFormat="1" x14ac:dyDescent="0.3">
      <c r="E3798" s="215"/>
      <c r="F3798" s="215"/>
      <c r="G3798" s="216"/>
      <c r="H3798" s="217"/>
      <c r="I3798" s="217"/>
      <c r="J3798" s="218"/>
      <c r="K3798" s="216"/>
    </row>
    <row r="3799" spans="5:11" s="205" customFormat="1" x14ac:dyDescent="0.3">
      <c r="E3799" s="215"/>
      <c r="F3799" s="215"/>
      <c r="G3799" s="216"/>
      <c r="H3799" s="217"/>
      <c r="I3799" s="217"/>
      <c r="J3799" s="218"/>
      <c r="K3799" s="216"/>
    </row>
    <row r="3800" spans="5:11" s="205" customFormat="1" x14ac:dyDescent="0.3">
      <c r="E3800" s="215"/>
      <c r="F3800" s="215"/>
      <c r="G3800" s="216"/>
      <c r="H3800" s="217"/>
      <c r="I3800" s="217"/>
      <c r="J3800" s="218"/>
      <c r="K3800" s="216"/>
    </row>
    <row r="3801" spans="5:11" s="205" customFormat="1" x14ac:dyDescent="0.3">
      <c r="E3801" s="215"/>
      <c r="F3801" s="215"/>
      <c r="G3801" s="216"/>
      <c r="H3801" s="217"/>
      <c r="I3801" s="217"/>
      <c r="J3801" s="218"/>
      <c r="K3801" s="216"/>
    </row>
    <row r="3802" spans="5:11" s="205" customFormat="1" x14ac:dyDescent="0.3">
      <c r="E3802" s="215"/>
      <c r="F3802" s="215"/>
      <c r="G3802" s="216"/>
      <c r="H3802" s="217"/>
      <c r="I3802" s="217"/>
      <c r="J3802" s="218"/>
      <c r="K3802" s="216"/>
    </row>
    <row r="3803" spans="5:11" s="205" customFormat="1" x14ac:dyDescent="0.3">
      <c r="E3803" s="215"/>
      <c r="F3803" s="215"/>
      <c r="G3803" s="216"/>
      <c r="H3803" s="217"/>
      <c r="I3803" s="217"/>
      <c r="J3803" s="218"/>
      <c r="K3803" s="216"/>
    </row>
    <row r="3804" spans="5:11" s="205" customFormat="1" x14ac:dyDescent="0.3">
      <c r="E3804" s="215"/>
      <c r="F3804" s="215"/>
      <c r="G3804" s="216"/>
      <c r="H3804" s="217"/>
      <c r="I3804" s="217"/>
      <c r="J3804" s="218"/>
      <c r="K3804" s="216"/>
    </row>
    <row r="3805" spans="5:11" s="205" customFormat="1" x14ac:dyDescent="0.3">
      <c r="E3805" s="215"/>
      <c r="F3805" s="215"/>
      <c r="G3805" s="216"/>
      <c r="H3805" s="217"/>
      <c r="I3805" s="217"/>
      <c r="J3805" s="218"/>
      <c r="K3805" s="216"/>
    </row>
    <row r="3806" spans="5:11" s="205" customFormat="1" x14ac:dyDescent="0.3">
      <c r="E3806" s="215"/>
      <c r="F3806" s="215"/>
      <c r="G3806" s="216"/>
      <c r="H3806" s="217"/>
      <c r="I3806" s="217"/>
      <c r="J3806" s="218"/>
      <c r="K3806" s="216"/>
    </row>
    <row r="3807" spans="5:11" s="205" customFormat="1" x14ac:dyDescent="0.3">
      <c r="E3807" s="215"/>
      <c r="F3807" s="215"/>
      <c r="G3807" s="216"/>
      <c r="H3807" s="217"/>
      <c r="I3807" s="217"/>
      <c r="J3807" s="218"/>
      <c r="K3807" s="216"/>
    </row>
    <row r="3808" spans="5:11" s="205" customFormat="1" x14ac:dyDescent="0.3">
      <c r="E3808" s="215"/>
      <c r="F3808" s="215"/>
      <c r="G3808" s="216"/>
      <c r="H3808" s="217"/>
      <c r="I3808" s="217"/>
      <c r="J3808" s="218"/>
      <c r="K3808" s="216"/>
    </row>
    <row r="3809" spans="5:11" s="205" customFormat="1" x14ac:dyDescent="0.3">
      <c r="E3809" s="215"/>
      <c r="F3809" s="215"/>
      <c r="G3809" s="216"/>
      <c r="H3809" s="217"/>
      <c r="I3809" s="217"/>
      <c r="J3809" s="218"/>
      <c r="K3809" s="216"/>
    </row>
    <row r="3810" spans="5:11" s="205" customFormat="1" x14ac:dyDescent="0.3">
      <c r="E3810" s="215"/>
      <c r="F3810" s="215"/>
      <c r="G3810" s="216"/>
      <c r="H3810" s="217"/>
      <c r="I3810" s="217"/>
      <c r="J3810" s="218"/>
      <c r="K3810" s="216"/>
    </row>
    <row r="3811" spans="5:11" s="205" customFormat="1" x14ac:dyDescent="0.3">
      <c r="E3811" s="215"/>
      <c r="F3811" s="215"/>
      <c r="G3811" s="216"/>
      <c r="H3811" s="217"/>
      <c r="I3811" s="217"/>
      <c r="J3811" s="218"/>
      <c r="K3811" s="216"/>
    </row>
    <row r="3812" spans="5:11" s="205" customFormat="1" x14ac:dyDescent="0.3">
      <c r="E3812" s="215"/>
      <c r="F3812" s="215"/>
      <c r="G3812" s="216"/>
      <c r="H3812" s="217"/>
      <c r="I3812" s="217"/>
      <c r="J3812" s="218"/>
      <c r="K3812" s="216"/>
    </row>
    <row r="3813" spans="5:11" s="205" customFormat="1" x14ac:dyDescent="0.3">
      <c r="E3813" s="215"/>
      <c r="F3813" s="215"/>
      <c r="G3813" s="216"/>
      <c r="H3813" s="217"/>
      <c r="I3813" s="217"/>
      <c r="J3813" s="218"/>
      <c r="K3813" s="216"/>
    </row>
    <row r="3814" spans="5:11" s="205" customFormat="1" x14ac:dyDescent="0.3">
      <c r="E3814" s="215"/>
      <c r="F3814" s="215"/>
      <c r="G3814" s="216"/>
      <c r="H3814" s="217"/>
      <c r="I3814" s="217"/>
      <c r="J3814" s="218"/>
      <c r="K3814" s="216"/>
    </row>
    <row r="3815" spans="5:11" s="205" customFormat="1" x14ac:dyDescent="0.3">
      <c r="E3815" s="215"/>
      <c r="F3815" s="215"/>
      <c r="G3815" s="216"/>
      <c r="H3815" s="217"/>
      <c r="I3815" s="217"/>
      <c r="J3815" s="218"/>
      <c r="K3815" s="216"/>
    </row>
    <row r="3816" spans="5:11" s="205" customFormat="1" x14ac:dyDescent="0.3">
      <c r="E3816" s="215"/>
      <c r="F3816" s="215"/>
      <c r="G3816" s="216"/>
      <c r="H3816" s="217"/>
      <c r="I3816" s="217"/>
      <c r="J3816" s="218"/>
      <c r="K3816" s="216"/>
    </row>
    <row r="3817" spans="5:11" s="205" customFormat="1" x14ac:dyDescent="0.3">
      <c r="E3817" s="215"/>
      <c r="F3817" s="215"/>
      <c r="G3817" s="216"/>
      <c r="H3817" s="217"/>
      <c r="I3817" s="217"/>
      <c r="J3817" s="218"/>
      <c r="K3817" s="216"/>
    </row>
    <row r="3818" spans="5:11" s="205" customFormat="1" x14ac:dyDescent="0.3">
      <c r="E3818" s="215"/>
      <c r="F3818" s="215"/>
      <c r="G3818" s="216"/>
      <c r="H3818" s="217"/>
      <c r="I3818" s="217"/>
      <c r="J3818" s="218"/>
      <c r="K3818" s="216"/>
    </row>
    <row r="3819" spans="5:11" s="205" customFormat="1" x14ac:dyDescent="0.3">
      <c r="E3819" s="215"/>
      <c r="F3819" s="215"/>
      <c r="G3819" s="216"/>
      <c r="H3819" s="217"/>
      <c r="I3819" s="217"/>
      <c r="J3819" s="218"/>
      <c r="K3819" s="216"/>
    </row>
    <row r="3820" spans="5:11" s="205" customFormat="1" x14ac:dyDescent="0.3">
      <c r="E3820" s="215"/>
      <c r="F3820" s="215"/>
      <c r="G3820" s="216"/>
      <c r="H3820" s="217"/>
      <c r="I3820" s="217"/>
      <c r="J3820" s="218"/>
      <c r="K3820" s="216"/>
    </row>
    <row r="3821" spans="5:11" s="205" customFormat="1" x14ac:dyDescent="0.3">
      <c r="E3821" s="215"/>
      <c r="F3821" s="215"/>
      <c r="G3821" s="216"/>
      <c r="H3821" s="217"/>
      <c r="I3821" s="217"/>
      <c r="J3821" s="218"/>
      <c r="K3821" s="216"/>
    </row>
    <row r="3822" spans="5:11" s="205" customFormat="1" x14ac:dyDescent="0.3">
      <c r="E3822" s="215"/>
      <c r="F3822" s="215"/>
      <c r="G3822" s="216"/>
      <c r="H3822" s="217"/>
      <c r="I3822" s="217"/>
      <c r="J3822" s="218"/>
      <c r="K3822" s="216"/>
    </row>
    <row r="3823" spans="5:11" s="205" customFormat="1" x14ac:dyDescent="0.3">
      <c r="E3823" s="215"/>
      <c r="F3823" s="215"/>
      <c r="G3823" s="216"/>
      <c r="H3823" s="217"/>
      <c r="I3823" s="217"/>
      <c r="J3823" s="218"/>
      <c r="K3823" s="216"/>
    </row>
    <row r="3824" spans="5:11" s="205" customFormat="1" x14ac:dyDescent="0.3">
      <c r="E3824" s="215"/>
      <c r="F3824" s="215"/>
      <c r="G3824" s="216"/>
      <c r="H3824" s="217"/>
      <c r="I3824" s="217"/>
      <c r="J3824" s="218"/>
      <c r="K3824" s="216"/>
    </row>
    <row r="3825" spans="5:11" s="205" customFormat="1" x14ac:dyDescent="0.3">
      <c r="E3825" s="215"/>
      <c r="F3825" s="215"/>
      <c r="G3825" s="216"/>
      <c r="H3825" s="217"/>
      <c r="I3825" s="217"/>
      <c r="J3825" s="218"/>
      <c r="K3825" s="216"/>
    </row>
    <row r="3826" spans="5:11" s="205" customFormat="1" x14ac:dyDescent="0.3">
      <c r="E3826" s="215"/>
      <c r="F3826" s="215"/>
      <c r="G3826" s="216"/>
      <c r="H3826" s="217"/>
      <c r="I3826" s="217"/>
      <c r="J3826" s="218"/>
      <c r="K3826" s="216"/>
    </row>
    <row r="3827" spans="5:11" s="205" customFormat="1" x14ac:dyDescent="0.3">
      <c r="E3827" s="215"/>
      <c r="F3827" s="215"/>
      <c r="G3827" s="216"/>
      <c r="H3827" s="217"/>
      <c r="I3827" s="217"/>
      <c r="J3827" s="218"/>
      <c r="K3827" s="216"/>
    </row>
    <row r="3828" spans="5:11" s="205" customFormat="1" x14ac:dyDescent="0.3">
      <c r="E3828" s="215"/>
      <c r="F3828" s="215"/>
      <c r="G3828" s="216"/>
      <c r="H3828" s="217"/>
      <c r="I3828" s="217"/>
      <c r="J3828" s="218"/>
      <c r="K3828" s="216"/>
    </row>
    <row r="3829" spans="5:11" s="205" customFormat="1" x14ac:dyDescent="0.3">
      <c r="E3829" s="215"/>
      <c r="F3829" s="215"/>
      <c r="G3829" s="216"/>
      <c r="H3829" s="217"/>
      <c r="I3829" s="217"/>
      <c r="J3829" s="218"/>
      <c r="K3829" s="216"/>
    </row>
    <row r="3830" spans="5:11" s="205" customFormat="1" x14ac:dyDescent="0.3">
      <c r="E3830" s="215"/>
      <c r="F3830" s="215"/>
      <c r="G3830" s="216"/>
      <c r="H3830" s="217"/>
      <c r="I3830" s="217"/>
      <c r="J3830" s="218"/>
      <c r="K3830" s="216"/>
    </row>
    <row r="3831" spans="5:11" s="205" customFormat="1" x14ac:dyDescent="0.3">
      <c r="E3831" s="215"/>
      <c r="F3831" s="215"/>
      <c r="G3831" s="216"/>
      <c r="H3831" s="217"/>
      <c r="I3831" s="217"/>
      <c r="J3831" s="218"/>
      <c r="K3831" s="216"/>
    </row>
    <row r="3832" spans="5:11" s="205" customFormat="1" x14ac:dyDescent="0.3">
      <c r="E3832" s="215"/>
      <c r="F3832" s="215"/>
      <c r="G3832" s="216"/>
      <c r="H3832" s="217"/>
      <c r="I3832" s="217"/>
      <c r="J3832" s="218"/>
      <c r="K3832" s="216"/>
    </row>
    <row r="3833" spans="5:11" s="205" customFormat="1" x14ac:dyDescent="0.3">
      <c r="E3833" s="215"/>
      <c r="F3833" s="215"/>
      <c r="G3833" s="216"/>
      <c r="H3833" s="217"/>
      <c r="I3833" s="217"/>
      <c r="J3833" s="218"/>
      <c r="K3833" s="216"/>
    </row>
    <row r="3834" spans="5:11" s="205" customFormat="1" x14ac:dyDescent="0.3">
      <c r="E3834" s="215"/>
      <c r="F3834" s="215"/>
      <c r="G3834" s="216"/>
      <c r="H3834" s="217"/>
      <c r="I3834" s="217"/>
      <c r="J3834" s="218"/>
      <c r="K3834" s="216"/>
    </row>
    <row r="3835" spans="5:11" s="205" customFormat="1" x14ac:dyDescent="0.3">
      <c r="E3835" s="215"/>
      <c r="F3835" s="215"/>
      <c r="G3835" s="216"/>
      <c r="H3835" s="217"/>
      <c r="I3835" s="217"/>
      <c r="J3835" s="218"/>
      <c r="K3835" s="216"/>
    </row>
    <row r="3836" spans="5:11" s="205" customFormat="1" x14ac:dyDescent="0.3">
      <c r="E3836" s="215"/>
      <c r="F3836" s="215"/>
      <c r="G3836" s="216"/>
      <c r="H3836" s="217"/>
      <c r="I3836" s="217"/>
      <c r="J3836" s="218"/>
      <c r="K3836" s="216"/>
    </row>
    <row r="3837" spans="5:11" s="205" customFormat="1" x14ac:dyDescent="0.3">
      <c r="E3837" s="215"/>
      <c r="F3837" s="215"/>
      <c r="G3837" s="216"/>
      <c r="H3837" s="217"/>
      <c r="I3837" s="217"/>
      <c r="J3837" s="218"/>
      <c r="K3837" s="216"/>
    </row>
    <row r="3838" spans="5:11" s="205" customFormat="1" x14ac:dyDescent="0.3">
      <c r="E3838" s="215"/>
      <c r="F3838" s="215"/>
      <c r="G3838" s="216"/>
      <c r="H3838" s="217"/>
      <c r="I3838" s="217"/>
      <c r="J3838" s="218"/>
      <c r="K3838" s="216"/>
    </row>
    <row r="3839" spans="5:11" s="205" customFormat="1" x14ac:dyDescent="0.3">
      <c r="E3839" s="215"/>
      <c r="F3839" s="215"/>
      <c r="G3839" s="216"/>
      <c r="H3839" s="217"/>
      <c r="I3839" s="217"/>
      <c r="J3839" s="218"/>
      <c r="K3839" s="216"/>
    </row>
    <row r="3840" spans="5:11" s="205" customFormat="1" x14ac:dyDescent="0.3">
      <c r="E3840" s="215"/>
      <c r="F3840" s="215"/>
      <c r="G3840" s="216"/>
      <c r="H3840" s="217"/>
      <c r="I3840" s="217"/>
      <c r="J3840" s="218"/>
      <c r="K3840" s="216"/>
    </row>
    <row r="3841" spans="5:11" s="205" customFormat="1" x14ac:dyDescent="0.3">
      <c r="E3841" s="215"/>
      <c r="F3841" s="215"/>
      <c r="G3841" s="216"/>
      <c r="H3841" s="217"/>
      <c r="I3841" s="217"/>
      <c r="J3841" s="218"/>
      <c r="K3841" s="216"/>
    </row>
    <row r="3842" spans="5:11" s="205" customFormat="1" x14ac:dyDescent="0.3">
      <c r="E3842" s="215"/>
      <c r="F3842" s="215"/>
      <c r="G3842" s="216"/>
      <c r="H3842" s="217"/>
      <c r="I3842" s="217"/>
      <c r="J3842" s="218"/>
      <c r="K3842" s="216"/>
    </row>
    <row r="3843" spans="5:11" s="205" customFormat="1" x14ac:dyDescent="0.3">
      <c r="E3843" s="215"/>
      <c r="F3843" s="215"/>
      <c r="G3843" s="216"/>
      <c r="H3843" s="217"/>
      <c r="I3843" s="217"/>
      <c r="J3843" s="218"/>
      <c r="K3843" s="216"/>
    </row>
    <row r="3844" spans="5:11" s="205" customFormat="1" x14ac:dyDescent="0.3">
      <c r="E3844" s="215"/>
      <c r="F3844" s="215"/>
      <c r="G3844" s="216"/>
      <c r="H3844" s="217"/>
      <c r="I3844" s="217"/>
      <c r="J3844" s="218"/>
      <c r="K3844" s="216"/>
    </row>
    <row r="3845" spans="5:11" s="205" customFormat="1" x14ac:dyDescent="0.3">
      <c r="E3845" s="215"/>
      <c r="F3845" s="215"/>
      <c r="G3845" s="216"/>
      <c r="H3845" s="217"/>
      <c r="I3845" s="217"/>
      <c r="J3845" s="218"/>
      <c r="K3845" s="216"/>
    </row>
    <row r="3846" spans="5:11" s="205" customFormat="1" x14ac:dyDescent="0.3">
      <c r="E3846" s="215"/>
      <c r="F3846" s="215"/>
      <c r="G3846" s="216"/>
      <c r="H3846" s="217"/>
      <c r="I3846" s="217"/>
      <c r="J3846" s="218"/>
      <c r="K3846" s="216"/>
    </row>
    <row r="3847" spans="5:11" s="205" customFormat="1" x14ac:dyDescent="0.3">
      <c r="E3847" s="215"/>
      <c r="F3847" s="215"/>
      <c r="G3847" s="216"/>
      <c r="H3847" s="217"/>
      <c r="I3847" s="217"/>
      <c r="J3847" s="218"/>
      <c r="K3847" s="216"/>
    </row>
    <row r="3848" spans="5:11" s="205" customFormat="1" x14ac:dyDescent="0.3">
      <c r="E3848" s="215"/>
      <c r="F3848" s="215"/>
      <c r="G3848" s="216"/>
      <c r="H3848" s="217"/>
      <c r="I3848" s="217"/>
      <c r="J3848" s="218"/>
      <c r="K3848" s="216"/>
    </row>
    <row r="3849" spans="5:11" s="205" customFormat="1" x14ac:dyDescent="0.3">
      <c r="E3849" s="215"/>
      <c r="F3849" s="215"/>
      <c r="G3849" s="216"/>
      <c r="H3849" s="217"/>
      <c r="I3849" s="217"/>
      <c r="J3849" s="218"/>
      <c r="K3849" s="216"/>
    </row>
    <row r="3850" spans="5:11" s="205" customFormat="1" x14ac:dyDescent="0.3">
      <c r="E3850" s="215"/>
      <c r="F3850" s="215"/>
      <c r="G3850" s="216"/>
      <c r="H3850" s="217"/>
      <c r="I3850" s="217"/>
      <c r="J3850" s="218"/>
      <c r="K3850" s="216"/>
    </row>
    <row r="3851" spans="5:11" s="205" customFormat="1" x14ac:dyDescent="0.3">
      <c r="E3851" s="215"/>
      <c r="F3851" s="215"/>
      <c r="G3851" s="216"/>
      <c r="H3851" s="217"/>
      <c r="I3851" s="217"/>
      <c r="J3851" s="218"/>
      <c r="K3851" s="216"/>
    </row>
    <row r="3852" spans="5:11" s="205" customFormat="1" x14ac:dyDescent="0.3">
      <c r="E3852" s="215"/>
      <c r="F3852" s="215"/>
      <c r="G3852" s="216"/>
      <c r="H3852" s="217"/>
      <c r="I3852" s="217"/>
      <c r="J3852" s="218"/>
      <c r="K3852" s="216"/>
    </row>
    <row r="3853" spans="5:11" s="205" customFormat="1" x14ac:dyDescent="0.3">
      <c r="E3853" s="215"/>
      <c r="F3853" s="215"/>
      <c r="G3853" s="216"/>
      <c r="H3853" s="217"/>
      <c r="I3853" s="217"/>
      <c r="J3853" s="218"/>
      <c r="K3853" s="216"/>
    </row>
    <row r="3854" spans="5:11" s="205" customFormat="1" x14ac:dyDescent="0.3">
      <c r="E3854" s="215"/>
      <c r="F3854" s="215"/>
      <c r="G3854" s="216"/>
      <c r="H3854" s="217"/>
      <c r="I3854" s="217"/>
      <c r="J3854" s="218"/>
      <c r="K3854" s="216"/>
    </row>
    <row r="3855" spans="5:11" s="205" customFormat="1" x14ac:dyDescent="0.3">
      <c r="E3855" s="215"/>
      <c r="F3855" s="215"/>
      <c r="G3855" s="216"/>
      <c r="H3855" s="217"/>
      <c r="I3855" s="217"/>
      <c r="J3855" s="218"/>
      <c r="K3855" s="216"/>
    </row>
    <row r="3856" spans="5:11" s="205" customFormat="1" x14ac:dyDescent="0.3">
      <c r="E3856" s="215"/>
      <c r="F3856" s="215"/>
      <c r="G3856" s="216"/>
      <c r="H3856" s="217"/>
      <c r="I3856" s="217"/>
      <c r="J3856" s="218"/>
      <c r="K3856" s="216"/>
    </row>
    <row r="3857" spans="5:11" s="205" customFormat="1" x14ac:dyDescent="0.3">
      <c r="E3857" s="215"/>
      <c r="F3857" s="215"/>
      <c r="G3857" s="216"/>
      <c r="H3857" s="217"/>
      <c r="I3857" s="217"/>
      <c r="J3857" s="218"/>
      <c r="K3857" s="216"/>
    </row>
    <row r="3858" spans="5:11" s="205" customFormat="1" x14ac:dyDescent="0.3">
      <c r="E3858" s="215"/>
      <c r="F3858" s="215"/>
      <c r="G3858" s="216"/>
      <c r="H3858" s="217"/>
      <c r="I3858" s="217"/>
      <c r="J3858" s="218"/>
      <c r="K3858" s="216"/>
    </row>
    <row r="3859" spans="5:11" s="205" customFormat="1" x14ac:dyDescent="0.3">
      <c r="E3859" s="215"/>
      <c r="F3859" s="215"/>
      <c r="G3859" s="216"/>
      <c r="H3859" s="217"/>
      <c r="I3859" s="217"/>
      <c r="J3859" s="218"/>
      <c r="K3859" s="216"/>
    </row>
    <row r="3860" spans="5:11" s="205" customFormat="1" x14ac:dyDescent="0.3">
      <c r="E3860" s="215"/>
      <c r="F3860" s="215"/>
      <c r="G3860" s="216"/>
      <c r="H3860" s="217"/>
      <c r="I3860" s="217"/>
      <c r="J3860" s="218"/>
      <c r="K3860" s="216"/>
    </row>
    <row r="3861" spans="5:11" s="205" customFormat="1" x14ac:dyDescent="0.3">
      <c r="E3861" s="215"/>
      <c r="F3861" s="215"/>
      <c r="G3861" s="216"/>
      <c r="H3861" s="217"/>
      <c r="I3861" s="217"/>
      <c r="J3861" s="218"/>
      <c r="K3861" s="216"/>
    </row>
    <row r="3862" spans="5:11" s="205" customFormat="1" x14ac:dyDescent="0.3">
      <c r="E3862" s="215"/>
      <c r="F3862" s="215"/>
      <c r="G3862" s="216"/>
      <c r="H3862" s="217"/>
      <c r="I3862" s="217"/>
      <c r="J3862" s="218"/>
      <c r="K3862" s="216"/>
    </row>
    <row r="3863" spans="5:11" s="205" customFormat="1" x14ac:dyDescent="0.3">
      <c r="E3863" s="215"/>
      <c r="F3863" s="215"/>
      <c r="G3863" s="216"/>
      <c r="H3863" s="217"/>
      <c r="I3863" s="217"/>
      <c r="J3863" s="218"/>
      <c r="K3863" s="216"/>
    </row>
    <row r="3864" spans="5:11" s="205" customFormat="1" x14ac:dyDescent="0.3">
      <c r="E3864" s="215"/>
      <c r="F3864" s="215"/>
      <c r="G3864" s="216"/>
      <c r="H3864" s="217"/>
      <c r="I3864" s="217"/>
      <c r="J3864" s="218"/>
      <c r="K3864" s="216"/>
    </row>
    <row r="3865" spans="5:11" s="205" customFormat="1" x14ac:dyDescent="0.3">
      <c r="E3865" s="215"/>
      <c r="F3865" s="215"/>
      <c r="G3865" s="216"/>
      <c r="H3865" s="217"/>
      <c r="I3865" s="217"/>
      <c r="J3865" s="218"/>
      <c r="K3865" s="216"/>
    </row>
    <row r="3866" spans="5:11" s="205" customFormat="1" x14ac:dyDescent="0.3">
      <c r="E3866" s="215"/>
      <c r="F3866" s="215"/>
      <c r="G3866" s="216"/>
      <c r="H3866" s="217"/>
      <c r="I3866" s="217"/>
      <c r="J3866" s="218"/>
      <c r="K3866" s="216"/>
    </row>
    <row r="3867" spans="5:11" s="205" customFormat="1" x14ac:dyDescent="0.3">
      <c r="E3867" s="215"/>
      <c r="F3867" s="215"/>
      <c r="G3867" s="216"/>
      <c r="H3867" s="217"/>
      <c r="I3867" s="217"/>
      <c r="J3867" s="218"/>
      <c r="K3867" s="216"/>
    </row>
    <row r="3868" spans="5:11" s="205" customFormat="1" x14ac:dyDescent="0.3">
      <c r="E3868" s="215"/>
      <c r="F3868" s="215"/>
      <c r="G3868" s="216"/>
      <c r="H3868" s="217"/>
      <c r="I3868" s="217"/>
      <c r="J3868" s="218"/>
      <c r="K3868" s="216"/>
    </row>
    <row r="3869" spans="5:11" s="205" customFormat="1" x14ac:dyDescent="0.3">
      <c r="E3869" s="215"/>
      <c r="F3869" s="215"/>
      <c r="G3869" s="216"/>
      <c r="H3869" s="217"/>
      <c r="I3869" s="217"/>
      <c r="J3869" s="218"/>
      <c r="K3869" s="216"/>
    </row>
    <row r="3870" spans="5:11" s="205" customFormat="1" x14ac:dyDescent="0.3">
      <c r="E3870" s="215"/>
      <c r="F3870" s="215"/>
      <c r="G3870" s="216"/>
      <c r="H3870" s="217"/>
      <c r="I3870" s="217"/>
      <c r="J3870" s="218"/>
      <c r="K3870" s="216"/>
    </row>
    <row r="3871" spans="5:11" s="205" customFormat="1" x14ac:dyDescent="0.3">
      <c r="E3871" s="215"/>
      <c r="F3871" s="215"/>
      <c r="G3871" s="216"/>
      <c r="H3871" s="217"/>
      <c r="I3871" s="217"/>
      <c r="J3871" s="218"/>
      <c r="K3871" s="216"/>
    </row>
    <row r="3872" spans="5:11" s="205" customFormat="1" x14ac:dyDescent="0.3">
      <c r="E3872" s="215"/>
      <c r="F3872" s="215"/>
      <c r="G3872" s="216"/>
      <c r="H3872" s="217"/>
      <c r="I3872" s="217"/>
      <c r="J3872" s="218"/>
      <c r="K3872" s="216"/>
    </row>
    <row r="3873" spans="5:11" s="205" customFormat="1" x14ac:dyDescent="0.3">
      <c r="E3873" s="215"/>
      <c r="F3873" s="215"/>
      <c r="G3873" s="216"/>
      <c r="H3873" s="217"/>
      <c r="I3873" s="217"/>
      <c r="J3873" s="218"/>
      <c r="K3873" s="216"/>
    </row>
    <row r="3874" spans="5:11" s="205" customFormat="1" x14ac:dyDescent="0.3">
      <c r="E3874" s="215"/>
      <c r="F3874" s="215"/>
      <c r="G3874" s="216"/>
      <c r="H3874" s="217"/>
      <c r="I3874" s="217"/>
      <c r="J3874" s="218"/>
      <c r="K3874" s="216"/>
    </row>
  </sheetData>
  <mergeCells count="22">
    <mergeCell ref="C26:D29"/>
    <mergeCell ref="C39:K39"/>
    <mergeCell ref="J15:J18"/>
    <mergeCell ref="K15:K18"/>
    <mergeCell ref="C25:K25"/>
    <mergeCell ref="F15:F18"/>
    <mergeCell ref="C38:K38"/>
    <mergeCell ref="F26:F29"/>
    <mergeCell ref="E15:E18"/>
    <mergeCell ref="K26:K29"/>
    <mergeCell ref="J26:J29"/>
    <mergeCell ref="C36:G36"/>
    <mergeCell ref="E26:E29"/>
    <mergeCell ref="G26:G29"/>
    <mergeCell ref="H26:H29"/>
    <mergeCell ref="I26:I29"/>
    <mergeCell ref="D12:H12"/>
    <mergeCell ref="H15:H18"/>
    <mergeCell ref="I15:I18"/>
    <mergeCell ref="C14:K14"/>
    <mergeCell ref="C15:D18"/>
    <mergeCell ref="G15:G18"/>
  </mergeCells>
  <pageMargins left="0.7" right="0.7" top="0.75" bottom="0.75" header="0.3" footer="0.3"/>
  <pageSetup scale="83" orientation="portrait" r:id="rId1"/>
  <headerFooter>
    <oddHeader>&amp;C&amp;"Arial,Bold"&amp;14Form 8E
Operating Personnel</oddHeader>
    <oddFooter>&amp;LForm 8E Operating Personnel&amp;RCFA Forms 2014, v1.0
June 2014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zoomScaleNormal="100" zoomScaleSheetLayoutView="110" workbookViewId="0">
      <selection activeCell="C11" sqref="C11"/>
    </sheetView>
  </sheetViews>
  <sheetFormatPr defaultColWidth="9.109375" defaultRowHeight="13.2" x14ac:dyDescent="0.25"/>
  <cols>
    <col min="1" max="1" width="1.88671875" style="1579" customWidth="1"/>
    <col min="2" max="2" width="22.6640625" style="1579" customWidth="1"/>
    <col min="3" max="3" width="22.44140625" style="1579" customWidth="1"/>
    <col min="4" max="4" width="6" style="1579" bestFit="1" customWidth="1"/>
    <col min="5" max="5" width="6" style="1579" customWidth="1"/>
    <col min="6" max="6" width="9.109375" style="1579"/>
    <col min="7" max="7" width="22" style="1579" customWidth="1"/>
    <col min="8" max="8" width="2" style="1579" customWidth="1"/>
    <col min="9" max="16384" width="9.109375" style="1748"/>
  </cols>
  <sheetData>
    <row r="1" spans="1:10" x14ac:dyDescent="0.25">
      <c r="A1" s="461"/>
      <c r="B1" s="461"/>
      <c r="C1" s="461"/>
      <c r="D1" s="461"/>
      <c r="E1" s="461"/>
      <c r="F1" s="461"/>
      <c r="G1" s="461"/>
      <c r="H1" s="461"/>
    </row>
    <row r="2" spans="1:10" x14ac:dyDescent="0.25">
      <c r="A2" s="461"/>
      <c r="B2" s="461"/>
      <c r="C2" s="461"/>
      <c r="D2" s="461"/>
      <c r="E2" s="461"/>
      <c r="F2" s="461"/>
      <c r="G2" s="461"/>
      <c r="H2" s="461"/>
    </row>
    <row r="3" spans="1:10" x14ac:dyDescent="0.25">
      <c r="A3" s="461"/>
      <c r="B3" s="461"/>
      <c r="C3" s="461"/>
      <c r="D3" s="461"/>
      <c r="E3" s="461"/>
      <c r="F3" s="461"/>
      <c r="G3" s="461"/>
      <c r="H3" s="461"/>
    </row>
    <row r="4" spans="1:10" s="1752" customFormat="1" ht="14.4" x14ac:dyDescent="0.3">
      <c r="A4" s="1750"/>
      <c r="B4" s="3416" t="str">
        <f>IF('Form 1A'!G7="","Enter Project Name on Form 1A",'Form 1A'!G7)</f>
        <v>24th and Union</v>
      </c>
      <c r="C4" s="3416"/>
      <c r="D4" s="3416"/>
      <c r="E4" s="3416"/>
      <c r="F4" s="3416"/>
      <c r="G4" s="3416"/>
      <c r="H4" s="1751"/>
      <c r="I4" s="1750"/>
      <c r="J4" s="1750"/>
    </row>
    <row r="5" spans="1:10" ht="13.8" thickBot="1" x14ac:dyDescent="0.3">
      <c r="A5" s="1749"/>
      <c r="B5" s="1753"/>
      <c r="C5" s="1753"/>
      <c r="D5" s="1753"/>
      <c r="E5" s="1753"/>
      <c r="F5" s="1753"/>
      <c r="G5" s="1753"/>
      <c r="H5" s="1749"/>
    </row>
    <row r="6" spans="1:10" ht="14.25" customHeight="1" x14ac:dyDescent="0.25">
      <c r="A6" s="1749"/>
      <c r="B6" s="3417" t="s">
        <v>235</v>
      </c>
      <c r="C6" s="3418"/>
      <c r="D6" s="3418"/>
      <c r="E6" s="3418"/>
      <c r="F6" s="3418"/>
      <c r="G6" s="3419"/>
      <c r="H6" s="1749"/>
    </row>
    <row r="7" spans="1:10" ht="19.5" customHeight="1" x14ac:dyDescent="0.3">
      <c r="A7" s="1749"/>
      <c r="B7" s="1754" t="s">
        <v>212</v>
      </c>
      <c r="C7" s="3416" t="str">
        <f>IF('Form 1A'!G39="","Enter Organization Name on Form 1A",'Form 1A'!G39)</f>
        <v>Capitol Hill Housing</v>
      </c>
      <c r="D7" s="3416"/>
      <c r="E7" s="3416"/>
      <c r="F7" s="3416"/>
      <c r="G7" s="3420"/>
      <c r="H7" s="1749"/>
    </row>
    <row r="8" spans="1:10" ht="19.5" customHeight="1" x14ac:dyDescent="0.25">
      <c r="A8" s="1749"/>
      <c r="B8" s="1754" t="s">
        <v>213</v>
      </c>
      <c r="C8" s="3421" t="s">
        <v>1547</v>
      </c>
      <c r="D8" s="3421"/>
      <c r="E8" s="3421"/>
      <c r="F8" s="3421"/>
      <c r="G8" s="3422"/>
      <c r="H8" s="1749"/>
    </row>
    <row r="9" spans="1:10" ht="19.5" customHeight="1" x14ac:dyDescent="0.25">
      <c r="A9" s="1749"/>
      <c r="B9" s="1754" t="s">
        <v>214</v>
      </c>
      <c r="C9" s="1755" t="s">
        <v>1444</v>
      </c>
      <c r="D9" s="1756" t="s">
        <v>215</v>
      </c>
      <c r="E9" s="1757" t="s">
        <v>1544</v>
      </c>
      <c r="F9" s="1756" t="s">
        <v>217</v>
      </c>
      <c r="G9" s="2607">
        <v>98101</v>
      </c>
      <c r="H9" s="1749"/>
    </row>
    <row r="10" spans="1:10" ht="19.5" customHeight="1" x14ac:dyDescent="0.25">
      <c r="A10" s="1749"/>
      <c r="B10" s="1754" t="s">
        <v>241</v>
      </c>
      <c r="C10" s="3423" t="s">
        <v>1571</v>
      </c>
      <c r="D10" s="3423"/>
      <c r="E10" s="3423"/>
      <c r="F10" s="3423"/>
      <c r="G10" s="3424"/>
      <c r="H10" s="1749"/>
    </row>
    <row r="11" spans="1:10" ht="19.5" customHeight="1" x14ac:dyDescent="0.25">
      <c r="A11" s="1749"/>
      <c r="B11" s="1759" t="s">
        <v>273</v>
      </c>
      <c r="C11" s="3632"/>
      <c r="D11" s="1761"/>
      <c r="E11" s="1762"/>
      <c r="F11" s="1761"/>
      <c r="G11" s="1763"/>
      <c r="H11" s="1749"/>
    </row>
    <row r="12" spans="1:10" ht="9" customHeight="1" x14ac:dyDescent="0.25">
      <c r="A12" s="1749"/>
      <c r="B12" s="1764"/>
      <c r="C12" s="1765"/>
      <c r="D12" s="1766"/>
      <c r="E12" s="1767"/>
      <c r="F12" s="1766"/>
      <c r="G12" s="1768"/>
      <c r="H12" s="1749"/>
    </row>
    <row r="13" spans="1:10" ht="26.4" x14ac:dyDescent="0.25">
      <c r="A13" s="1749"/>
      <c r="B13" s="1769" t="s">
        <v>1291</v>
      </c>
      <c r="C13" s="3425" t="s">
        <v>1546</v>
      </c>
      <c r="D13" s="3425"/>
      <c r="E13" s="3425"/>
      <c r="F13" s="3425"/>
      <c r="G13" s="3426"/>
      <c r="H13" s="1749"/>
    </row>
    <row r="14" spans="1:10" ht="19.5" customHeight="1" x14ac:dyDescent="0.25">
      <c r="A14" s="1749"/>
      <c r="B14" s="1754" t="s">
        <v>97</v>
      </c>
      <c r="C14" s="3429" t="s">
        <v>1548</v>
      </c>
      <c r="D14" s="3429"/>
      <c r="E14" s="3429"/>
      <c r="F14" s="1770" t="s">
        <v>219</v>
      </c>
      <c r="G14" s="1758" t="s">
        <v>1549</v>
      </c>
      <c r="H14" s="1749"/>
    </row>
    <row r="15" spans="1:10" ht="19.5" customHeight="1" x14ac:dyDescent="0.25">
      <c r="A15" s="1749"/>
      <c r="B15" s="1754" t="s">
        <v>216</v>
      </c>
      <c r="C15" s="3430" t="s">
        <v>1556</v>
      </c>
      <c r="D15" s="3423"/>
      <c r="E15" s="3423"/>
      <c r="F15" s="3423"/>
      <c r="G15" s="3424"/>
      <c r="H15" s="1749"/>
    </row>
    <row r="16" spans="1:10" ht="19.5" customHeight="1" x14ac:dyDescent="0.25">
      <c r="A16" s="1749"/>
      <c r="B16" s="1771" t="s">
        <v>1292</v>
      </c>
      <c r="C16" s="1827" t="str">
        <f>IF('Form 1A'!G41="","Enter Contact Name on Form 1A",'Form 1A'!G41)</f>
        <v>Katie Porter</v>
      </c>
      <c r="D16" s="1827"/>
      <c r="E16" s="1827"/>
      <c r="F16" s="1827"/>
      <c r="G16" s="1828"/>
      <c r="H16" s="1749"/>
    </row>
    <row r="17" spans="1:8" ht="19.5" customHeight="1" x14ac:dyDescent="0.25">
      <c r="A17" s="1749"/>
      <c r="B17" s="1754" t="s">
        <v>97</v>
      </c>
      <c r="C17" s="1829" t="str">
        <f>IF('Form 1A'!G43="","Enter Phone Number on Form 1A",'Form 1A'!G43)</f>
        <v>206-204-3812</v>
      </c>
      <c r="D17" s="1829"/>
      <c r="E17" s="1829"/>
      <c r="F17" s="1770" t="s">
        <v>219</v>
      </c>
      <c r="G17" s="1758" t="s">
        <v>1549</v>
      </c>
      <c r="H17" s="1749"/>
    </row>
    <row r="18" spans="1:8" ht="19.5" customHeight="1" x14ac:dyDescent="0.25">
      <c r="A18" s="1749"/>
      <c r="B18" s="1754" t="s">
        <v>216</v>
      </c>
      <c r="C18" s="1830" t="str">
        <f>IF('Form 1A'!J43="","Enter Email on Form 1A",'Form 1A'!J43)</f>
        <v>kporter@capitolhillhousing.org</v>
      </c>
      <c r="D18" s="1830"/>
      <c r="E18" s="1830"/>
      <c r="F18" s="1830"/>
      <c r="G18" s="1831"/>
      <c r="H18" s="1749"/>
    </row>
    <row r="19" spans="1:8" ht="13.8" thickBot="1" x14ac:dyDescent="0.3">
      <c r="A19" s="1749"/>
      <c r="B19" s="1772"/>
      <c r="C19" s="1773"/>
      <c r="D19" s="1773"/>
      <c r="E19" s="1773"/>
      <c r="F19" s="1773"/>
      <c r="G19" s="1774"/>
      <c r="H19" s="1749"/>
    </row>
    <row r="20" spans="1:8" ht="14.25" customHeight="1" thickBot="1" x14ac:dyDescent="0.3">
      <c r="A20" s="1749"/>
      <c r="B20" s="1753"/>
      <c r="C20" s="1753"/>
      <c r="D20" s="1753"/>
      <c r="E20" s="1753"/>
      <c r="F20" s="1753"/>
      <c r="G20" s="1753"/>
      <c r="H20" s="1749"/>
    </row>
    <row r="21" spans="1:8" ht="19.5" customHeight="1" x14ac:dyDescent="0.25">
      <c r="A21" s="1749"/>
      <c r="B21" s="3417" t="s">
        <v>226</v>
      </c>
      <c r="C21" s="3418"/>
      <c r="D21" s="3418"/>
      <c r="E21" s="3418"/>
      <c r="F21" s="3418"/>
      <c r="G21" s="3419"/>
      <c r="H21" s="1749"/>
    </row>
    <row r="22" spans="1:8" ht="19.5" customHeight="1" x14ac:dyDescent="0.25">
      <c r="A22" s="1749"/>
      <c r="B22" s="1754" t="s">
        <v>212</v>
      </c>
      <c r="C22" s="1830"/>
      <c r="D22" s="1830"/>
      <c r="E22" s="1830"/>
      <c r="F22" s="1830"/>
      <c r="G22" s="1831"/>
      <c r="H22" s="1749"/>
    </row>
    <row r="23" spans="1:8" ht="19.5" customHeight="1" x14ac:dyDescent="0.25">
      <c r="A23" s="1749"/>
      <c r="B23" s="1771" t="s">
        <v>1292</v>
      </c>
      <c r="C23" s="1827"/>
      <c r="D23" s="1827"/>
      <c r="E23" s="1827"/>
      <c r="F23" s="1827"/>
      <c r="G23" s="1828"/>
      <c r="H23" s="1749"/>
    </row>
    <row r="24" spans="1:8" ht="19.5" customHeight="1" x14ac:dyDescent="0.25">
      <c r="A24" s="1749"/>
      <c r="B24" s="1754" t="s">
        <v>213</v>
      </c>
      <c r="C24" s="3421"/>
      <c r="D24" s="3421"/>
      <c r="E24" s="3421"/>
      <c r="F24" s="3421"/>
      <c r="G24" s="3422"/>
      <c r="H24" s="1749"/>
    </row>
    <row r="25" spans="1:8" ht="19.5" customHeight="1" x14ac:dyDescent="0.25">
      <c r="A25" s="1749"/>
      <c r="B25" s="1754" t="s">
        <v>214</v>
      </c>
      <c r="C25" s="1755"/>
      <c r="D25" s="1756" t="s">
        <v>215</v>
      </c>
      <c r="E25" s="1757"/>
      <c r="F25" s="1756" t="s">
        <v>217</v>
      </c>
      <c r="G25" s="1758"/>
      <c r="H25" s="1749"/>
    </row>
    <row r="26" spans="1:8" ht="19.5" customHeight="1" x14ac:dyDescent="0.25">
      <c r="A26" s="1749"/>
      <c r="B26" s="1754" t="s">
        <v>97</v>
      </c>
      <c r="C26" s="1827"/>
      <c r="D26" s="1833"/>
      <c r="E26" s="1770" t="s">
        <v>219</v>
      </c>
      <c r="F26" s="1757"/>
      <c r="G26" s="1832"/>
      <c r="H26" s="1749"/>
    </row>
    <row r="27" spans="1:8" ht="19.5" customHeight="1" x14ac:dyDescent="0.25">
      <c r="A27" s="1749"/>
      <c r="B27" s="1754" t="s">
        <v>216</v>
      </c>
      <c r="C27" s="1830"/>
      <c r="D27" s="1830"/>
      <c r="E27" s="1830"/>
      <c r="F27" s="1830"/>
      <c r="G27" s="1831"/>
      <c r="H27" s="1749"/>
    </row>
    <row r="28" spans="1:8" ht="13.8" thickBot="1" x14ac:dyDescent="0.3">
      <c r="A28" s="1749"/>
      <c r="B28" s="1772"/>
      <c r="C28" s="1773"/>
      <c r="D28" s="1773"/>
      <c r="E28" s="1773"/>
      <c r="F28" s="1773"/>
      <c r="G28" s="1774"/>
      <c r="H28" s="1749"/>
    </row>
    <row r="29" spans="1:8" ht="14.25" customHeight="1" thickBot="1" x14ac:dyDescent="0.3">
      <c r="A29" s="1749"/>
      <c r="B29" s="1777"/>
      <c r="C29" s="1753"/>
      <c r="D29" s="1753"/>
      <c r="E29" s="1753"/>
      <c r="F29" s="1753"/>
      <c r="G29" s="1753"/>
      <c r="H29" s="1749"/>
    </row>
    <row r="30" spans="1:8" ht="19.5" customHeight="1" x14ac:dyDescent="0.25">
      <c r="A30" s="1749"/>
      <c r="B30" s="3417" t="s">
        <v>117</v>
      </c>
      <c r="C30" s="3418"/>
      <c r="D30" s="3418"/>
      <c r="E30" s="3418"/>
      <c r="F30" s="3418"/>
      <c r="G30" s="3419"/>
      <c r="H30" s="1749"/>
    </row>
    <row r="31" spans="1:8" ht="19.5" customHeight="1" x14ac:dyDescent="0.25">
      <c r="A31" s="1749"/>
      <c r="B31" s="1754" t="s">
        <v>212</v>
      </c>
      <c r="C31" s="3425" t="s">
        <v>1550</v>
      </c>
      <c r="D31" s="3425"/>
      <c r="E31" s="3425"/>
      <c r="F31" s="3425"/>
      <c r="G31" s="3426"/>
      <c r="H31" s="1749"/>
    </row>
    <row r="32" spans="1:8" ht="19.5" customHeight="1" x14ac:dyDescent="0.25">
      <c r="A32" s="1749"/>
      <c r="B32" s="1771" t="s">
        <v>1292</v>
      </c>
      <c r="C32" s="3421"/>
      <c r="D32" s="3421"/>
      <c r="E32" s="3421"/>
      <c r="F32" s="3421"/>
      <c r="G32" s="3422"/>
      <c r="H32" s="1749"/>
    </row>
    <row r="33" spans="1:8" ht="19.5" customHeight="1" x14ac:dyDescent="0.25">
      <c r="A33" s="1749"/>
      <c r="B33" s="1754" t="s">
        <v>97</v>
      </c>
      <c r="C33" s="1760"/>
      <c r="D33" s="1756" t="s">
        <v>216</v>
      </c>
      <c r="E33" s="3427"/>
      <c r="F33" s="3427"/>
      <c r="G33" s="3428"/>
      <c r="H33" s="1749"/>
    </row>
    <row r="34" spans="1:8" ht="13.8" thickBot="1" x14ac:dyDescent="0.3">
      <c r="A34" s="1749"/>
      <c r="B34" s="1772"/>
      <c r="C34" s="1775"/>
      <c r="D34" s="1775"/>
      <c r="E34" s="1775"/>
      <c r="F34" s="1775"/>
      <c r="G34" s="1776"/>
      <c r="H34" s="1749"/>
    </row>
    <row r="35" spans="1:8" ht="14.25" customHeight="1" thickBot="1" x14ac:dyDescent="0.3">
      <c r="A35" s="1749"/>
      <c r="B35" s="1753"/>
      <c r="C35" s="1753"/>
      <c r="D35" s="1753"/>
      <c r="E35" s="1753"/>
      <c r="F35" s="1753"/>
      <c r="G35" s="1753"/>
      <c r="H35" s="1749"/>
    </row>
    <row r="36" spans="1:8" ht="19.5" customHeight="1" x14ac:dyDescent="0.25">
      <c r="A36" s="1749"/>
      <c r="B36" s="3417" t="s">
        <v>188</v>
      </c>
      <c r="C36" s="3418"/>
      <c r="D36" s="3418"/>
      <c r="E36" s="3418"/>
      <c r="F36" s="3418"/>
      <c r="G36" s="3419"/>
      <c r="H36" s="1749"/>
    </row>
    <row r="37" spans="1:8" ht="19.5" customHeight="1" x14ac:dyDescent="0.25">
      <c r="A37" s="1749"/>
      <c r="B37" s="1754" t="s">
        <v>212</v>
      </c>
      <c r="C37" s="3425" t="s">
        <v>1550</v>
      </c>
      <c r="D37" s="3425"/>
      <c r="E37" s="3425"/>
      <c r="F37" s="3425"/>
      <c r="G37" s="3426"/>
      <c r="H37" s="1749"/>
    </row>
    <row r="38" spans="1:8" ht="19.5" customHeight="1" x14ac:dyDescent="0.25">
      <c r="A38" s="1749"/>
      <c r="B38" s="1771" t="s">
        <v>1292</v>
      </c>
      <c r="C38" s="3421"/>
      <c r="D38" s="3421"/>
      <c r="E38" s="3421"/>
      <c r="F38" s="3421"/>
      <c r="G38" s="3422"/>
      <c r="H38" s="1749"/>
    </row>
    <row r="39" spans="1:8" ht="19.5" customHeight="1" x14ac:dyDescent="0.25">
      <c r="A39" s="1749"/>
      <c r="B39" s="1754" t="s">
        <v>97</v>
      </c>
      <c r="C39" s="1760"/>
      <c r="D39" s="1756" t="s">
        <v>216</v>
      </c>
      <c r="E39" s="3427"/>
      <c r="F39" s="3427"/>
      <c r="G39" s="3428"/>
      <c r="H39" s="1749"/>
    </row>
    <row r="40" spans="1:8" ht="13.8" thickBot="1" x14ac:dyDescent="0.3">
      <c r="A40" s="1749"/>
      <c r="B40" s="1772"/>
      <c r="C40" s="1775"/>
      <c r="D40" s="1775"/>
      <c r="E40" s="1775"/>
      <c r="F40" s="1775"/>
      <c r="G40" s="1776"/>
      <c r="H40" s="1749"/>
    </row>
    <row r="41" spans="1:8" ht="14.25" customHeight="1" thickBot="1" x14ac:dyDescent="0.3">
      <c r="A41" s="1749"/>
      <c r="B41" s="1753"/>
      <c r="C41" s="1753"/>
      <c r="D41" s="1753"/>
      <c r="E41" s="1753"/>
      <c r="F41" s="1753"/>
      <c r="G41" s="1753"/>
      <c r="H41" s="1749"/>
    </row>
    <row r="42" spans="1:8" ht="19.5" customHeight="1" x14ac:dyDescent="0.25">
      <c r="A42" s="1749"/>
      <c r="B42" s="3417" t="s">
        <v>189</v>
      </c>
      <c r="C42" s="3418"/>
      <c r="D42" s="3418"/>
      <c r="E42" s="3418"/>
      <c r="F42" s="3418"/>
      <c r="G42" s="3419"/>
      <c r="H42" s="1749"/>
    </row>
    <row r="43" spans="1:8" ht="19.5" customHeight="1" x14ac:dyDescent="0.25">
      <c r="A43" s="1749"/>
      <c r="B43" s="1754" t="s">
        <v>212</v>
      </c>
      <c r="C43" s="3425" t="s">
        <v>1551</v>
      </c>
      <c r="D43" s="3425"/>
      <c r="E43" s="3425"/>
      <c r="F43" s="3425"/>
      <c r="G43" s="3426"/>
      <c r="H43" s="1749"/>
    </row>
    <row r="44" spans="1:8" ht="19.5" customHeight="1" x14ac:dyDescent="0.25">
      <c r="A44" s="1749"/>
      <c r="B44" s="1771" t="s">
        <v>1292</v>
      </c>
      <c r="C44" s="3421" t="s">
        <v>1552</v>
      </c>
      <c r="D44" s="3421"/>
      <c r="E44" s="3421"/>
      <c r="F44" s="3421"/>
      <c r="G44" s="3422"/>
      <c r="H44" s="1749"/>
    </row>
    <row r="45" spans="1:8" ht="19.5" customHeight="1" x14ac:dyDescent="0.25">
      <c r="A45" s="1749"/>
      <c r="B45" s="1754" t="s">
        <v>97</v>
      </c>
      <c r="C45" s="1760" t="s">
        <v>1553</v>
      </c>
      <c r="D45" s="1756" t="s">
        <v>216</v>
      </c>
      <c r="E45" s="3431" t="s">
        <v>1554</v>
      </c>
      <c r="F45" s="3427"/>
      <c r="G45" s="3428"/>
      <c r="H45" s="1749"/>
    </row>
    <row r="46" spans="1:8" ht="13.8" thickBot="1" x14ac:dyDescent="0.3">
      <c r="A46" s="1749"/>
      <c r="B46" s="1772"/>
      <c r="C46" s="1775"/>
      <c r="D46" s="1775"/>
      <c r="E46" s="1775"/>
      <c r="F46" s="1775"/>
      <c r="G46" s="1776"/>
      <c r="H46" s="1749"/>
    </row>
    <row r="47" spans="1:8" ht="14.25" customHeight="1" thickBot="1" x14ac:dyDescent="0.3">
      <c r="A47" s="1749"/>
      <c r="B47" s="1753"/>
      <c r="C47" s="1753"/>
      <c r="D47" s="1753"/>
      <c r="E47" s="1753"/>
      <c r="F47" s="1753"/>
      <c r="G47" s="1753"/>
      <c r="H47" s="1749"/>
    </row>
    <row r="48" spans="1:8" ht="19.5" customHeight="1" x14ac:dyDescent="0.25">
      <c r="A48" s="1749"/>
      <c r="B48" s="3417" t="s">
        <v>218</v>
      </c>
      <c r="C48" s="3418"/>
      <c r="D48" s="3418"/>
      <c r="E48" s="3418"/>
      <c r="F48" s="3418"/>
      <c r="G48" s="3419"/>
      <c r="H48" s="1749"/>
    </row>
    <row r="49" spans="1:10" ht="19.5" customHeight="1" x14ac:dyDescent="0.25">
      <c r="A49" s="1749"/>
      <c r="B49" s="1754" t="s">
        <v>212</v>
      </c>
      <c r="C49" s="1755" t="s">
        <v>1447</v>
      </c>
      <c r="D49" s="1755"/>
      <c r="E49" s="1755"/>
      <c r="F49" s="1755"/>
      <c r="G49" s="1778"/>
      <c r="H49" s="1749"/>
    </row>
    <row r="50" spans="1:10" ht="19.5" customHeight="1" x14ac:dyDescent="0.25">
      <c r="A50" s="1749"/>
      <c r="B50" s="1771" t="s">
        <v>1292</v>
      </c>
      <c r="C50" s="3421" t="s">
        <v>1555</v>
      </c>
      <c r="D50" s="3421"/>
      <c r="E50" s="3421"/>
      <c r="F50" s="3421"/>
      <c r="G50" s="3422"/>
      <c r="H50" s="1749"/>
    </row>
    <row r="51" spans="1:10" ht="19.5" customHeight="1" x14ac:dyDescent="0.25">
      <c r="A51" s="1749"/>
      <c r="B51" s="1754" t="s">
        <v>213</v>
      </c>
      <c r="C51" s="3421" t="s">
        <v>1547</v>
      </c>
      <c r="D51" s="3421"/>
      <c r="E51" s="3421"/>
      <c r="F51" s="3421"/>
      <c r="G51" s="3422"/>
      <c r="H51" s="1749"/>
    </row>
    <row r="52" spans="1:10" ht="19.5" customHeight="1" x14ac:dyDescent="0.25">
      <c r="A52" s="1749"/>
      <c r="B52" s="1754" t="s">
        <v>214</v>
      </c>
      <c r="C52" s="1755" t="s">
        <v>1444</v>
      </c>
      <c r="D52" s="1756" t="s">
        <v>215</v>
      </c>
      <c r="E52" s="1757" t="s">
        <v>1544</v>
      </c>
      <c r="F52" s="1756" t="s">
        <v>217</v>
      </c>
      <c r="G52" s="1758">
        <v>98101</v>
      </c>
      <c r="H52" s="1749"/>
    </row>
    <row r="53" spans="1:10" ht="19.5" customHeight="1" x14ac:dyDescent="0.25">
      <c r="A53" s="1749"/>
      <c r="B53" s="1754" t="s">
        <v>97</v>
      </c>
      <c r="C53" s="1760" t="s">
        <v>1548</v>
      </c>
      <c r="D53" s="1756" t="s">
        <v>216</v>
      </c>
      <c r="E53" s="3430" t="s">
        <v>1557</v>
      </c>
      <c r="F53" s="3432"/>
      <c r="G53" s="3433"/>
      <c r="H53" s="1749"/>
    </row>
    <row r="54" spans="1:10" s="1752" customFormat="1" ht="13.8" thickBot="1" x14ac:dyDescent="0.3">
      <c r="A54" s="1750"/>
      <c r="B54" s="1772"/>
      <c r="C54" s="1775"/>
      <c r="D54" s="1775"/>
      <c r="E54" s="1775"/>
      <c r="F54" s="1775"/>
      <c r="G54" s="1776"/>
      <c r="H54" s="1751"/>
      <c r="I54" s="1750"/>
      <c r="J54" s="1750"/>
    </row>
    <row r="55" spans="1:10" ht="14.25" customHeight="1" thickBot="1" x14ac:dyDescent="0.3">
      <c r="A55" s="1749"/>
      <c r="B55" s="1779"/>
      <c r="C55" s="1780"/>
      <c r="D55" s="1780"/>
      <c r="E55" s="1780"/>
      <c r="F55" s="1780"/>
      <c r="G55" s="1779"/>
      <c r="H55" s="1749"/>
    </row>
    <row r="56" spans="1:10" ht="19.5" customHeight="1" x14ac:dyDescent="0.25">
      <c r="A56" s="1749"/>
      <c r="B56" s="3417" t="s">
        <v>190</v>
      </c>
      <c r="C56" s="3418"/>
      <c r="D56" s="3418"/>
      <c r="E56" s="3418"/>
      <c r="F56" s="3418"/>
      <c r="G56" s="3419"/>
      <c r="H56" s="1749"/>
    </row>
    <row r="57" spans="1:10" ht="19.5" customHeight="1" x14ac:dyDescent="0.25">
      <c r="A57" s="1749"/>
      <c r="B57" s="1754" t="s">
        <v>212</v>
      </c>
      <c r="C57" s="3425" t="s">
        <v>1550</v>
      </c>
      <c r="D57" s="3425"/>
      <c r="E57" s="3425"/>
      <c r="F57" s="3425"/>
      <c r="G57" s="3426"/>
      <c r="H57" s="1749"/>
    </row>
    <row r="58" spans="1:10" ht="19.5" customHeight="1" x14ac:dyDescent="0.25">
      <c r="A58" s="1749"/>
      <c r="B58" s="1771" t="s">
        <v>1292</v>
      </c>
      <c r="C58" s="3421"/>
      <c r="D58" s="3421"/>
      <c r="E58" s="3421"/>
      <c r="F58" s="3421"/>
      <c r="G58" s="3422"/>
      <c r="H58" s="1749"/>
    </row>
    <row r="59" spans="1:10" ht="19.5" customHeight="1" x14ac:dyDescent="0.25">
      <c r="A59" s="1749"/>
      <c r="B59" s="1754" t="s">
        <v>97</v>
      </c>
      <c r="C59" s="1760"/>
      <c r="D59" s="1756" t="s">
        <v>216</v>
      </c>
      <c r="E59" s="3427"/>
      <c r="F59" s="3427"/>
      <c r="G59" s="3428"/>
      <c r="H59" s="1749"/>
    </row>
    <row r="60" spans="1:10" ht="13.8" thickBot="1" x14ac:dyDescent="0.3">
      <c r="A60" s="1749"/>
      <c r="B60" s="1772"/>
      <c r="C60" s="1775"/>
      <c r="D60" s="1775"/>
      <c r="E60" s="1775"/>
      <c r="F60" s="1775"/>
      <c r="G60" s="1776"/>
      <c r="H60" s="1749"/>
    </row>
    <row r="61" spans="1:10" ht="14.25" customHeight="1" thickBot="1" x14ac:dyDescent="0.3">
      <c r="A61" s="1749"/>
      <c r="B61" s="1753"/>
      <c r="C61" s="1753"/>
      <c r="D61" s="1753"/>
      <c r="E61" s="1753"/>
      <c r="F61" s="1753"/>
      <c r="G61" s="1753"/>
      <c r="H61" s="1749"/>
    </row>
    <row r="62" spans="1:10" ht="19.5" customHeight="1" x14ac:dyDescent="0.25">
      <c r="A62" s="1749"/>
      <c r="B62" s="3417" t="s">
        <v>778</v>
      </c>
      <c r="C62" s="3418"/>
      <c r="D62" s="3418"/>
      <c r="E62" s="3418"/>
      <c r="F62" s="3418"/>
      <c r="G62" s="3419"/>
      <c r="H62" s="1749"/>
    </row>
    <row r="63" spans="1:10" ht="19.5" customHeight="1" x14ac:dyDescent="0.25">
      <c r="A63" s="1749"/>
      <c r="B63" s="1754" t="s">
        <v>212</v>
      </c>
      <c r="C63" s="3425" t="s">
        <v>1550</v>
      </c>
      <c r="D63" s="3425"/>
      <c r="E63" s="3425"/>
      <c r="F63" s="3425"/>
      <c r="G63" s="3426"/>
      <c r="H63" s="1749"/>
    </row>
    <row r="64" spans="1:10" ht="19.5" customHeight="1" x14ac:dyDescent="0.25">
      <c r="A64" s="1749"/>
      <c r="B64" s="1771" t="s">
        <v>1292</v>
      </c>
      <c r="C64" s="3421"/>
      <c r="D64" s="3421"/>
      <c r="E64" s="3421"/>
      <c r="F64" s="3421"/>
      <c r="G64" s="3422"/>
      <c r="H64" s="1749"/>
    </row>
    <row r="65" spans="1:8" ht="19.5" customHeight="1" x14ac:dyDescent="0.25">
      <c r="A65" s="1749"/>
      <c r="B65" s="1754" t="s">
        <v>97</v>
      </c>
      <c r="C65" s="1760"/>
      <c r="D65" s="1756" t="s">
        <v>216</v>
      </c>
      <c r="E65" s="3427"/>
      <c r="F65" s="3427"/>
      <c r="G65" s="3428"/>
      <c r="H65" s="1749"/>
    </row>
    <row r="66" spans="1:8" ht="13.8" thickBot="1" x14ac:dyDescent="0.3">
      <c r="A66" s="1749"/>
      <c r="B66" s="1772"/>
      <c r="C66" s="1775"/>
      <c r="D66" s="1775"/>
      <c r="E66" s="1775"/>
      <c r="F66" s="1775"/>
      <c r="G66" s="1776"/>
      <c r="H66" s="1749"/>
    </row>
    <row r="67" spans="1:8" ht="14.25" customHeight="1" thickBot="1" x14ac:dyDescent="0.3">
      <c r="A67" s="1749"/>
      <c r="B67" s="1753"/>
      <c r="C67" s="1753"/>
      <c r="D67" s="1753"/>
      <c r="E67" s="1753"/>
      <c r="F67" s="1753"/>
      <c r="G67" s="1753"/>
      <c r="H67" s="1749"/>
    </row>
    <row r="68" spans="1:8" ht="19.5" customHeight="1" x14ac:dyDescent="0.25">
      <c r="A68" s="1749"/>
      <c r="B68" s="3417" t="s">
        <v>220</v>
      </c>
      <c r="C68" s="3418"/>
      <c r="D68" s="3418"/>
      <c r="E68" s="3418"/>
      <c r="F68" s="3418"/>
      <c r="G68" s="3419"/>
      <c r="H68" s="1749"/>
    </row>
    <row r="69" spans="1:8" ht="19.5" customHeight="1" x14ac:dyDescent="0.25">
      <c r="A69" s="1749"/>
      <c r="B69" s="1754" t="s">
        <v>212</v>
      </c>
      <c r="C69" s="3425" t="s">
        <v>1558</v>
      </c>
      <c r="D69" s="3425"/>
      <c r="E69" s="3425"/>
      <c r="F69" s="3425"/>
      <c r="G69" s="3426"/>
      <c r="H69" s="1749"/>
    </row>
    <row r="70" spans="1:8" ht="19.5" customHeight="1" x14ac:dyDescent="0.25">
      <c r="A70" s="1749"/>
      <c r="B70" s="1771" t="s">
        <v>1292</v>
      </c>
      <c r="C70" s="3421" t="s">
        <v>1559</v>
      </c>
      <c r="D70" s="3421"/>
      <c r="E70" s="3421"/>
      <c r="F70" s="3421"/>
      <c r="G70" s="3422"/>
      <c r="H70" s="1749"/>
    </row>
    <row r="71" spans="1:8" ht="19.5" customHeight="1" x14ac:dyDescent="0.25">
      <c r="A71" s="1749"/>
      <c r="B71" s="1754" t="s">
        <v>213</v>
      </c>
      <c r="C71" s="3421" t="s">
        <v>1561</v>
      </c>
      <c r="D71" s="3421"/>
      <c r="E71" s="3421"/>
      <c r="F71" s="3421"/>
      <c r="G71" s="3422"/>
      <c r="H71" s="1749"/>
    </row>
    <row r="72" spans="1:8" ht="19.5" customHeight="1" x14ac:dyDescent="0.25">
      <c r="A72" s="1749"/>
      <c r="B72" s="1754" t="s">
        <v>214</v>
      </c>
      <c r="C72" s="1755" t="s">
        <v>1562</v>
      </c>
      <c r="D72" s="1756" t="s">
        <v>215</v>
      </c>
      <c r="E72" s="1757" t="s">
        <v>1563</v>
      </c>
      <c r="F72" s="1756" t="s">
        <v>217</v>
      </c>
      <c r="G72" s="1758">
        <v>44113</v>
      </c>
      <c r="H72" s="1749"/>
    </row>
    <row r="73" spans="1:8" ht="19.5" customHeight="1" x14ac:dyDescent="0.25">
      <c r="A73" s="1749"/>
      <c r="B73" s="1754" t="s">
        <v>97</v>
      </c>
      <c r="C73" s="1760" t="s">
        <v>1560</v>
      </c>
      <c r="D73" s="1756" t="s">
        <v>216</v>
      </c>
      <c r="E73" s="3430" t="s">
        <v>1572</v>
      </c>
      <c r="F73" s="3432"/>
      <c r="G73" s="3433"/>
      <c r="H73" s="1749"/>
    </row>
    <row r="74" spans="1:8" ht="13.8" thickBot="1" x14ac:dyDescent="0.3">
      <c r="A74" s="1749"/>
      <c r="B74" s="1772"/>
      <c r="C74" s="1775"/>
      <c r="D74" s="1775"/>
      <c r="E74" s="1775"/>
      <c r="F74" s="1775"/>
      <c r="G74" s="1776"/>
      <c r="H74" s="1749"/>
    </row>
    <row r="75" spans="1:8" x14ac:dyDescent="0.25">
      <c r="A75" s="1749"/>
      <c r="B75" s="1753"/>
      <c r="C75" s="1753"/>
      <c r="D75" s="1753"/>
      <c r="E75" s="1753"/>
      <c r="F75" s="1753"/>
      <c r="G75" s="1753"/>
      <c r="H75" s="1749"/>
    </row>
    <row r="76" spans="1:8" ht="19.5" customHeight="1" x14ac:dyDescent="0.25">
      <c r="A76" s="1781"/>
      <c r="B76" s="1749"/>
      <c r="C76" s="1749"/>
      <c r="D76" s="1749"/>
      <c r="E76" s="1749"/>
      <c r="F76" s="1749"/>
      <c r="G76" s="1749"/>
      <c r="H76" s="1749"/>
    </row>
    <row r="77" spans="1:8" x14ac:dyDescent="0.25">
      <c r="A77" s="1781"/>
      <c r="B77" s="1749"/>
      <c r="C77" s="1749"/>
      <c r="D77" s="1749"/>
      <c r="E77" s="1749"/>
      <c r="F77" s="1749"/>
      <c r="G77" s="1749"/>
      <c r="H77" s="1749"/>
    </row>
    <row r="78" spans="1:8" ht="14.25" customHeight="1" x14ac:dyDescent="0.25">
      <c r="A78" s="1781"/>
      <c r="B78" s="1749"/>
      <c r="C78" s="1749"/>
      <c r="D78" s="1749"/>
      <c r="E78" s="1749"/>
      <c r="F78" s="1749"/>
      <c r="G78" s="1749"/>
      <c r="H78" s="1749"/>
    </row>
    <row r="79" spans="1:8" ht="19.5" customHeight="1" x14ac:dyDescent="0.25">
      <c r="A79" s="1781"/>
      <c r="B79" s="1749"/>
      <c r="C79" s="1749"/>
      <c r="D79" s="1749"/>
      <c r="E79" s="1749"/>
      <c r="F79" s="1749"/>
      <c r="G79" s="1749"/>
      <c r="H79" s="1749"/>
    </row>
    <row r="80" spans="1:8" ht="19.5" customHeight="1" x14ac:dyDescent="0.25">
      <c r="A80" s="1781"/>
      <c r="B80" s="1749"/>
      <c r="C80" s="1749"/>
      <c r="D80" s="1749"/>
      <c r="E80" s="1749"/>
      <c r="F80" s="1749"/>
      <c r="G80" s="1749"/>
      <c r="H80" s="1749"/>
    </row>
    <row r="81" spans="1:8" ht="19.5" customHeight="1" x14ac:dyDescent="0.25">
      <c r="A81" s="1781"/>
      <c r="B81" s="1749"/>
      <c r="C81" s="1749"/>
      <c r="D81" s="1749"/>
      <c r="E81" s="1749"/>
      <c r="F81" s="1749"/>
      <c r="G81" s="1749"/>
      <c r="H81" s="1749"/>
    </row>
    <row r="82" spans="1:8" ht="19.5" customHeight="1" x14ac:dyDescent="0.25">
      <c r="A82" s="1781"/>
      <c r="B82" s="1749"/>
      <c r="C82" s="1749"/>
      <c r="D82" s="1749"/>
      <c r="E82" s="1749"/>
      <c r="F82" s="1749"/>
      <c r="G82" s="1749"/>
      <c r="H82" s="1749"/>
    </row>
    <row r="83" spans="1:8" ht="19.5" customHeight="1" x14ac:dyDescent="0.25">
      <c r="A83" s="1781"/>
      <c r="B83" s="1749"/>
      <c r="C83" s="1749"/>
      <c r="D83" s="1749"/>
      <c r="E83" s="1749"/>
      <c r="F83" s="1749"/>
      <c r="G83" s="1749"/>
      <c r="H83" s="1749"/>
    </row>
    <row r="84" spans="1:8" ht="19.5" customHeight="1" x14ac:dyDescent="0.25">
      <c r="A84" s="1781"/>
      <c r="B84" s="1749"/>
      <c r="C84" s="1749"/>
      <c r="D84" s="1749"/>
      <c r="E84" s="1749"/>
      <c r="F84" s="1749"/>
      <c r="G84" s="1749"/>
      <c r="H84" s="1749"/>
    </row>
    <row r="85" spans="1:8" x14ac:dyDescent="0.25">
      <c r="A85" s="1749"/>
      <c r="B85" s="1749"/>
      <c r="C85" s="1749"/>
      <c r="D85" s="1749"/>
      <c r="E85" s="1749"/>
      <c r="F85" s="1749"/>
      <c r="G85" s="1749"/>
      <c r="H85" s="1749"/>
    </row>
    <row r="86" spans="1:8" ht="14.25" customHeight="1" x14ac:dyDescent="0.25">
      <c r="A86" s="1749"/>
      <c r="B86" s="1749"/>
      <c r="C86" s="1749"/>
      <c r="D86" s="1749"/>
      <c r="E86" s="1749"/>
      <c r="F86" s="1749"/>
      <c r="G86" s="1749"/>
      <c r="H86" s="1749"/>
    </row>
    <row r="87" spans="1:8" ht="19.5" customHeight="1" x14ac:dyDescent="0.25">
      <c r="A87" s="1749"/>
      <c r="B87" s="1749"/>
      <c r="C87" s="1749"/>
      <c r="D87" s="1749"/>
      <c r="E87" s="1749"/>
      <c r="F87" s="1749"/>
      <c r="G87" s="1749"/>
      <c r="H87" s="1749"/>
    </row>
    <row r="88" spans="1:8" ht="19.5" customHeight="1" x14ac:dyDescent="0.25">
      <c r="A88" s="1749"/>
      <c r="B88" s="1749"/>
      <c r="C88" s="1749"/>
      <c r="D88" s="1749"/>
      <c r="E88" s="1749"/>
      <c r="F88" s="1749"/>
      <c r="G88" s="1749"/>
      <c r="H88" s="1749"/>
    </row>
    <row r="89" spans="1:8" ht="19.5" customHeight="1" x14ac:dyDescent="0.25">
      <c r="A89" s="1748"/>
      <c r="B89" s="1749"/>
      <c r="C89" s="1749"/>
      <c r="D89" s="1749"/>
      <c r="E89" s="1749"/>
      <c r="F89" s="1749"/>
      <c r="G89" s="1749"/>
      <c r="H89" s="1748"/>
    </row>
    <row r="90" spans="1:8" ht="19.5" customHeight="1" x14ac:dyDescent="0.25">
      <c r="A90" s="1748"/>
      <c r="B90" s="1748"/>
      <c r="C90" s="1748"/>
      <c r="D90" s="1748"/>
      <c r="E90" s="1748"/>
      <c r="F90" s="1748"/>
      <c r="G90" s="1748"/>
      <c r="H90" s="1748"/>
    </row>
    <row r="91" spans="1:8" ht="19.5" customHeight="1" x14ac:dyDescent="0.25">
      <c r="A91" s="1748"/>
      <c r="B91" s="1748"/>
      <c r="C91" s="1748"/>
      <c r="D91" s="1748"/>
      <c r="E91" s="1748"/>
      <c r="F91" s="1748"/>
      <c r="G91" s="1748"/>
      <c r="H91" s="1748"/>
    </row>
    <row r="92" spans="1:8" ht="19.5" customHeight="1" x14ac:dyDescent="0.25">
      <c r="A92" s="1748"/>
      <c r="B92" s="1748"/>
      <c r="C92" s="1748"/>
      <c r="D92" s="1748"/>
      <c r="E92" s="1748"/>
      <c r="F92" s="1748"/>
      <c r="G92" s="1748"/>
      <c r="H92" s="1748"/>
    </row>
    <row r="93" spans="1:8" x14ac:dyDescent="0.25">
      <c r="A93" s="1748"/>
      <c r="B93" s="1748"/>
      <c r="C93" s="1748"/>
      <c r="D93" s="1748"/>
      <c r="E93" s="1748"/>
      <c r="F93" s="1748"/>
      <c r="G93" s="1748"/>
      <c r="H93" s="1748"/>
    </row>
    <row r="94" spans="1:8" x14ac:dyDescent="0.25">
      <c r="A94" s="1748"/>
      <c r="B94" s="1748"/>
      <c r="C94" s="1748"/>
      <c r="D94" s="1748"/>
      <c r="E94" s="1748"/>
      <c r="F94" s="1748"/>
      <c r="G94" s="1748"/>
      <c r="H94" s="1748"/>
    </row>
    <row r="95" spans="1:8" x14ac:dyDescent="0.25">
      <c r="A95" s="1748"/>
      <c r="B95" s="1748"/>
      <c r="C95" s="1748"/>
      <c r="D95" s="1748"/>
      <c r="E95" s="1748"/>
      <c r="F95" s="1748"/>
      <c r="G95" s="1748"/>
      <c r="H95" s="1748"/>
    </row>
    <row r="96" spans="1:8" x14ac:dyDescent="0.25">
      <c r="A96" s="1748"/>
      <c r="B96" s="1748"/>
      <c r="C96" s="1748"/>
      <c r="D96" s="1748"/>
      <c r="E96" s="1748"/>
      <c r="F96" s="1748"/>
      <c r="G96" s="1748"/>
      <c r="H96" s="1748"/>
    </row>
    <row r="97" spans="1:9" x14ac:dyDescent="0.25">
      <c r="A97" s="1748"/>
      <c r="B97" s="1748"/>
      <c r="C97" s="1748"/>
      <c r="D97" s="1748"/>
      <c r="E97" s="1748"/>
      <c r="F97" s="1748"/>
      <c r="G97" s="1748"/>
      <c r="H97" s="1748"/>
    </row>
    <row r="98" spans="1:9" x14ac:dyDescent="0.25">
      <c r="A98" s="1748"/>
      <c r="B98" s="1748"/>
      <c r="C98" s="1748"/>
      <c r="D98" s="1748"/>
      <c r="E98" s="1748"/>
      <c r="F98" s="1748"/>
      <c r="G98" s="1748"/>
      <c r="H98" s="1748"/>
    </row>
    <row r="99" spans="1:9" x14ac:dyDescent="0.25">
      <c r="A99" s="1748"/>
      <c r="B99" s="1748"/>
      <c r="C99" s="1748"/>
      <c r="D99" s="1748"/>
      <c r="E99" s="1748"/>
      <c r="F99" s="1748"/>
      <c r="G99" s="1748"/>
      <c r="H99" s="1748"/>
    </row>
    <row r="100" spans="1:9" x14ac:dyDescent="0.25">
      <c r="A100" s="1748"/>
      <c r="B100" s="1748"/>
      <c r="C100" s="1748"/>
      <c r="D100" s="1748"/>
      <c r="E100" s="1748"/>
      <c r="F100" s="1748"/>
      <c r="G100" s="1748"/>
      <c r="H100" s="1748"/>
    </row>
    <row r="101" spans="1:9" x14ac:dyDescent="0.25">
      <c r="A101" s="1748"/>
      <c r="B101" s="1748"/>
      <c r="C101" s="1748"/>
      <c r="D101" s="1748"/>
      <c r="E101" s="1748"/>
      <c r="F101" s="1748"/>
      <c r="G101" s="1748"/>
      <c r="H101" s="1748"/>
    </row>
    <row r="102" spans="1:9" x14ac:dyDescent="0.25">
      <c r="A102" s="1748"/>
      <c r="B102" s="1748"/>
      <c r="C102" s="1748"/>
      <c r="D102" s="1748"/>
      <c r="E102" s="1748"/>
      <c r="F102" s="1748"/>
      <c r="G102" s="1748"/>
      <c r="H102" s="1748"/>
    </row>
    <row r="103" spans="1:9" x14ac:dyDescent="0.25">
      <c r="A103" s="1748"/>
      <c r="B103" s="1748"/>
      <c r="C103" s="1748"/>
      <c r="D103" s="1748"/>
      <c r="E103" s="1748"/>
      <c r="F103" s="1748"/>
      <c r="G103" s="1748"/>
      <c r="H103" s="1748"/>
    </row>
    <row r="104" spans="1:9" x14ac:dyDescent="0.25">
      <c r="A104" s="1748"/>
      <c r="B104" s="1748"/>
      <c r="C104" s="1748"/>
      <c r="D104" s="1748"/>
      <c r="E104" s="1748"/>
      <c r="F104" s="1748"/>
      <c r="G104" s="1748"/>
      <c r="H104" s="1748"/>
    </row>
    <row r="105" spans="1:9" x14ac:dyDescent="0.25">
      <c r="A105" s="1748"/>
      <c r="B105" s="1748"/>
      <c r="C105" s="1748"/>
      <c r="D105" s="1748"/>
      <c r="E105" s="1748"/>
      <c r="F105" s="1748"/>
      <c r="G105" s="1748"/>
      <c r="H105" s="1748"/>
      <c r="I105" s="1749"/>
    </row>
    <row r="106" spans="1:9" x14ac:dyDescent="0.25">
      <c r="A106" s="1748"/>
      <c r="B106" s="1748"/>
      <c r="C106" s="1748"/>
      <c r="D106" s="1748"/>
      <c r="E106" s="1748"/>
      <c r="F106" s="1748"/>
      <c r="G106" s="1748"/>
      <c r="H106" s="1748"/>
      <c r="I106" s="1749"/>
    </row>
    <row r="107" spans="1:9" x14ac:dyDescent="0.25">
      <c r="A107" s="1748"/>
      <c r="B107" s="1748"/>
      <c r="C107" s="1748"/>
      <c r="D107" s="1748"/>
      <c r="E107" s="1748"/>
      <c r="F107" s="1748"/>
      <c r="G107" s="1748"/>
      <c r="H107" s="1748"/>
      <c r="I107" s="1749"/>
    </row>
    <row r="108" spans="1:9" x14ac:dyDescent="0.25">
      <c r="B108" s="1748"/>
      <c r="C108" s="1748"/>
      <c r="D108" s="1748"/>
      <c r="E108" s="1748"/>
      <c r="F108" s="1748"/>
      <c r="G108" s="1748"/>
      <c r="I108" s="1749"/>
    </row>
  </sheetData>
  <mergeCells count="39">
    <mergeCell ref="C70:G70"/>
    <mergeCell ref="C71:G71"/>
    <mergeCell ref="E73:G73"/>
    <mergeCell ref="B62:G62"/>
    <mergeCell ref="C63:G63"/>
    <mergeCell ref="C64:G64"/>
    <mergeCell ref="E65:G65"/>
    <mergeCell ref="B68:G68"/>
    <mergeCell ref="C69:G69"/>
    <mergeCell ref="E59:G59"/>
    <mergeCell ref="B42:G42"/>
    <mergeCell ref="C43:G43"/>
    <mergeCell ref="C44:G44"/>
    <mergeCell ref="E45:G45"/>
    <mergeCell ref="B48:G48"/>
    <mergeCell ref="C50:G50"/>
    <mergeCell ref="C51:G51"/>
    <mergeCell ref="E53:G53"/>
    <mergeCell ref="B56:G56"/>
    <mergeCell ref="C57:G57"/>
    <mergeCell ref="C58:G58"/>
    <mergeCell ref="C13:G13"/>
    <mergeCell ref="E39:G39"/>
    <mergeCell ref="C24:G24"/>
    <mergeCell ref="B30:G30"/>
    <mergeCell ref="C31:G31"/>
    <mergeCell ref="C14:E14"/>
    <mergeCell ref="C15:G15"/>
    <mergeCell ref="B21:G21"/>
    <mergeCell ref="C32:G32"/>
    <mergeCell ref="E33:G33"/>
    <mergeCell ref="B36:G36"/>
    <mergeCell ref="C37:G37"/>
    <mergeCell ref="C38:G38"/>
    <mergeCell ref="B4:G4"/>
    <mergeCell ref="B6:G6"/>
    <mergeCell ref="C7:G7"/>
    <mergeCell ref="C8:G8"/>
    <mergeCell ref="C10:G10"/>
  </mergeCells>
  <hyperlinks>
    <hyperlink ref="E45" r:id="rId1"/>
    <hyperlink ref="C15" r:id="rId2"/>
    <hyperlink ref="E53" r:id="rId3"/>
    <hyperlink ref="E73" r:id="rId4"/>
  </hyperlinks>
  <printOptions horizontalCentered="1"/>
  <pageMargins left="0.7" right="0.7" top="0.82291666666666663" bottom="0.75" header="0.3" footer="0.3"/>
  <pageSetup fitToHeight="2" orientation="portrait" r:id="rId5"/>
  <headerFooter alignWithMargins="0">
    <oddHeader>&amp;C&amp;"Arial,Bold"&amp;14Form 9A
Project Contact List</oddHeader>
    <oddFooter>&amp;LForm 9A Contact List&amp;RCFA Forms 2014, v1.0
June 2014</oddFooter>
  </headerFooter>
  <rowBreaks count="1" manualBreakCount="1">
    <brk id="41" max="7" man="1"/>
  </rowBreak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8:BC37"/>
  <sheetViews>
    <sheetView zoomScaleNormal="100" workbookViewId="0">
      <selection activeCell="AC41" sqref="AC41"/>
    </sheetView>
  </sheetViews>
  <sheetFormatPr defaultColWidth="9.109375" defaultRowHeight="13.2" x14ac:dyDescent="0.25"/>
  <cols>
    <col min="1" max="1" width="1.6640625" style="172" customWidth="1"/>
    <col min="2" max="2" width="3.5546875" style="172" customWidth="1"/>
    <col min="3" max="3" width="12.88671875" style="172" customWidth="1"/>
    <col min="4" max="4" width="34.33203125" style="172" customWidth="1"/>
    <col min="5" max="24" width="3.6640625" style="172" customWidth="1"/>
    <col min="25" max="25" width="4" style="172" customWidth="1"/>
    <col min="26" max="26" width="3.5546875" style="172" customWidth="1"/>
    <col min="27" max="27" width="1.6640625" style="172" customWidth="1"/>
    <col min="28" max="16384" width="9.109375" style="172"/>
  </cols>
  <sheetData>
    <row r="8" spans="1:55" ht="6.75" customHeight="1" thickBot="1" x14ac:dyDescent="0.3"/>
    <row r="9" spans="1:55" ht="13.5" customHeight="1" x14ac:dyDescent="0.35">
      <c r="B9" s="256"/>
      <c r="C9" s="3449"/>
      <c r="D9" s="3449"/>
      <c r="E9" s="3450"/>
      <c r="F9" s="3450"/>
      <c r="G9" s="3450"/>
      <c r="H9" s="3450"/>
      <c r="I9" s="3450"/>
      <c r="J9" s="3450"/>
      <c r="K9" s="3450"/>
      <c r="L9" s="3450"/>
      <c r="M9" s="3450"/>
      <c r="N9" s="3450"/>
      <c r="O9" s="3450"/>
      <c r="P9" s="3450"/>
      <c r="Q9" s="3450"/>
      <c r="R9" s="3450"/>
      <c r="S9" s="3450"/>
      <c r="T9" s="3450"/>
      <c r="U9" s="3450"/>
      <c r="V9" s="3450"/>
      <c r="W9" s="3450"/>
      <c r="X9" s="3450"/>
      <c r="Y9" s="3451"/>
      <c r="Z9" s="234"/>
    </row>
    <row r="10" spans="1:55" s="206" customFormat="1" ht="14.4" x14ac:dyDescent="0.3">
      <c r="A10" s="205"/>
      <c r="B10" s="242"/>
      <c r="C10" s="1137" t="s">
        <v>1020</v>
      </c>
      <c r="D10" s="2828" t="str">
        <f>IF('Form 1A'!G7="","Enter Project Name on Form 1A",'Form 1A'!G7)</f>
        <v>24th and Union</v>
      </c>
      <c r="E10" s="2829"/>
      <c r="F10" s="2829"/>
      <c r="G10" s="2829"/>
      <c r="H10" s="2829"/>
      <c r="I10" s="2829"/>
      <c r="J10" s="2829"/>
      <c r="K10" s="2829"/>
      <c r="L10" s="2829"/>
      <c r="M10" s="2829"/>
      <c r="N10" s="2829"/>
      <c r="O10" s="2830"/>
      <c r="P10" s="264"/>
      <c r="Q10" s="264"/>
      <c r="R10" s="264"/>
      <c r="S10" s="264"/>
      <c r="T10" s="264"/>
      <c r="U10" s="264"/>
      <c r="V10" s="264"/>
      <c r="W10" s="264"/>
      <c r="X10" s="264"/>
      <c r="Y10" s="243"/>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row>
    <row r="11" spans="1:55" ht="114" customHeight="1" x14ac:dyDescent="0.25">
      <c r="B11" s="257"/>
      <c r="C11" s="255"/>
      <c r="D11" s="255"/>
      <c r="E11" s="3438" t="s">
        <v>243</v>
      </c>
      <c r="F11" s="3439" t="s">
        <v>244</v>
      </c>
      <c r="G11" s="3438" t="s">
        <v>245</v>
      </c>
      <c r="H11" s="3439" t="s">
        <v>246</v>
      </c>
      <c r="I11" s="3438" t="s">
        <v>247</v>
      </c>
      <c r="J11" s="3453" t="s">
        <v>248</v>
      </c>
      <c r="K11" s="3438" t="s">
        <v>249</v>
      </c>
      <c r="L11" s="3439" t="s">
        <v>250</v>
      </c>
      <c r="M11" s="3438" t="s">
        <v>251</v>
      </c>
      <c r="N11" s="3439" t="s">
        <v>252</v>
      </c>
      <c r="O11" s="3438" t="s">
        <v>253</v>
      </c>
      <c r="P11" s="3439" t="s">
        <v>254</v>
      </c>
      <c r="Q11" s="3438" t="s">
        <v>255</v>
      </c>
      <c r="R11" s="3439" t="s">
        <v>256</v>
      </c>
      <c r="S11" s="3438" t="s">
        <v>257</v>
      </c>
      <c r="T11" s="3439" t="s">
        <v>258</v>
      </c>
      <c r="U11" s="3438" t="s">
        <v>259</v>
      </c>
      <c r="V11" s="3439" t="s">
        <v>260</v>
      </c>
      <c r="W11" s="3438" t="s">
        <v>261</v>
      </c>
      <c r="X11" s="3443"/>
      <c r="Y11" s="258"/>
    </row>
    <row r="12" spans="1:55" ht="16.5" customHeight="1" x14ac:dyDescent="0.25">
      <c r="B12" s="257"/>
      <c r="C12" s="173"/>
      <c r="D12" s="173"/>
      <c r="E12" s="3440"/>
      <c r="F12" s="3439"/>
      <c r="G12" s="3438"/>
      <c r="H12" s="3439"/>
      <c r="I12" s="3438"/>
      <c r="J12" s="3454"/>
      <c r="K12" s="3438"/>
      <c r="L12" s="3439"/>
      <c r="M12" s="3438"/>
      <c r="N12" s="3439"/>
      <c r="O12" s="3438"/>
      <c r="P12" s="3439"/>
      <c r="Q12" s="3438"/>
      <c r="R12" s="3439"/>
      <c r="S12" s="3438"/>
      <c r="T12" s="3439"/>
      <c r="U12" s="3438"/>
      <c r="V12" s="3439"/>
      <c r="W12" s="3438"/>
      <c r="X12" s="3444"/>
      <c r="Y12" s="258"/>
    </row>
    <row r="13" spans="1:55" ht="16.5" customHeight="1" x14ac:dyDescent="0.25">
      <c r="B13" s="257"/>
      <c r="C13" s="1645" t="s">
        <v>262</v>
      </c>
      <c r="D13" s="1646"/>
      <c r="E13" s="1647" t="s">
        <v>1452</v>
      </c>
      <c r="F13" s="3452"/>
      <c r="G13" s="3438"/>
      <c r="H13" s="3439"/>
      <c r="I13" s="3438"/>
      <c r="J13" s="3454"/>
      <c r="K13" s="3438"/>
      <c r="L13" s="3439"/>
      <c r="M13" s="3438"/>
      <c r="N13" s="3439"/>
      <c r="O13" s="3438"/>
      <c r="P13" s="3439"/>
      <c r="Q13" s="3438"/>
      <c r="R13" s="3439"/>
      <c r="S13" s="3438"/>
      <c r="T13" s="3439"/>
      <c r="U13" s="3438"/>
      <c r="V13" s="3439"/>
      <c r="W13" s="3438"/>
      <c r="X13" s="3444"/>
      <c r="Y13" s="258"/>
    </row>
    <row r="14" spans="1:55" ht="16.5" customHeight="1" x14ac:dyDescent="0.25">
      <c r="B14" s="257"/>
      <c r="C14" s="1512" t="s">
        <v>245</v>
      </c>
      <c r="D14" s="173"/>
      <c r="E14" s="302" t="s">
        <v>1452</v>
      </c>
      <c r="F14" s="302" t="s">
        <v>1452</v>
      </c>
      <c r="G14" s="3440"/>
      <c r="H14" s="3439"/>
      <c r="I14" s="3438"/>
      <c r="J14" s="3454"/>
      <c r="K14" s="3438"/>
      <c r="L14" s="3439"/>
      <c r="M14" s="3438"/>
      <c r="N14" s="3439"/>
      <c r="O14" s="3438"/>
      <c r="P14" s="3439"/>
      <c r="Q14" s="3438"/>
      <c r="R14" s="3439"/>
      <c r="S14" s="3438"/>
      <c r="T14" s="3439"/>
      <c r="U14" s="3438"/>
      <c r="V14" s="3439"/>
      <c r="W14" s="3438"/>
      <c r="X14" s="3444"/>
      <c r="Y14" s="258"/>
    </row>
    <row r="15" spans="1:55" ht="16.5" customHeight="1" x14ac:dyDescent="0.25">
      <c r="B15" s="257"/>
      <c r="C15" s="1645" t="s">
        <v>246</v>
      </c>
      <c r="D15" s="1646"/>
      <c r="E15" s="1647"/>
      <c r="F15" s="1647"/>
      <c r="G15" s="1647"/>
      <c r="H15" s="3452"/>
      <c r="I15" s="3438"/>
      <c r="J15" s="3454"/>
      <c r="K15" s="3438"/>
      <c r="L15" s="3439"/>
      <c r="M15" s="3438"/>
      <c r="N15" s="3439"/>
      <c r="O15" s="3438"/>
      <c r="P15" s="3439"/>
      <c r="Q15" s="3438"/>
      <c r="R15" s="3439"/>
      <c r="S15" s="3438"/>
      <c r="T15" s="3439"/>
      <c r="U15" s="3438"/>
      <c r="V15" s="3439"/>
      <c r="W15" s="3438"/>
      <c r="X15" s="3444"/>
      <c r="Y15" s="258"/>
    </row>
    <row r="16" spans="1:55" ht="16.5" customHeight="1" x14ac:dyDescent="0.25">
      <c r="B16" s="257"/>
      <c r="C16" s="1512" t="s">
        <v>247</v>
      </c>
      <c r="D16" s="173"/>
      <c r="E16" s="302" t="s">
        <v>1452</v>
      </c>
      <c r="F16" s="302" t="s">
        <v>1452</v>
      </c>
      <c r="G16" s="302" t="s">
        <v>1452</v>
      </c>
      <c r="H16" s="302"/>
      <c r="I16" s="3440"/>
      <c r="J16" s="3454"/>
      <c r="K16" s="3438"/>
      <c r="L16" s="3439"/>
      <c r="M16" s="3438"/>
      <c r="N16" s="3439"/>
      <c r="O16" s="3438"/>
      <c r="P16" s="3439"/>
      <c r="Q16" s="3438"/>
      <c r="R16" s="3439"/>
      <c r="S16" s="3438"/>
      <c r="T16" s="3439"/>
      <c r="U16" s="3438"/>
      <c r="V16" s="3439"/>
      <c r="W16" s="3438"/>
      <c r="X16" s="3444"/>
      <c r="Y16" s="258"/>
    </row>
    <row r="17" spans="2:25" ht="16.5" customHeight="1" x14ac:dyDescent="0.25">
      <c r="B17" s="257"/>
      <c r="C17" s="1645" t="s">
        <v>263</v>
      </c>
      <c r="D17" s="1646"/>
      <c r="E17" s="1647"/>
      <c r="F17" s="1647"/>
      <c r="G17" s="1647"/>
      <c r="H17" s="1647"/>
      <c r="I17" s="1647"/>
      <c r="J17" s="3455"/>
      <c r="K17" s="3438"/>
      <c r="L17" s="3439"/>
      <c r="M17" s="3438"/>
      <c r="N17" s="3439"/>
      <c r="O17" s="3438"/>
      <c r="P17" s="3439"/>
      <c r="Q17" s="3438"/>
      <c r="R17" s="3439"/>
      <c r="S17" s="3438"/>
      <c r="T17" s="3439"/>
      <c r="U17" s="3438"/>
      <c r="V17" s="3439"/>
      <c r="W17" s="3438"/>
      <c r="X17" s="3444"/>
      <c r="Y17" s="258"/>
    </row>
    <row r="18" spans="2:25" ht="16.5" customHeight="1" x14ac:dyDescent="0.25">
      <c r="B18" s="257"/>
      <c r="C18" s="1512" t="s">
        <v>264</v>
      </c>
      <c r="D18" s="173"/>
      <c r="E18" s="302"/>
      <c r="F18" s="302"/>
      <c r="G18" s="302"/>
      <c r="H18" s="302"/>
      <c r="I18" s="302"/>
      <c r="J18" s="302"/>
      <c r="K18" s="3440"/>
      <c r="L18" s="3439"/>
      <c r="M18" s="3438"/>
      <c r="N18" s="3439"/>
      <c r="O18" s="3438"/>
      <c r="P18" s="3439"/>
      <c r="Q18" s="3438"/>
      <c r="R18" s="3439"/>
      <c r="S18" s="3438"/>
      <c r="T18" s="3439"/>
      <c r="U18" s="3438"/>
      <c r="V18" s="3439"/>
      <c r="W18" s="3438"/>
      <c r="X18" s="3444"/>
      <c r="Y18" s="258"/>
    </row>
    <row r="19" spans="2:25" ht="16.5" customHeight="1" x14ac:dyDescent="0.25">
      <c r="B19" s="257"/>
      <c r="C19" s="1645" t="s">
        <v>265</v>
      </c>
      <c r="D19" s="1646"/>
      <c r="E19" s="1647"/>
      <c r="F19" s="1647"/>
      <c r="G19" s="1647"/>
      <c r="H19" s="1647"/>
      <c r="I19" s="1647"/>
      <c r="J19" s="1647"/>
      <c r="K19" s="1647"/>
      <c r="L19" s="3452"/>
      <c r="M19" s="3438"/>
      <c r="N19" s="3439"/>
      <c r="O19" s="3438"/>
      <c r="P19" s="3439"/>
      <c r="Q19" s="3438"/>
      <c r="R19" s="3439"/>
      <c r="S19" s="3438"/>
      <c r="T19" s="3439"/>
      <c r="U19" s="3438"/>
      <c r="V19" s="3439"/>
      <c r="W19" s="3438"/>
      <c r="X19" s="3444"/>
      <c r="Y19" s="258"/>
    </row>
    <row r="20" spans="2:25" ht="16.5" customHeight="1" x14ac:dyDescent="0.25">
      <c r="B20" s="257"/>
      <c r="C20" s="1512" t="s">
        <v>266</v>
      </c>
      <c r="D20" s="173"/>
      <c r="E20" s="302"/>
      <c r="F20" s="302"/>
      <c r="G20" s="302"/>
      <c r="H20" s="302"/>
      <c r="I20" s="302"/>
      <c r="J20" s="302"/>
      <c r="K20" s="302"/>
      <c r="L20" s="302"/>
      <c r="M20" s="3440"/>
      <c r="N20" s="3439"/>
      <c r="O20" s="3438"/>
      <c r="P20" s="3439"/>
      <c r="Q20" s="3438"/>
      <c r="R20" s="3439"/>
      <c r="S20" s="3438"/>
      <c r="T20" s="3439"/>
      <c r="U20" s="3438"/>
      <c r="V20" s="3439"/>
      <c r="W20" s="3438"/>
      <c r="X20" s="3444"/>
      <c r="Y20" s="258"/>
    </row>
    <row r="21" spans="2:25" ht="16.5" customHeight="1" x14ac:dyDescent="0.25">
      <c r="B21" s="257"/>
      <c r="C21" s="1645" t="s">
        <v>267</v>
      </c>
      <c r="D21" s="1646"/>
      <c r="E21" s="1647"/>
      <c r="F21" s="1647"/>
      <c r="G21" s="1647"/>
      <c r="H21" s="1647"/>
      <c r="I21" s="1647"/>
      <c r="J21" s="1647"/>
      <c r="K21" s="1647"/>
      <c r="L21" s="1647"/>
      <c r="M21" s="1647"/>
      <c r="N21" s="3439"/>
      <c r="O21" s="3438"/>
      <c r="P21" s="3439"/>
      <c r="Q21" s="3438"/>
      <c r="R21" s="3439"/>
      <c r="S21" s="3438"/>
      <c r="T21" s="3439"/>
      <c r="U21" s="3438"/>
      <c r="V21" s="3439"/>
      <c r="W21" s="3438"/>
      <c r="X21" s="3444"/>
      <c r="Y21" s="258"/>
    </row>
    <row r="22" spans="2:25" ht="16.5" customHeight="1" x14ac:dyDescent="0.25">
      <c r="B22" s="257"/>
      <c r="C22" s="1512" t="s">
        <v>253</v>
      </c>
      <c r="D22" s="173"/>
      <c r="E22" s="302"/>
      <c r="F22" s="302"/>
      <c r="G22" s="302"/>
      <c r="H22" s="302"/>
      <c r="I22" s="302"/>
      <c r="J22" s="302"/>
      <c r="K22" s="302"/>
      <c r="L22" s="302"/>
      <c r="M22" s="302"/>
      <c r="N22" s="302"/>
      <c r="O22" s="3438"/>
      <c r="P22" s="3439"/>
      <c r="Q22" s="3438"/>
      <c r="R22" s="3439"/>
      <c r="S22" s="3438"/>
      <c r="T22" s="3439"/>
      <c r="U22" s="3438"/>
      <c r="V22" s="3439"/>
      <c r="W22" s="3438"/>
      <c r="X22" s="3444"/>
      <c r="Y22" s="258"/>
    </row>
    <row r="23" spans="2:25" ht="16.5" customHeight="1" x14ac:dyDescent="0.25">
      <c r="B23" s="257"/>
      <c r="C23" s="1645" t="s">
        <v>254</v>
      </c>
      <c r="D23" s="1646"/>
      <c r="E23" s="1647"/>
      <c r="F23" s="1647"/>
      <c r="G23" s="1647"/>
      <c r="H23" s="1647"/>
      <c r="I23" s="1647"/>
      <c r="J23" s="1647"/>
      <c r="K23" s="1647"/>
      <c r="L23" s="1647"/>
      <c r="M23" s="1647"/>
      <c r="N23" s="1647"/>
      <c r="O23" s="1647"/>
      <c r="P23" s="3439"/>
      <c r="Q23" s="3438"/>
      <c r="R23" s="3439"/>
      <c r="S23" s="3438"/>
      <c r="T23" s="3439"/>
      <c r="U23" s="3438"/>
      <c r="V23" s="3439"/>
      <c r="W23" s="3438"/>
      <c r="X23" s="3444"/>
      <c r="Y23" s="258"/>
    </row>
    <row r="24" spans="2:25" ht="16.5" customHeight="1" x14ac:dyDescent="0.25">
      <c r="B24" s="257"/>
      <c r="C24" s="1512" t="s">
        <v>268</v>
      </c>
      <c r="D24" s="173"/>
      <c r="E24" s="302"/>
      <c r="F24" s="302"/>
      <c r="G24" s="302"/>
      <c r="H24" s="302"/>
      <c r="I24" s="302"/>
      <c r="J24" s="302"/>
      <c r="K24" s="302"/>
      <c r="L24" s="302"/>
      <c r="M24" s="302"/>
      <c r="N24" s="302"/>
      <c r="O24" s="302"/>
      <c r="P24" s="302"/>
      <c r="Q24" s="3438"/>
      <c r="R24" s="3439"/>
      <c r="S24" s="3438"/>
      <c r="T24" s="3439"/>
      <c r="U24" s="3438"/>
      <c r="V24" s="3439"/>
      <c r="W24" s="3438"/>
      <c r="X24" s="3444"/>
      <c r="Y24" s="258"/>
    </row>
    <row r="25" spans="2:25" ht="16.5" customHeight="1" x14ac:dyDescent="0.25">
      <c r="B25" s="257"/>
      <c r="C25" s="1645" t="s">
        <v>256</v>
      </c>
      <c r="D25" s="1646"/>
      <c r="E25" s="1647"/>
      <c r="F25" s="1647"/>
      <c r="G25" s="1647"/>
      <c r="H25" s="1647"/>
      <c r="I25" s="1647"/>
      <c r="J25" s="1647"/>
      <c r="K25" s="1647"/>
      <c r="L25" s="1647"/>
      <c r="M25" s="1647"/>
      <c r="N25" s="1647"/>
      <c r="O25" s="1647"/>
      <c r="P25" s="1647"/>
      <c r="Q25" s="1647"/>
      <c r="R25" s="3439"/>
      <c r="S25" s="3438"/>
      <c r="T25" s="3439"/>
      <c r="U25" s="3438"/>
      <c r="V25" s="3439"/>
      <c r="W25" s="3438"/>
      <c r="X25" s="3444"/>
      <c r="Y25" s="258"/>
    </row>
    <row r="26" spans="2:25" ht="16.5" customHeight="1" x14ac:dyDescent="0.25">
      <c r="B26" s="257"/>
      <c r="C26" s="1512" t="s">
        <v>257</v>
      </c>
      <c r="D26" s="173"/>
      <c r="E26" s="302"/>
      <c r="F26" s="302"/>
      <c r="G26" s="302"/>
      <c r="H26" s="302"/>
      <c r="I26" s="302"/>
      <c r="J26" s="302"/>
      <c r="K26" s="302"/>
      <c r="L26" s="302"/>
      <c r="M26" s="302"/>
      <c r="N26" s="302"/>
      <c r="O26" s="302"/>
      <c r="P26" s="302"/>
      <c r="Q26" s="302"/>
      <c r="R26" s="302"/>
      <c r="S26" s="3438"/>
      <c r="T26" s="3439"/>
      <c r="U26" s="3438"/>
      <c r="V26" s="3439"/>
      <c r="W26" s="3438"/>
      <c r="X26" s="3444"/>
      <c r="Y26" s="258"/>
    </row>
    <row r="27" spans="2:25" ht="16.5" customHeight="1" x14ac:dyDescent="0.25">
      <c r="B27" s="257"/>
      <c r="C27" s="1645" t="s">
        <v>258</v>
      </c>
      <c r="D27" s="1646"/>
      <c r="E27" s="1647"/>
      <c r="F27" s="1647"/>
      <c r="G27" s="1647"/>
      <c r="H27" s="1647"/>
      <c r="I27" s="1647"/>
      <c r="J27" s="1647"/>
      <c r="K27" s="1647"/>
      <c r="L27" s="1647"/>
      <c r="M27" s="1647"/>
      <c r="N27" s="1647"/>
      <c r="O27" s="1647"/>
      <c r="P27" s="1647"/>
      <c r="Q27" s="1647"/>
      <c r="R27" s="1647"/>
      <c r="S27" s="1647"/>
      <c r="T27" s="3439"/>
      <c r="U27" s="3438"/>
      <c r="V27" s="3439"/>
      <c r="W27" s="3438"/>
      <c r="X27" s="3444"/>
      <c r="Y27" s="258"/>
    </row>
    <row r="28" spans="2:25" ht="16.5" customHeight="1" x14ac:dyDescent="0.25">
      <c r="B28" s="257"/>
      <c r="C28" s="1512" t="s">
        <v>269</v>
      </c>
      <c r="D28" s="173"/>
      <c r="E28" s="302" t="s">
        <v>1452</v>
      </c>
      <c r="F28" s="302" t="s">
        <v>1452</v>
      </c>
      <c r="G28" s="302" t="s">
        <v>1452</v>
      </c>
      <c r="H28" s="302"/>
      <c r="I28" s="302" t="s">
        <v>1452</v>
      </c>
      <c r="J28" s="302" t="s">
        <v>1452</v>
      </c>
      <c r="K28" s="302"/>
      <c r="L28" s="302"/>
      <c r="M28" s="302"/>
      <c r="N28" s="302"/>
      <c r="O28" s="302"/>
      <c r="P28" s="302"/>
      <c r="Q28" s="302"/>
      <c r="R28" s="302"/>
      <c r="S28" s="302"/>
      <c r="T28" s="302"/>
      <c r="U28" s="3438"/>
      <c r="V28" s="3439"/>
      <c r="W28" s="3438"/>
      <c r="X28" s="3444"/>
      <c r="Y28" s="258"/>
    </row>
    <row r="29" spans="2:25" ht="16.5" customHeight="1" x14ac:dyDescent="0.25">
      <c r="B29" s="257"/>
      <c r="C29" s="1645" t="s">
        <v>260</v>
      </c>
      <c r="D29" s="1646"/>
      <c r="E29" s="1647"/>
      <c r="F29" s="1647"/>
      <c r="G29" s="1647"/>
      <c r="H29" s="1647"/>
      <c r="I29" s="1647"/>
      <c r="J29" s="1647"/>
      <c r="K29" s="1647"/>
      <c r="L29" s="1647"/>
      <c r="M29" s="1647"/>
      <c r="N29" s="1647"/>
      <c r="O29" s="1647"/>
      <c r="P29" s="1647"/>
      <c r="Q29" s="1647"/>
      <c r="R29" s="1647"/>
      <c r="S29" s="1647"/>
      <c r="T29" s="1647"/>
      <c r="U29" s="1647"/>
      <c r="V29" s="3439"/>
      <c r="W29" s="3438"/>
      <c r="X29" s="3445"/>
      <c r="Y29" s="258"/>
    </row>
    <row r="30" spans="2:25" ht="16.5" customHeight="1" x14ac:dyDescent="0.25">
      <c r="B30" s="257"/>
      <c r="C30" s="1512" t="s">
        <v>261</v>
      </c>
      <c r="D30" s="173"/>
      <c r="E30" s="302"/>
      <c r="F30" s="302"/>
      <c r="G30" s="302"/>
      <c r="H30" s="302"/>
      <c r="I30" s="302"/>
      <c r="J30" s="302"/>
      <c r="K30" s="302"/>
      <c r="L30" s="302"/>
      <c r="M30" s="302"/>
      <c r="N30" s="302"/>
      <c r="O30" s="302"/>
      <c r="P30" s="302"/>
      <c r="Q30" s="302"/>
      <c r="R30" s="302"/>
      <c r="S30" s="302"/>
      <c r="T30" s="302"/>
      <c r="U30" s="302"/>
      <c r="V30" s="302"/>
      <c r="W30" s="3438"/>
      <c r="X30" s="3441" t="s">
        <v>192</v>
      </c>
      <c r="Y30" s="258"/>
    </row>
    <row r="31" spans="2:25" ht="16.5" customHeight="1" x14ac:dyDescent="0.25">
      <c r="B31" s="257"/>
      <c r="C31" s="2444" t="s">
        <v>192</v>
      </c>
      <c r="D31" s="2443"/>
      <c r="E31" s="2442"/>
      <c r="F31" s="1648"/>
      <c r="G31" s="1648"/>
      <c r="H31" s="1648"/>
      <c r="I31" s="1648"/>
      <c r="J31" s="1648"/>
      <c r="K31" s="1648"/>
      <c r="L31" s="1648"/>
      <c r="M31" s="1648"/>
      <c r="N31" s="1648"/>
      <c r="O31" s="1648"/>
      <c r="P31" s="1648"/>
      <c r="Q31" s="1648"/>
      <c r="R31" s="1648"/>
      <c r="S31" s="1648"/>
      <c r="T31" s="1648"/>
      <c r="U31" s="1648"/>
      <c r="V31" s="1648"/>
      <c r="W31" s="1648"/>
      <c r="X31" s="3442"/>
      <c r="Y31" s="258"/>
    </row>
    <row r="32" spans="2:25" ht="16.5" customHeight="1" x14ac:dyDescent="0.25">
      <c r="B32" s="257"/>
      <c r="C32" s="2445" t="s">
        <v>192</v>
      </c>
      <c r="D32" s="2441"/>
      <c r="E32" s="2440"/>
      <c r="F32" s="302"/>
      <c r="G32" s="302"/>
      <c r="H32" s="302"/>
      <c r="I32" s="302"/>
      <c r="J32" s="302"/>
      <c r="K32" s="302"/>
      <c r="L32" s="302"/>
      <c r="M32" s="302"/>
      <c r="N32" s="302"/>
      <c r="O32" s="302"/>
      <c r="P32" s="302"/>
      <c r="Q32" s="302"/>
      <c r="R32" s="302"/>
      <c r="S32" s="302"/>
      <c r="T32" s="302"/>
      <c r="U32" s="302"/>
      <c r="V32" s="302"/>
      <c r="W32" s="302"/>
      <c r="X32" s="303"/>
      <c r="Y32" s="258"/>
    </row>
    <row r="33" spans="2:25" ht="16.5" customHeight="1" x14ac:dyDescent="0.25">
      <c r="B33" s="257"/>
      <c r="C33" s="1512"/>
      <c r="D33" s="173"/>
      <c r="E33" s="173"/>
      <c r="F33" s="173"/>
      <c r="G33" s="173"/>
      <c r="H33" s="173"/>
      <c r="I33" s="173"/>
      <c r="J33" s="173"/>
      <c r="K33" s="173"/>
      <c r="L33" s="173"/>
      <c r="M33" s="173"/>
      <c r="N33" s="173"/>
      <c r="O33" s="173"/>
      <c r="P33" s="173"/>
      <c r="Q33" s="173"/>
      <c r="R33" s="173"/>
      <c r="S33" s="173"/>
      <c r="T33" s="173"/>
      <c r="U33" s="173"/>
      <c r="V33" s="173"/>
      <c r="W33" s="173"/>
      <c r="X33" s="173"/>
      <c r="Y33" s="258"/>
    </row>
    <row r="34" spans="2:25" x14ac:dyDescent="0.25">
      <c r="B34" s="257"/>
      <c r="C34" s="174"/>
      <c r="D34" s="174"/>
      <c r="E34" s="174"/>
      <c r="F34" s="174"/>
      <c r="G34" s="174"/>
      <c r="H34" s="174"/>
      <c r="I34" s="174"/>
      <c r="J34" s="174"/>
      <c r="K34" s="174"/>
      <c r="L34" s="174"/>
      <c r="M34" s="174"/>
      <c r="N34" s="174"/>
      <c r="O34" s="174"/>
      <c r="P34" s="174"/>
      <c r="Q34" s="174"/>
      <c r="R34" s="174"/>
      <c r="S34" s="174"/>
      <c r="T34" s="174"/>
      <c r="U34" s="174"/>
      <c r="V34" s="174"/>
      <c r="W34" s="174"/>
      <c r="X34" s="174"/>
      <c r="Y34" s="258"/>
    </row>
    <row r="35" spans="2:25" ht="198" customHeight="1" x14ac:dyDescent="0.25">
      <c r="B35" s="257"/>
      <c r="C35" s="3446" t="s">
        <v>1564</v>
      </c>
      <c r="D35" s="3447"/>
      <c r="E35" s="3447"/>
      <c r="F35" s="3447"/>
      <c r="G35" s="3447"/>
      <c r="H35" s="3447"/>
      <c r="I35" s="3447"/>
      <c r="J35" s="3447"/>
      <c r="K35" s="3447"/>
      <c r="L35" s="3447"/>
      <c r="M35" s="3447"/>
      <c r="N35" s="3447"/>
      <c r="O35" s="3447"/>
      <c r="P35" s="3447"/>
      <c r="Q35" s="3447"/>
      <c r="R35" s="3447"/>
      <c r="S35" s="3447"/>
      <c r="T35" s="3447"/>
      <c r="U35" s="3447"/>
      <c r="V35" s="3447"/>
      <c r="W35" s="3447"/>
      <c r="X35" s="3448"/>
      <c r="Y35" s="258"/>
    </row>
    <row r="36" spans="2:25" ht="26.25" customHeight="1" x14ac:dyDescent="0.25">
      <c r="B36" s="257"/>
      <c r="C36" s="3434"/>
      <c r="D36" s="3435"/>
      <c r="E36" s="3436"/>
      <c r="F36" s="3436"/>
      <c r="G36" s="3436"/>
      <c r="H36" s="3436"/>
      <c r="I36" s="3436"/>
      <c r="J36" s="3436"/>
      <c r="K36" s="3436"/>
      <c r="L36" s="3436"/>
      <c r="M36" s="3436"/>
      <c r="N36" s="3436"/>
      <c r="O36" s="3436"/>
      <c r="P36" s="3436"/>
      <c r="Q36" s="3436"/>
      <c r="R36" s="3436"/>
      <c r="S36" s="3436"/>
      <c r="T36" s="3436"/>
      <c r="U36" s="3436"/>
      <c r="V36" s="3436"/>
      <c r="W36" s="3436"/>
      <c r="X36" s="3437"/>
      <c r="Y36" s="258"/>
    </row>
    <row r="37" spans="2:25" ht="13.8" thickBot="1" x14ac:dyDescent="0.3">
      <c r="B37" s="259"/>
      <c r="C37" s="260"/>
      <c r="D37" s="260"/>
      <c r="E37" s="260"/>
      <c r="F37" s="260"/>
      <c r="G37" s="260"/>
      <c r="H37" s="260"/>
      <c r="I37" s="260"/>
      <c r="J37" s="260"/>
      <c r="K37" s="260"/>
      <c r="L37" s="260"/>
      <c r="M37" s="260"/>
      <c r="N37" s="260"/>
      <c r="O37" s="260"/>
      <c r="P37" s="260"/>
      <c r="Q37" s="260"/>
      <c r="R37" s="260"/>
      <c r="S37" s="260"/>
      <c r="T37" s="260"/>
      <c r="U37" s="260"/>
      <c r="V37" s="260"/>
      <c r="W37" s="260"/>
      <c r="X37" s="260"/>
      <c r="Y37" s="261"/>
    </row>
  </sheetData>
  <mergeCells count="25">
    <mergeCell ref="C9:Y9"/>
    <mergeCell ref="E11:E12"/>
    <mergeCell ref="F11:F13"/>
    <mergeCell ref="G11:G14"/>
    <mergeCell ref="P11:P23"/>
    <mergeCell ref="H11:H15"/>
    <mergeCell ref="I11:I16"/>
    <mergeCell ref="J11:J17"/>
    <mergeCell ref="K11:K18"/>
    <mergeCell ref="L11:L19"/>
    <mergeCell ref="W11:W30"/>
    <mergeCell ref="Q11:Q24"/>
    <mergeCell ref="R11:R25"/>
    <mergeCell ref="O11:O22"/>
    <mergeCell ref="D10:O10"/>
    <mergeCell ref="C36:X36"/>
    <mergeCell ref="S11:S26"/>
    <mergeCell ref="T11:T27"/>
    <mergeCell ref="U11:U28"/>
    <mergeCell ref="V11:V29"/>
    <mergeCell ref="M11:M20"/>
    <mergeCell ref="N11:N21"/>
    <mergeCell ref="X30:X31"/>
    <mergeCell ref="X11:X29"/>
    <mergeCell ref="C35:X35"/>
  </mergeCells>
  <conditionalFormatting sqref="E20:L32 E11:W30 X30">
    <cfRule type="cellIs" dxfId="5" priority="2" operator="equal">
      <formula>"x"</formula>
    </cfRule>
  </conditionalFormatting>
  <conditionalFormatting sqref="E32:X32 E31:W31">
    <cfRule type="cellIs" dxfId="4" priority="1" operator="equal">
      <formula>"x"</formula>
    </cfRule>
  </conditionalFormatting>
  <dataValidations count="1">
    <dataValidation type="list" allowBlank="1" showInputMessage="1" showErrorMessage="1" sqref="X32 E13:E32 F14:F32 G15:G32 H16:H32 I17:I32 J18:J32 K19:K32 L20:L32 M21:M32 N22:N32 O23:O32 P24:P32 Q25:Q32 R26:R32 S27:S32 T28:T32 U29:U32 V30:V32 W31:W32">
      <formula1>"X"</formula1>
    </dataValidation>
  </dataValidations>
  <printOptions horizontalCentered="1"/>
  <pageMargins left="0.7" right="0.4" top="0.81" bottom="0.75" header="0.3" footer="0.3"/>
  <pageSetup scale="86" orientation="landscape" r:id="rId1"/>
  <headerFooter>
    <oddHeader>&amp;C&amp;"Arial,Bold"&amp;14Form 9B
Identity of Interest Matrix</oddHeader>
    <oddFooter>&amp;LForm 9B Identity of Interest Matrix&amp;RCFA Forms 2014, v1.0
June 2014</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T194"/>
  <sheetViews>
    <sheetView showGridLines="0" topLeftCell="A10" zoomScaleNormal="100" workbookViewId="0">
      <selection activeCell="C41" sqref="C41:D41"/>
    </sheetView>
  </sheetViews>
  <sheetFormatPr defaultColWidth="9.109375" defaultRowHeight="13.2" x14ac:dyDescent="0.25"/>
  <cols>
    <col min="1" max="1" width="1.6640625" style="713" customWidth="1"/>
    <col min="2" max="2" width="1.44140625" style="713" customWidth="1"/>
    <col min="3" max="3" width="12.88671875" style="713" bestFit="1" customWidth="1"/>
    <col min="4" max="4" width="30.33203125" style="713" customWidth="1"/>
    <col min="5" max="6" width="6.88671875" style="713" bestFit="1" customWidth="1"/>
    <col min="7" max="7" width="20.88671875" style="713" customWidth="1"/>
    <col min="8" max="8" width="13.88671875" style="713" bestFit="1" customWidth="1"/>
    <col min="9" max="9" width="11.6640625" style="713" customWidth="1"/>
    <col min="10" max="10" width="18.88671875" style="713" customWidth="1"/>
    <col min="11" max="11" width="14.33203125" style="713" bestFit="1" customWidth="1"/>
    <col min="12" max="12" width="17.5546875" style="713" bestFit="1" customWidth="1"/>
    <col min="13" max="13" width="1.109375" style="713" customWidth="1"/>
    <col min="14" max="16384" width="9.109375" style="713"/>
  </cols>
  <sheetData>
    <row r="13" spans="2:13" ht="6" customHeight="1" x14ac:dyDescent="0.25"/>
    <row r="14" spans="2:13" ht="14.4" x14ac:dyDescent="0.3">
      <c r="B14" s="3471" t="s">
        <v>1157</v>
      </c>
      <c r="C14" s="3471"/>
      <c r="D14" s="3471"/>
      <c r="E14" s="3471"/>
      <c r="F14" s="3471"/>
      <c r="G14" s="3471"/>
      <c r="H14" s="3471"/>
      <c r="I14" s="3471"/>
      <c r="J14" s="3471"/>
      <c r="K14" s="3471"/>
      <c r="L14" s="3471"/>
      <c r="M14" s="3471"/>
    </row>
    <row r="15" spans="2:13" ht="6" customHeight="1" x14ac:dyDescent="0.25"/>
    <row r="16" spans="2:13" ht="6.75" customHeight="1" thickBot="1" x14ac:dyDescent="0.3">
      <c r="B16" s="714"/>
      <c r="C16" s="714"/>
      <c r="D16" s="714"/>
      <c r="E16" s="714"/>
      <c r="F16" s="714"/>
      <c r="G16" s="714"/>
      <c r="H16" s="714"/>
      <c r="I16" s="714"/>
      <c r="J16" s="714"/>
      <c r="K16" s="714"/>
      <c r="L16" s="714"/>
    </row>
    <row r="17" spans="2:20" ht="7.5" customHeight="1" x14ac:dyDescent="0.3">
      <c r="B17" s="715"/>
      <c r="C17" s="716"/>
      <c r="D17" s="2358"/>
      <c r="E17" s="2358"/>
      <c r="F17" s="716"/>
      <c r="G17" s="716"/>
      <c r="H17" s="716"/>
      <c r="I17" s="716"/>
      <c r="J17" s="716"/>
      <c r="K17" s="716"/>
      <c r="L17" s="716"/>
      <c r="M17" s="717"/>
    </row>
    <row r="18" spans="2:20" s="720" customFormat="1" ht="15" customHeight="1" x14ac:dyDescent="0.3">
      <c r="B18" s="718"/>
      <c r="C18" s="1137" t="s">
        <v>1020</v>
      </c>
      <c r="D18" s="2828" t="str">
        <f>IF('Form 1A'!G7="","Enter Project Name on Form 1A",'Form 1A'!G7)</f>
        <v>24th and Union</v>
      </c>
      <c r="E18" s="2829"/>
      <c r="F18" s="2829"/>
      <c r="G18" s="2830"/>
      <c r="J18" s="582"/>
      <c r="K18" s="1141"/>
      <c r="L18" s="1141"/>
      <c r="M18" s="719"/>
    </row>
    <row r="19" spans="2:20" s="720" customFormat="1" ht="15" customHeight="1" x14ac:dyDescent="0.25">
      <c r="B19" s="718"/>
      <c r="C19" s="721"/>
      <c r="D19" s="721"/>
      <c r="J19" s="561"/>
      <c r="K19" s="561"/>
      <c r="L19" s="561"/>
      <c r="M19" s="719"/>
    </row>
    <row r="20" spans="2:20" s="720" customFormat="1" ht="16.2" thickBot="1" x14ac:dyDescent="0.35">
      <c r="B20" s="718"/>
      <c r="C20" s="3464" t="s">
        <v>981</v>
      </c>
      <c r="D20" s="3464"/>
      <c r="E20" s="1513"/>
      <c r="F20" s="1139"/>
      <c r="G20" s="721"/>
      <c r="H20" s="721"/>
      <c r="I20" s="721"/>
      <c r="J20" s="721"/>
      <c r="K20" s="721"/>
      <c r="L20" s="721"/>
      <c r="M20" s="719"/>
    </row>
    <row r="21" spans="2:20" ht="24.6" thickBot="1" x14ac:dyDescent="0.3">
      <c r="B21" s="723"/>
      <c r="C21" s="3472" t="s">
        <v>982</v>
      </c>
      <c r="D21" s="3473"/>
      <c r="E21" s="1658" t="s">
        <v>1414</v>
      </c>
      <c r="F21" s="1658" t="s">
        <v>794</v>
      </c>
      <c r="G21" s="1649" t="s">
        <v>983</v>
      </c>
      <c r="H21" s="1649" t="s">
        <v>984</v>
      </c>
      <c r="I21" s="1649" t="s">
        <v>985</v>
      </c>
      <c r="J21" s="1649" t="s">
        <v>986</v>
      </c>
      <c r="K21" s="1649" t="s">
        <v>987</v>
      </c>
      <c r="L21" s="1650" t="s">
        <v>988</v>
      </c>
      <c r="M21" s="724"/>
      <c r="T21" s="725"/>
    </row>
    <row r="22" spans="2:20" ht="20.25" customHeight="1" x14ac:dyDescent="0.3">
      <c r="B22" s="726"/>
      <c r="C22" s="3462" t="s">
        <v>1413</v>
      </c>
      <c r="D22" s="3463"/>
      <c r="E22" s="2360" t="s">
        <v>800</v>
      </c>
      <c r="F22" s="2360" t="s">
        <v>1415</v>
      </c>
      <c r="G22" s="1651" t="s">
        <v>989</v>
      </c>
      <c r="H22" s="1652" t="s">
        <v>990</v>
      </c>
      <c r="I22" s="1653">
        <v>50</v>
      </c>
      <c r="J22" s="1653" t="s">
        <v>991</v>
      </c>
      <c r="K22" s="1653" t="s">
        <v>992</v>
      </c>
      <c r="L22" s="1654"/>
      <c r="M22" s="724"/>
      <c r="T22" s="725"/>
    </row>
    <row r="23" spans="2:20" ht="66.599999999999994" x14ac:dyDescent="0.3">
      <c r="B23" s="726"/>
      <c r="C23" s="3465" t="s">
        <v>1573</v>
      </c>
      <c r="D23" s="3466"/>
      <c r="E23" s="2361" t="s">
        <v>800</v>
      </c>
      <c r="F23" s="2362" t="s">
        <v>1415</v>
      </c>
      <c r="G23" s="727" t="s">
        <v>1574</v>
      </c>
      <c r="H23" s="728" t="s">
        <v>1589</v>
      </c>
      <c r="I23" s="729" t="s">
        <v>1575</v>
      </c>
      <c r="J23" s="729" t="s">
        <v>1576</v>
      </c>
      <c r="K23" s="729" t="s">
        <v>1577</v>
      </c>
      <c r="L23" s="2610" t="s">
        <v>1578</v>
      </c>
      <c r="M23" s="724"/>
      <c r="T23" s="725"/>
    </row>
    <row r="24" spans="2:20" ht="52.8" x14ac:dyDescent="0.25">
      <c r="B24" s="723"/>
      <c r="C24" s="3467" t="s">
        <v>1582</v>
      </c>
      <c r="D24" s="3468"/>
      <c r="E24" s="2363" t="s">
        <v>800</v>
      </c>
      <c r="F24" s="2364" t="s">
        <v>1415</v>
      </c>
      <c r="G24" s="731" t="s">
        <v>1574</v>
      </c>
      <c r="H24" s="732" t="s">
        <v>1589</v>
      </c>
      <c r="I24" s="733" t="s">
        <v>1583</v>
      </c>
      <c r="J24" s="733" t="s">
        <v>1584</v>
      </c>
      <c r="K24" s="733" t="s">
        <v>1585</v>
      </c>
      <c r="L24" s="2611" t="s">
        <v>1579</v>
      </c>
      <c r="M24" s="724"/>
      <c r="T24" s="725"/>
    </row>
    <row r="25" spans="2:20" ht="39.6" x14ac:dyDescent="0.25">
      <c r="B25" s="723"/>
      <c r="C25" s="3467" t="s">
        <v>1586</v>
      </c>
      <c r="D25" s="3468"/>
      <c r="E25" s="2363" t="s">
        <v>800</v>
      </c>
      <c r="F25" s="2364" t="s">
        <v>1415</v>
      </c>
      <c r="G25" s="735" t="s">
        <v>1587</v>
      </c>
      <c r="H25" s="732" t="s">
        <v>1588</v>
      </c>
      <c r="I25" s="733" t="s">
        <v>1590</v>
      </c>
      <c r="J25" s="733" t="s">
        <v>1591</v>
      </c>
      <c r="K25" s="733" t="s">
        <v>1592</v>
      </c>
      <c r="L25" s="2610" t="s">
        <v>1580</v>
      </c>
      <c r="M25" s="724"/>
      <c r="T25" s="725"/>
    </row>
    <row r="26" spans="2:20" ht="39.6" x14ac:dyDescent="0.25">
      <c r="B26" s="723"/>
      <c r="C26" s="3467" t="s">
        <v>1593</v>
      </c>
      <c r="D26" s="3468"/>
      <c r="E26" s="2363" t="s">
        <v>800</v>
      </c>
      <c r="F26" s="2364" t="s">
        <v>1594</v>
      </c>
      <c r="G26" s="735" t="s">
        <v>1574</v>
      </c>
      <c r="H26" s="732" t="s">
        <v>1589</v>
      </c>
      <c r="I26" s="733" t="s">
        <v>1590</v>
      </c>
      <c r="J26" s="733" t="s">
        <v>1595</v>
      </c>
      <c r="K26" s="733" t="s">
        <v>1596</v>
      </c>
      <c r="L26" s="2610" t="s">
        <v>1581</v>
      </c>
      <c r="M26" s="724"/>
      <c r="T26" s="725"/>
    </row>
    <row r="27" spans="2:20" x14ac:dyDescent="0.25">
      <c r="B27" s="723"/>
      <c r="C27" s="3467"/>
      <c r="D27" s="3468"/>
      <c r="E27" s="2363"/>
      <c r="F27" s="2364"/>
      <c r="G27" s="735"/>
      <c r="H27" s="732"/>
      <c r="I27" s="733"/>
      <c r="J27" s="733"/>
      <c r="K27" s="733"/>
      <c r="L27" s="734"/>
      <c r="M27" s="724"/>
      <c r="T27" s="725"/>
    </row>
    <row r="28" spans="2:20" ht="13.8" x14ac:dyDescent="0.25">
      <c r="B28" s="736"/>
      <c r="C28" s="3467"/>
      <c r="D28" s="3468"/>
      <c r="E28" s="2363"/>
      <c r="F28" s="2364"/>
      <c r="G28" s="735"/>
      <c r="H28" s="732"/>
      <c r="I28" s="733"/>
      <c r="J28" s="733"/>
      <c r="K28" s="733"/>
      <c r="L28" s="734"/>
      <c r="M28" s="724"/>
      <c r="T28" s="725"/>
    </row>
    <row r="29" spans="2:20" ht="13.8" x14ac:dyDescent="0.25">
      <c r="B29" s="736"/>
      <c r="C29" s="3467"/>
      <c r="D29" s="3468"/>
      <c r="E29" s="2363"/>
      <c r="F29" s="2364"/>
      <c r="G29" s="735"/>
      <c r="H29" s="732"/>
      <c r="I29" s="733"/>
      <c r="J29" s="733"/>
      <c r="K29" s="733"/>
      <c r="L29" s="734"/>
      <c r="M29" s="724"/>
      <c r="T29" s="725"/>
    </row>
    <row r="30" spans="2:20" ht="13.8" x14ac:dyDescent="0.25">
      <c r="B30" s="736"/>
      <c r="C30" s="3467"/>
      <c r="D30" s="3468"/>
      <c r="E30" s="2363"/>
      <c r="F30" s="2364"/>
      <c r="G30" s="735"/>
      <c r="H30" s="732"/>
      <c r="I30" s="733"/>
      <c r="J30" s="733"/>
      <c r="K30" s="733"/>
      <c r="L30" s="734"/>
      <c r="M30" s="724"/>
      <c r="T30" s="725"/>
    </row>
    <row r="31" spans="2:20" x14ac:dyDescent="0.25">
      <c r="B31" s="723"/>
      <c r="C31" s="3467"/>
      <c r="D31" s="3468"/>
      <c r="E31" s="2363"/>
      <c r="F31" s="2364"/>
      <c r="G31" s="735"/>
      <c r="H31" s="732"/>
      <c r="I31" s="733"/>
      <c r="J31" s="733"/>
      <c r="K31" s="733"/>
      <c r="L31" s="734"/>
      <c r="M31" s="724"/>
      <c r="T31" s="725"/>
    </row>
    <row r="32" spans="2:20" x14ac:dyDescent="0.25">
      <c r="B32" s="723"/>
      <c r="C32" s="3467"/>
      <c r="D32" s="3468"/>
      <c r="E32" s="2363"/>
      <c r="F32" s="2364"/>
      <c r="G32" s="735"/>
      <c r="H32" s="732"/>
      <c r="I32" s="733"/>
      <c r="J32" s="733"/>
      <c r="K32" s="733"/>
      <c r="L32" s="734"/>
      <c r="M32" s="724"/>
      <c r="T32" s="725"/>
    </row>
    <row r="33" spans="2:20" x14ac:dyDescent="0.25">
      <c r="B33" s="723"/>
      <c r="C33" s="3467"/>
      <c r="D33" s="3468"/>
      <c r="E33" s="2363"/>
      <c r="F33" s="2364"/>
      <c r="G33" s="735"/>
      <c r="H33" s="732"/>
      <c r="I33" s="733"/>
      <c r="J33" s="733"/>
      <c r="K33" s="733"/>
      <c r="L33" s="734"/>
      <c r="M33" s="724"/>
      <c r="T33" s="725"/>
    </row>
    <row r="34" spans="2:20" ht="13.8" thickBot="1" x14ac:dyDescent="0.3">
      <c r="B34" s="723"/>
      <c r="C34" s="3469"/>
      <c r="D34" s="3470"/>
      <c r="E34" s="2365"/>
      <c r="F34" s="2366"/>
      <c r="G34" s="737"/>
      <c r="H34" s="738"/>
      <c r="I34" s="739"/>
      <c r="J34" s="739"/>
      <c r="K34" s="739"/>
      <c r="L34" s="740"/>
      <c r="M34" s="724"/>
      <c r="T34" s="725"/>
    </row>
    <row r="35" spans="2:20" ht="7.5" customHeight="1" x14ac:dyDescent="0.25">
      <c r="B35" s="723"/>
      <c r="C35" s="741"/>
      <c r="D35" s="741"/>
      <c r="E35" s="741"/>
      <c r="F35" s="741"/>
      <c r="G35" s="742"/>
      <c r="H35" s="741"/>
      <c r="I35" s="743"/>
      <c r="J35" s="743"/>
      <c r="K35" s="743"/>
      <c r="L35" s="743"/>
      <c r="M35" s="724"/>
      <c r="T35" s="725"/>
    </row>
    <row r="36" spans="2:20" s="720" customFormat="1" ht="16.2" thickBot="1" x14ac:dyDescent="0.35">
      <c r="B36" s="718"/>
      <c r="C36" s="3464" t="s">
        <v>993</v>
      </c>
      <c r="D36" s="3464"/>
      <c r="E36" s="1513"/>
      <c r="F36" s="1139"/>
      <c r="G36" s="721"/>
      <c r="H36" s="721"/>
      <c r="I36" s="721"/>
      <c r="J36" s="721"/>
      <c r="K36" s="721"/>
      <c r="L36" s="721"/>
      <c r="M36" s="719"/>
    </row>
    <row r="37" spans="2:20" ht="36.6" thickBot="1" x14ac:dyDescent="0.3">
      <c r="B37" s="723"/>
      <c r="C37" s="3472" t="s">
        <v>994</v>
      </c>
      <c r="D37" s="3473"/>
      <c r="E37" s="1658" t="s">
        <v>1414</v>
      </c>
      <c r="F37" s="1658" t="s">
        <v>794</v>
      </c>
      <c r="G37" s="1649" t="s">
        <v>983</v>
      </c>
      <c r="H37" s="1649" t="s">
        <v>984</v>
      </c>
      <c r="I37" s="1649" t="s">
        <v>985</v>
      </c>
      <c r="J37" s="1649" t="s">
        <v>986</v>
      </c>
      <c r="K37" s="1649" t="s">
        <v>995</v>
      </c>
      <c r="L37" s="1650" t="s">
        <v>988</v>
      </c>
      <c r="M37" s="724"/>
    </row>
    <row r="38" spans="2:20" ht="14.4" x14ac:dyDescent="0.3">
      <c r="B38" s="726"/>
      <c r="C38" s="3462" t="s">
        <v>1413</v>
      </c>
      <c r="D38" s="3463"/>
      <c r="E38" s="2360" t="s">
        <v>800</v>
      </c>
      <c r="F38" s="2360" t="s">
        <v>1415</v>
      </c>
      <c r="G38" s="1655" t="s">
        <v>989</v>
      </c>
      <c r="H38" s="1652" t="s">
        <v>990</v>
      </c>
      <c r="I38" s="1653">
        <v>50</v>
      </c>
      <c r="J38" s="1653" t="s">
        <v>992</v>
      </c>
      <c r="K38" s="1653" t="s">
        <v>996</v>
      </c>
      <c r="L38" s="1654"/>
      <c r="M38" s="724"/>
    </row>
    <row r="39" spans="2:20" ht="27" x14ac:dyDescent="0.3">
      <c r="B39" s="726"/>
      <c r="C39" s="3460" t="s">
        <v>1601</v>
      </c>
      <c r="D39" s="3461"/>
      <c r="E39" s="2361" t="s">
        <v>800</v>
      </c>
      <c r="F39" s="2362" t="s">
        <v>1415</v>
      </c>
      <c r="G39" s="735" t="s">
        <v>1574</v>
      </c>
      <c r="H39" s="732" t="s">
        <v>1589</v>
      </c>
      <c r="I39" s="729" t="s">
        <v>1597</v>
      </c>
      <c r="J39" s="729" t="s">
        <v>1598</v>
      </c>
      <c r="K39" s="729" t="s">
        <v>1599</v>
      </c>
      <c r="L39" s="2610" t="s">
        <v>1600</v>
      </c>
      <c r="M39" s="724"/>
    </row>
    <row r="40" spans="2:20" x14ac:dyDescent="0.25">
      <c r="B40" s="723"/>
      <c r="C40" s="3456"/>
      <c r="D40" s="3457"/>
      <c r="E40" s="2363"/>
      <c r="F40" s="2364"/>
      <c r="G40" s="745"/>
      <c r="H40" s="732"/>
      <c r="I40" s="733"/>
      <c r="J40" s="733"/>
      <c r="K40" s="733"/>
      <c r="L40" s="734"/>
      <c r="M40" s="724"/>
    </row>
    <row r="41" spans="2:20" x14ac:dyDescent="0.25">
      <c r="B41" s="723"/>
      <c r="C41" s="3456"/>
      <c r="D41" s="3457"/>
      <c r="E41" s="2363"/>
      <c r="F41" s="2364"/>
      <c r="G41" s="746"/>
      <c r="H41" s="732"/>
      <c r="I41" s="733"/>
      <c r="J41" s="733"/>
      <c r="K41" s="733"/>
      <c r="L41" s="734"/>
      <c r="M41" s="724"/>
    </row>
    <row r="42" spans="2:20" x14ac:dyDescent="0.25">
      <c r="B42" s="723"/>
      <c r="C42" s="3456"/>
      <c r="D42" s="3457"/>
      <c r="E42" s="2363"/>
      <c r="F42" s="2364"/>
      <c r="G42" s="746"/>
      <c r="H42" s="732"/>
      <c r="I42" s="733"/>
      <c r="J42" s="733"/>
      <c r="K42" s="733"/>
      <c r="L42" s="734"/>
      <c r="M42" s="724"/>
    </row>
    <row r="43" spans="2:20" x14ac:dyDescent="0.25">
      <c r="B43" s="723"/>
      <c r="C43" s="3456"/>
      <c r="D43" s="3457"/>
      <c r="E43" s="2363"/>
      <c r="F43" s="2364"/>
      <c r="G43" s="746"/>
      <c r="H43" s="732"/>
      <c r="I43" s="733"/>
      <c r="J43" s="733"/>
      <c r="K43" s="733"/>
      <c r="L43" s="734"/>
      <c r="M43" s="724"/>
    </row>
    <row r="44" spans="2:20" ht="13.8" x14ac:dyDescent="0.25">
      <c r="B44" s="736"/>
      <c r="C44" s="3456"/>
      <c r="D44" s="3457"/>
      <c r="E44" s="2363"/>
      <c r="F44" s="2364"/>
      <c r="G44" s="746"/>
      <c r="H44" s="732"/>
      <c r="I44" s="733"/>
      <c r="J44" s="733"/>
      <c r="K44" s="733"/>
      <c r="L44" s="734"/>
      <c r="M44" s="724"/>
    </row>
    <row r="45" spans="2:20" ht="13.8" x14ac:dyDescent="0.25">
      <c r="B45" s="736"/>
      <c r="C45" s="3456"/>
      <c r="D45" s="3457"/>
      <c r="E45" s="2363"/>
      <c r="F45" s="2364"/>
      <c r="G45" s="746"/>
      <c r="H45" s="732"/>
      <c r="I45" s="733"/>
      <c r="J45" s="733"/>
      <c r="K45" s="733"/>
      <c r="L45" s="734"/>
      <c r="M45" s="724"/>
    </row>
    <row r="46" spans="2:20" s="747" customFormat="1" ht="12" customHeight="1" x14ac:dyDescent="0.25">
      <c r="B46" s="736"/>
      <c r="C46" s="3456"/>
      <c r="D46" s="3457"/>
      <c r="E46" s="2363"/>
      <c r="F46" s="2364"/>
      <c r="G46" s="746"/>
      <c r="H46" s="732"/>
      <c r="I46" s="733"/>
      <c r="J46" s="733"/>
      <c r="K46" s="733"/>
      <c r="L46" s="734"/>
      <c r="M46" s="724"/>
    </row>
    <row r="47" spans="2:20" s="747" customFormat="1" ht="15.75" customHeight="1" x14ac:dyDescent="0.25">
      <c r="B47" s="723"/>
      <c r="C47" s="3456"/>
      <c r="D47" s="3457"/>
      <c r="E47" s="2363"/>
      <c r="F47" s="2364"/>
      <c r="G47" s="746"/>
      <c r="H47" s="732"/>
      <c r="I47" s="733"/>
      <c r="J47" s="733"/>
      <c r="K47" s="733"/>
      <c r="L47" s="734"/>
      <c r="M47" s="724"/>
    </row>
    <row r="48" spans="2:20" s="747" customFormat="1" ht="18" customHeight="1" x14ac:dyDescent="0.25">
      <c r="B48" s="723"/>
      <c r="C48" s="3456"/>
      <c r="D48" s="3457"/>
      <c r="E48" s="2363"/>
      <c r="F48" s="2364"/>
      <c r="G48" s="746"/>
      <c r="H48" s="732"/>
      <c r="I48" s="733"/>
      <c r="J48" s="733"/>
      <c r="K48" s="733"/>
      <c r="L48" s="734"/>
      <c r="M48" s="724"/>
    </row>
    <row r="49" spans="2:13" x14ac:dyDescent="0.25">
      <c r="B49" s="723"/>
      <c r="C49" s="3456"/>
      <c r="D49" s="3457"/>
      <c r="E49" s="2363"/>
      <c r="F49" s="2364"/>
      <c r="G49" s="746"/>
      <c r="H49" s="732"/>
      <c r="I49" s="733"/>
      <c r="J49" s="733"/>
      <c r="K49" s="733"/>
      <c r="L49" s="734"/>
      <c r="M49" s="724"/>
    </row>
    <row r="50" spans="2:13" ht="13.8" thickBot="1" x14ac:dyDescent="0.3">
      <c r="B50" s="723"/>
      <c r="C50" s="3458"/>
      <c r="D50" s="3459"/>
      <c r="E50" s="2365"/>
      <c r="F50" s="2366"/>
      <c r="G50" s="738"/>
      <c r="H50" s="738"/>
      <c r="I50" s="739"/>
      <c r="J50" s="739"/>
      <c r="K50" s="739"/>
      <c r="L50" s="740"/>
      <c r="M50" s="724"/>
    </row>
    <row r="51" spans="2:13" ht="13.8" thickBot="1" x14ac:dyDescent="0.3">
      <c r="B51" s="748"/>
      <c r="C51" s="749"/>
      <c r="D51" s="749"/>
      <c r="E51" s="749"/>
      <c r="F51" s="749"/>
      <c r="G51" s="749"/>
      <c r="H51" s="749"/>
      <c r="I51" s="749"/>
      <c r="J51" s="749"/>
      <c r="K51" s="749"/>
      <c r="L51" s="749"/>
      <c r="M51" s="750"/>
    </row>
    <row r="52" spans="2:13" x14ac:dyDescent="0.25">
      <c r="B52" s="751"/>
      <c r="C52" s="752"/>
      <c r="D52" s="752"/>
      <c r="E52" s="752"/>
      <c r="F52" s="752"/>
      <c r="G52" s="753"/>
      <c r="H52" s="753"/>
      <c r="I52" s="753"/>
      <c r="J52" s="753"/>
      <c r="K52" s="753"/>
      <c r="L52" s="753"/>
    </row>
    <row r="53" spans="2:13" x14ac:dyDescent="0.25">
      <c r="B53" s="751"/>
      <c r="C53" s="754"/>
      <c r="D53" s="754"/>
      <c r="E53" s="754"/>
      <c r="F53" s="754"/>
      <c r="G53" s="755"/>
      <c r="H53" s="755"/>
      <c r="I53" s="755"/>
      <c r="J53" s="755"/>
      <c r="K53" s="755"/>
      <c r="L53" s="755"/>
    </row>
    <row r="54" spans="2:13" ht="13.8" x14ac:dyDescent="0.25">
      <c r="B54" s="751"/>
      <c r="C54" s="756"/>
      <c r="D54" s="756"/>
      <c r="E54" s="756"/>
      <c r="F54" s="756"/>
      <c r="G54" s="751"/>
      <c r="H54" s="751"/>
      <c r="I54" s="751"/>
      <c r="J54" s="751"/>
      <c r="K54" s="751"/>
      <c r="L54" s="751"/>
    </row>
    <row r="55" spans="2:13" ht="13.8" x14ac:dyDescent="0.25">
      <c r="B55" s="751"/>
      <c r="C55" s="756"/>
      <c r="D55" s="756"/>
      <c r="E55" s="756"/>
      <c r="F55" s="756"/>
      <c r="G55" s="751"/>
      <c r="H55" s="751"/>
      <c r="I55" s="751"/>
      <c r="J55" s="751"/>
      <c r="K55" s="751"/>
      <c r="L55" s="751"/>
    </row>
    <row r="56" spans="2:13" ht="13.8" x14ac:dyDescent="0.25">
      <c r="B56" s="751"/>
      <c r="C56" s="756"/>
      <c r="D56" s="756"/>
      <c r="E56" s="756"/>
      <c r="F56" s="756"/>
      <c r="G56" s="751"/>
      <c r="H56" s="751"/>
      <c r="I56" s="751"/>
      <c r="J56" s="751"/>
      <c r="K56" s="751"/>
      <c r="L56" s="751"/>
    </row>
    <row r="57" spans="2:13" ht="13.8" x14ac:dyDescent="0.25">
      <c r="B57" s="751"/>
      <c r="C57" s="756"/>
      <c r="D57" s="756"/>
      <c r="E57" s="756"/>
      <c r="F57" s="756"/>
      <c r="G57" s="751"/>
      <c r="H57" s="751"/>
      <c r="I57" s="751"/>
      <c r="J57" s="751"/>
      <c r="K57" s="751"/>
      <c r="L57" s="751"/>
    </row>
    <row r="58" spans="2:13" ht="15.6" x14ac:dyDescent="0.3">
      <c r="B58" s="751"/>
      <c r="C58" s="722"/>
      <c r="D58" s="1926"/>
      <c r="E58" s="1926"/>
      <c r="F58" s="1139"/>
      <c r="G58" s="751"/>
      <c r="H58" s="751"/>
      <c r="I58" s="751"/>
      <c r="J58" s="751"/>
      <c r="K58" s="751"/>
      <c r="L58" s="751"/>
    </row>
    <row r="59" spans="2:13" ht="15.6" x14ac:dyDescent="0.3">
      <c r="B59" s="751"/>
      <c r="C59" s="722"/>
      <c r="D59" s="1926"/>
      <c r="E59" s="1926"/>
      <c r="F59" s="1139"/>
      <c r="G59" s="751"/>
      <c r="H59" s="751"/>
      <c r="I59" s="751"/>
      <c r="J59" s="751"/>
      <c r="K59" s="751"/>
      <c r="L59" s="751"/>
    </row>
    <row r="60" spans="2:13" ht="13.8" x14ac:dyDescent="0.25">
      <c r="B60" s="751"/>
      <c r="C60" s="757"/>
      <c r="D60" s="757"/>
      <c r="E60" s="757"/>
      <c r="F60" s="757"/>
      <c r="G60" s="751"/>
      <c r="H60" s="751"/>
      <c r="I60" s="751"/>
      <c r="J60" s="751"/>
      <c r="K60" s="751"/>
      <c r="L60" s="751"/>
    </row>
    <row r="61" spans="2:13" ht="15" x14ac:dyDescent="0.25">
      <c r="B61" s="751"/>
      <c r="C61" s="758"/>
      <c r="D61" s="758"/>
      <c r="E61" s="758"/>
      <c r="F61" s="758"/>
      <c r="G61" s="751"/>
      <c r="H61" s="751"/>
      <c r="I61" s="751"/>
      <c r="J61" s="751"/>
      <c r="K61" s="751"/>
      <c r="L61" s="751"/>
    </row>
    <row r="62" spans="2:13" ht="15" x14ac:dyDescent="0.25">
      <c r="B62" s="751"/>
      <c r="C62" s="758"/>
      <c r="D62" s="758"/>
      <c r="E62" s="758"/>
      <c r="F62" s="758"/>
      <c r="G62" s="751"/>
      <c r="H62" s="751"/>
      <c r="I62" s="751"/>
      <c r="J62" s="751"/>
      <c r="K62" s="751"/>
      <c r="L62" s="751"/>
    </row>
    <row r="63" spans="2:13" ht="18" customHeight="1" x14ac:dyDescent="0.25">
      <c r="B63" s="751"/>
      <c r="C63" s="758"/>
      <c r="D63" s="758"/>
      <c r="E63" s="758"/>
      <c r="F63" s="758"/>
      <c r="G63" s="751"/>
      <c r="H63" s="751"/>
      <c r="I63" s="751"/>
      <c r="J63" s="751"/>
      <c r="K63" s="751"/>
      <c r="L63" s="751"/>
    </row>
    <row r="64" spans="2:13" ht="15" customHeight="1" x14ac:dyDescent="0.25">
      <c r="B64" s="751"/>
      <c r="C64" s="751"/>
      <c r="D64" s="751"/>
      <c r="E64" s="751"/>
      <c r="F64" s="751"/>
      <c r="G64" s="751"/>
      <c r="H64" s="751"/>
      <c r="I64" s="751"/>
      <c r="J64" s="751"/>
      <c r="K64" s="751"/>
      <c r="L64" s="751"/>
    </row>
    <row r="65" spans="2:12" ht="15" x14ac:dyDescent="0.25">
      <c r="B65" s="751"/>
      <c r="C65" s="758"/>
      <c r="D65" s="758"/>
      <c r="E65" s="758"/>
      <c r="F65" s="758"/>
      <c r="G65" s="751"/>
      <c r="H65" s="751"/>
      <c r="I65" s="751"/>
      <c r="J65" s="751"/>
      <c r="K65" s="751"/>
      <c r="L65" s="751"/>
    </row>
    <row r="66" spans="2:12" ht="18.75" customHeight="1" x14ac:dyDescent="0.25">
      <c r="B66" s="751"/>
      <c r="C66" s="751"/>
      <c r="D66" s="751"/>
      <c r="E66" s="751"/>
      <c r="F66" s="751"/>
      <c r="G66" s="751"/>
      <c r="H66" s="751"/>
      <c r="I66" s="751"/>
      <c r="J66" s="751"/>
      <c r="K66" s="751"/>
      <c r="L66" s="751"/>
    </row>
    <row r="67" spans="2:12" ht="13.8" x14ac:dyDescent="0.25">
      <c r="B67" s="751"/>
      <c r="C67" s="759"/>
      <c r="D67" s="759"/>
      <c r="E67" s="759"/>
      <c r="F67" s="759"/>
      <c r="G67" s="751"/>
      <c r="H67" s="751"/>
      <c r="I67" s="751"/>
      <c r="J67" s="751"/>
      <c r="K67" s="751"/>
      <c r="L67" s="751"/>
    </row>
    <row r="68" spans="2:12" x14ac:dyDescent="0.25">
      <c r="B68" s="751"/>
      <c r="C68" s="760"/>
      <c r="D68" s="760"/>
      <c r="E68" s="760"/>
      <c r="F68" s="760"/>
      <c r="G68" s="760"/>
      <c r="H68" s="760"/>
      <c r="I68" s="760"/>
      <c r="J68" s="760"/>
      <c r="K68" s="760"/>
      <c r="L68" s="760"/>
    </row>
    <row r="69" spans="2:12" x14ac:dyDescent="0.25">
      <c r="B69" s="751"/>
      <c r="C69" s="761"/>
      <c r="D69" s="761"/>
      <c r="E69" s="761"/>
      <c r="F69" s="761"/>
      <c r="G69" s="762"/>
      <c r="H69" s="762"/>
      <c r="I69" s="762"/>
      <c r="J69" s="762"/>
      <c r="K69" s="762"/>
      <c r="L69" s="762"/>
    </row>
    <row r="70" spans="2:12" x14ac:dyDescent="0.25">
      <c r="B70" s="751"/>
      <c r="C70" s="761"/>
      <c r="D70" s="761"/>
      <c r="E70" s="761"/>
      <c r="F70" s="761"/>
      <c r="G70" s="762"/>
      <c r="H70" s="762"/>
      <c r="I70" s="762"/>
      <c r="J70" s="762"/>
      <c r="K70" s="762"/>
      <c r="L70" s="762"/>
    </row>
    <row r="71" spans="2:12" x14ac:dyDescent="0.25">
      <c r="B71" s="751"/>
      <c r="C71" s="761"/>
      <c r="D71" s="761"/>
      <c r="E71" s="761"/>
      <c r="F71" s="761"/>
      <c r="G71" s="762"/>
      <c r="H71" s="762"/>
      <c r="I71" s="762"/>
      <c r="J71" s="762"/>
      <c r="K71" s="762"/>
      <c r="L71" s="762"/>
    </row>
    <row r="72" spans="2:12" x14ac:dyDescent="0.25">
      <c r="B72" s="751"/>
      <c r="C72" s="761"/>
      <c r="D72" s="761"/>
      <c r="E72" s="761"/>
      <c r="F72" s="761"/>
      <c r="G72" s="762"/>
      <c r="H72" s="762"/>
      <c r="I72" s="762"/>
      <c r="J72" s="762"/>
      <c r="K72" s="762"/>
      <c r="L72" s="762"/>
    </row>
    <row r="73" spans="2:12" x14ac:dyDescent="0.25">
      <c r="B73" s="751"/>
      <c r="C73" s="761"/>
      <c r="D73" s="761"/>
      <c r="E73" s="761"/>
      <c r="F73" s="761"/>
      <c r="G73" s="762"/>
      <c r="H73" s="762"/>
      <c r="I73" s="762"/>
      <c r="J73" s="762"/>
      <c r="K73" s="762"/>
      <c r="L73" s="762"/>
    </row>
    <row r="74" spans="2:12" x14ac:dyDescent="0.25">
      <c r="B74" s="751"/>
      <c r="C74" s="763"/>
      <c r="D74" s="763"/>
      <c r="E74" s="763"/>
      <c r="F74" s="763"/>
      <c r="G74" s="764"/>
      <c r="H74" s="764"/>
      <c r="I74" s="764"/>
      <c r="J74" s="764"/>
      <c r="K74" s="764"/>
      <c r="L74" s="764"/>
    </row>
    <row r="75" spans="2:12" ht="13.8" x14ac:dyDescent="0.25">
      <c r="B75" s="751"/>
      <c r="C75" s="759"/>
      <c r="D75" s="759"/>
      <c r="E75" s="759"/>
      <c r="F75" s="759"/>
      <c r="G75" s="751"/>
      <c r="H75" s="751"/>
      <c r="I75" s="751"/>
      <c r="J75" s="751"/>
      <c r="K75" s="751"/>
      <c r="L75" s="751"/>
    </row>
    <row r="76" spans="2:12" ht="15.6" x14ac:dyDescent="0.3">
      <c r="B76" s="751"/>
      <c r="C76" s="722"/>
      <c r="D76" s="1926"/>
      <c r="E76" s="1926"/>
      <c r="F76" s="1139"/>
      <c r="G76" s="751"/>
      <c r="H76" s="751"/>
      <c r="I76" s="751"/>
      <c r="J76" s="751"/>
      <c r="K76" s="751"/>
      <c r="L76" s="751"/>
    </row>
    <row r="77" spans="2:12" ht="13.8" x14ac:dyDescent="0.25">
      <c r="B77" s="751"/>
      <c r="C77" s="765"/>
      <c r="D77" s="765"/>
      <c r="E77" s="765"/>
      <c r="F77" s="765"/>
      <c r="G77" s="751"/>
      <c r="H77" s="751"/>
      <c r="I77" s="751"/>
      <c r="J77" s="751"/>
      <c r="K77" s="751"/>
      <c r="L77" s="751"/>
    </row>
    <row r="78" spans="2:12" x14ac:dyDescent="0.25">
      <c r="B78" s="751"/>
      <c r="C78" s="766"/>
      <c r="D78" s="766"/>
      <c r="E78" s="766"/>
      <c r="F78" s="766"/>
      <c r="G78" s="766"/>
      <c r="H78" s="751"/>
      <c r="I78" s="751"/>
      <c r="J78" s="751"/>
      <c r="K78" s="751"/>
      <c r="L78" s="751"/>
    </row>
    <row r="79" spans="2:12" x14ac:dyDescent="0.25">
      <c r="B79" s="751"/>
      <c r="C79" s="767"/>
      <c r="D79" s="767"/>
      <c r="E79" s="767"/>
      <c r="F79" s="767"/>
      <c r="G79" s="767"/>
      <c r="H79" s="768"/>
      <c r="I79" s="768"/>
      <c r="J79" s="767"/>
      <c r="K79" s="751"/>
      <c r="L79" s="751"/>
    </row>
    <row r="80" spans="2:12" ht="30" customHeight="1" x14ac:dyDescent="0.25">
      <c r="B80" s="751"/>
      <c r="C80" s="767"/>
      <c r="D80" s="767"/>
      <c r="E80" s="767"/>
      <c r="F80" s="767"/>
      <c r="G80" s="769"/>
      <c r="H80" s="768"/>
      <c r="I80" s="768"/>
      <c r="J80" s="769"/>
      <c r="K80" s="751"/>
      <c r="L80" s="751"/>
    </row>
    <row r="81" spans="2:12" x14ac:dyDescent="0.25">
      <c r="B81" s="751"/>
      <c r="C81" s="770"/>
      <c r="D81" s="770"/>
      <c r="E81" s="770"/>
      <c r="F81" s="770"/>
      <c r="G81" s="770"/>
      <c r="H81" s="751"/>
      <c r="I81" s="751"/>
      <c r="J81" s="751"/>
      <c r="K81" s="751"/>
      <c r="L81" s="751"/>
    </row>
    <row r="82" spans="2:12" x14ac:dyDescent="0.25">
      <c r="B82" s="751"/>
      <c r="C82" s="770"/>
      <c r="D82" s="770"/>
      <c r="E82" s="770"/>
      <c r="F82" s="770"/>
      <c r="G82" s="770"/>
      <c r="H82" s="751"/>
      <c r="I82" s="751"/>
      <c r="J82" s="751"/>
      <c r="K82" s="751"/>
      <c r="L82" s="751"/>
    </row>
    <row r="83" spans="2:12" x14ac:dyDescent="0.25">
      <c r="B83" s="751"/>
      <c r="C83" s="771"/>
      <c r="D83" s="771"/>
      <c r="E83" s="771"/>
      <c r="F83" s="771"/>
      <c r="G83" s="770"/>
      <c r="H83" s="751"/>
      <c r="I83" s="751"/>
      <c r="J83" s="751"/>
      <c r="K83" s="751"/>
      <c r="L83" s="751"/>
    </row>
    <row r="84" spans="2:12" x14ac:dyDescent="0.25">
      <c r="B84" s="751"/>
      <c r="C84" s="770"/>
      <c r="D84" s="770"/>
      <c r="E84" s="770"/>
      <c r="F84" s="770"/>
      <c r="G84" s="770"/>
      <c r="H84" s="751"/>
      <c r="I84" s="751"/>
      <c r="J84" s="751"/>
      <c r="K84" s="751"/>
      <c r="L84" s="751"/>
    </row>
    <row r="85" spans="2:12" x14ac:dyDescent="0.25">
      <c r="B85" s="751"/>
      <c r="C85" s="770"/>
      <c r="D85" s="770"/>
      <c r="E85" s="770"/>
      <c r="F85" s="770"/>
      <c r="G85" s="770"/>
      <c r="H85" s="751"/>
      <c r="I85" s="751"/>
      <c r="J85" s="751"/>
      <c r="K85" s="751"/>
      <c r="L85" s="751"/>
    </row>
    <row r="86" spans="2:12" x14ac:dyDescent="0.25">
      <c r="B86" s="751"/>
      <c r="C86" s="770"/>
      <c r="D86" s="770"/>
      <c r="E86" s="770"/>
      <c r="F86" s="770"/>
      <c r="G86" s="770"/>
      <c r="H86" s="751"/>
      <c r="I86" s="751"/>
      <c r="J86" s="751"/>
      <c r="K86" s="751"/>
      <c r="L86" s="751"/>
    </row>
    <row r="87" spans="2:12" x14ac:dyDescent="0.25">
      <c r="B87" s="751"/>
      <c r="C87" s="770"/>
      <c r="D87" s="770"/>
      <c r="E87" s="770"/>
      <c r="F87" s="770"/>
      <c r="G87" s="770"/>
      <c r="H87" s="751"/>
      <c r="I87" s="751"/>
      <c r="J87" s="751"/>
      <c r="K87" s="751"/>
      <c r="L87" s="751"/>
    </row>
    <row r="88" spans="2:12" x14ac:dyDescent="0.25">
      <c r="B88" s="751"/>
      <c r="C88" s="770"/>
      <c r="D88" s="770"/>
      <c r="E88" s="770"/>
      <c r="F88" s="770"/>
      <c r="G88" s="770"/>
      <c r="H88" s="751"/>
      <c r="I88" s="751"/>
      <c r="J88" s="751"/>
      <c r="K88" s="751"/>
      <c r="L88" s="751"/>
    </row>
    <row r="89" spans="2:12" x14ac:dyDescent="0.25">
      <c r="B89" s="751"/>
      <c r="C89" s="772"/>
      <c r="D89" s="772"/>
      <c r="E89" s="772"/>
      <c r="F89" s="772"/>
      <c r="G89" s="772"/>
      <c r="H89" s="751"/>
      <c r="I89" s="751"/>
      <c r="J89" s="751"/>
      <c r="K89" s="751"/>
      <c r="L89" s="751"/>
    </row>
    <row r="90" spans="2:12" x14ac:dyDescent="0.25">
      <c r="B90" s="751"/>
      <c r="C90" s="751"/>
      <c r="D90" s="751"/>
      <c r="E90" s="751"/>
      <c r="F90" s="751"/>
      <c r="G90" s="751"/>
      <c r="H90" s="751"/>
      <c r="I90" s="751"/>
      <c r="J90" s="751"/>
      <c r="K90" s="751"/>
      <c r="L90" s="751"/>
    </row>
    <row r="91" spans="2:12" x14ac:dyDescent="0.25">
      <c r="B91" s="751"/>
      <c r="C91" s="773"/>
      <c r="D91" s="773"/>
      <c r="E91" s="773"/>
      <c r="F91" s="773"/>
      <c r="G91" s="751"/>
      <c r="H91" s="751"/>
      <c r="I91" s="751"/>
      <c r="J91" s="751"/>
      <c r="K91" s="751"/>
      <c r="L91" s="751"/>
    </row>
    <row r="92" spans="2:12" x14ac:dyDescent="0.25">
      <c r="B92" s="751"/>
      <c r="C92" s="773"/>
      <c r="D92" s="773"/>
      <c r="E92" s="773"/>
      <c r="F92" s="773"/>
      <c r="G92" s="751"/>
      <c r="H92" s="751"/>
      <c r="I92" s="751"/>
      <c r="J92" s="751"/>
      <c r="K92" s="751"/>
      <c r="L92" s="751"/>
    </row>
    <row r="93" spans="2:12" x14ac:dyDescent="0.25">
      <c r="B93" s="751"/>
      <c r="C93" s="751"/>
      <c r="D93" s="751"/>
      <c r="E93" s="751"/>
      <c r="F93" s="751"/>
      <c r="G93" s="751"/>
      <c r="H93" s="751"/>
      <c r="I93" s="751"/>
      <c r="J93" s="751"/>
      <c r="K93" s="751"/>
      <c r="L93" s="751"/>
    </row>
    <row r="94" spans="2:12" x14ac:dyDescent="0.25">
      <c r="B94" s="751"/>
      <c r="C94" s="766"/>
      <c r="D94" s="766"/>
      <c r="E94" s="766"/>
      <c r="F94" s="766"/>
      <c r="G94" s="766"/>
      <c r="H94" s="751"/>
      <c r="I94" s="751"/>
      <c r="J94" s="751"/>
      <c r="K94" s="751"/>
      <c r="L94" s="751"/>
    </row>
    <row r="95" spans="2:12" ht="24.75" customHeight="1" x14ac:dyDescent="0.25">
      <c r="B95" s="751"/>
      <c r="C95" s="767"/>
      <c r="D95" s="767"/>
      <c r="E95" s="767"/>
      <c r="F95" s="767"/>
      <c r="G95" s="767"/>
      <c r="H95" s="774"/>
      <c r="I95" s="774"/>
      <c r="J95" s="767"/>
      <c r="K95" s="751"/>
      <c r="L95" s="751"/>
    </row>
    <row r="96" spans="2:12" x14ac:dyDescent="0.25">
      <c r="B96" s="751"/>
      <c r="C96" s="767"/>
      <c r="D96" s="767"/>
      <c r="E96" s="767"/>
      <c r="F96" s="767"/>
      <c r="G96" s="774"/>
      <c r="H96" s="774"/>
      <c r="I96" s="774"/>
      <c r="J96" s="769"/>
      <c r="K96" s="751"/>
      <c r="L96" s="751"/>
    </row>
    <row r="97" spans="2:12" x14ac:dyDescent="0.25">
      <c r="B97" s="751"/>
      <c r="C97" s="770"/>
      <c r="D97" s="770"/>
      <c r="E97" s="770"/>
      <c r="F97" s="770"/>
      <c r="G97" s="751"/>
      <c r="H97" s="751"/>
      <c r="I97" s="751"/>
      <c r="J97" s="770"/>
      <c r="K97" s="751"/>
      <c r="L97" s="751"/>
    </row>
    <row r="98" spans="2:12" x14ac:dyDescent="0.25">
      <c r="B98" s="751"/>
      <c r="C98" s="770"/>
      <c r="D98" s="770"/>
      <c r="E98" s="770"/>
      <c r="F98" s="770"/>
      <c r="G98" s="751"/>
      <c r="H98" s="751"/>
      <c r="I98" s="751"/>
      <c r="J98" s="770"/>
      <c r="K98" s="751"/>
      <c r="L98" s="751"/>
    </row>
    <row r="99" spans="2:12" x14ac:dyDescent="0.25">
      <c r="B99" s="751"/>
      <c r="C99" s="772"/>
      <c r="D99" s="772"/>
      <c r="E99" s="772"/>
      <c r="F99" s="772"/>
      <c r="G99" s="751"/>
      <c r="H99" s="751"/>
      <c r="I99" s="751"/>
      <c r="J99" s="772"/>
      <c r="K99" s="751"/>
      <c r="L99" s="751"/>
    </row>
    <row r="100" spans="2:12" ht="13.8" x14ac:dyDescent="0.25">
      <c r="B100" s="751"/>
      <c r="C100" s="759"/>
      <c r="D100" s="759"/>
      <c r="E100" s="759"/>
      <c r="F100" s="759"/>
      <c r="G100" s="751"/>
      <c r="H100" s="751"/>
      <c r="I100" s="751"/>
      <c r="J100" s="751"/>
      <c r="K100" s="751"/>
      <c r="L100" s="751"/>
    </row>
    <row r="101" spans="2:12" x14ac:dyDescent="0.25">
      <c r="B101" s="751"/>
      <c r="C101" s="775"/>
      <c r="D101" s="775"/>
      <c r="E101" s="775"/>
      <c r="F101" s="775"/>
      <c r="G101" s="775"/>
      <c r="H101" s="751"/>
      <c r="I101" s="751"/>
      <c r="J101" s="751"/>
      <c r="K101" s="751"/>
      <c r="L101" s="751"/>
    </row>
    <row r="102" spans="2:12" x14ac:dyDescent="0.25">
      <c r="B102" s="751"/>
      <c r="C102" s="776"/>
      <c r="D102" s="776"/>
      <c r="E102" s="776"/>
      <c r="F102" s="776"/>
      <c r="G102" s="775"/>
      <c r="H102" s="751"/>
      <c r="I102" s="751"/>
      <c r="J102" s="775"/>
      <c r="K102" s="751"/>
      <c r="L102" s="751"/>
    </row>
    <row r="103" spans="2:12" x14ac:dyDescent="0.25">
      <c r="B103" s="751"/>
      <c r="C103" s="776"/>
      <c r="D103" s="776"/>
      <c r="E103" s="776"/>
      <c r="F103" s="776"/>
      <c r="G103" s="751"/>
      <c r="H103" s="751"/>
      <c r="I103" s="751"/>
      <c r="J103" s="775"/>
      <c r="K103" s="751"/>
      <c r="L103" s="751"/>
    </row>
    <row r="104" spans="2:12" x14ac:dyDescent="0.25">
      <c r="B104" s="751"/>
      <c r="C104" s="776"/>
      <c r="D104" s="776"/>
      <c r="E104" s="776"/>
      <c r="F104" s="776"/>
      <c r="G104" s="751"/>
      <c r="H104" s="751"/>
      <c r="I104" s="751"/>
      <c r="J104" s="775"/>
      <c r="K104" s="751"/>
      <c r="L104" s="751"/>
    </row>
    <row r="105" spans="2:12" x14ac:dyDescent="0.25">
      <c r="B105" s="751"/>
      <c r="C105" s="754"/>
      <c r="D105" s="754"/>
      <c r="E105" s="754"/>
      <c r="F105" s="754"/>
      <c r="G105" s="754"/>
      <c r="H105" s="751"/>
      <c r="I105" s="751"/>
      <c r="J105" s="754"/>
      <c r="K105" s="751"/>
      <c r="L105" s="751"/>
    </row>
    <row r="106" spans="2:12" ht="13.8" x14ac:dyDescent="0.25">
      <c r="B106" s="751"/>
      <c r="C106" s="759"/>
      <c r="D106" s="759"/>
      <c r="E106" s="759"/>
      <c r="F106" s="759"/>
      <c r="G106" s="751"/>
      <c r="H106" s="751"/>
      <c r="I106" s="751"/>
      <c r="J106" s="751"/>
      <c r="K106" s="751"/>
      <c r="L106" s="751"/>
    </row>
    <row r="107" spans="2:12" ht="13.8" x14ac:dyDescent="0.25">
      <c r="B107" s="751"/>
      <c r="C107" s="759"/>
      <c r="D107" s="759"/>
      <c r="E107" s="759"/>
      <c r="F107" s="759"/>
      <c r="G107" s="751"/>
      <c r="H107" s="751"/>
      <c r="I107" s="751"/>
      <c r="J107" s="751"/>
      <c r="K107" s="751"/>
      <c r="L107" s="751"/>
    </row>
    <row r="108" spans="2:12" ht="13.8" x14ac:dyDescent="0.25">
      <c r="B108" s="751"/>
      <c r="C108" s="759"/>
      <c r="D108" s="759"/>
      <c r="E108" s="759"/>
      <c r="F108" s="759"/>
      <c r="G108" s="751"/>
      <c r="H108" s="751"/>
      <c r="I108" s="751"/>
      <c r="J108" s="751"/>
      <c r="K108" s="751"/>
      <c r="L108" s="751"/>
    </row>
    <row r="109" spans="2:12" ht="13.8" x14ac:dyDescent="0.25">
      <c r="B109" s="751"/>
      <c r="C109" s="759"/>
      <c r="D109" s="759"/>
      <c r="E109" s="759"/>
      <c r="F109" s="759"/>
      <c r="G109" s="751"/>
      <c r="H109" s="751"/>
      <c r="I109" s="751"/>
      <c r="J109" s="751"/>
      <c r="K109" s="751"/>
      <c r="L109" s="751"/>
    </row>
    <row r="110" spans="2:12" ht="15.6" x14ac:dyDescent="0.3">
      <c r="B110" s="751"/>
      <c r="C110" s="722"/>
      <c r="D110" s="1926"/>
      <c r="E110" s="1926"/>
      <c r="F110" s="1139"/>
      <c r="G110" s="751"/>
      <c r="H110" s="751"/>
      <c r="I110" s="751"/>
      <c r="J110" s="751"/>
      <c r="K110" s="751"/>
      <c r="L110" s="751"/>
    </row>
    <row r="111" spans="2:12" ht="15.6" x14ac:dyDescent="0.3">
      <c r="B111" s="751"/>
      <c r="C111" s="722"/>
      <c r="D111" s="1926"/>
      <c r="E111" s="1926"/>
      <c r="F111" s="1139"/>
      <c r="G111" s="751"/>
      <c r="H111" s="751"/>
      <c r="I111" s="751"/>
      <c r="J111" s="751"/>
      <c r="K111" s="751"/>
      <c r="L111" s="751"/>
    </row>
    <row r="112" spans="2:12" x14ac:dyDescent="0.25">
      <c r="B112" s="751"/>
      <c r="C112" s="776"/>
      <c r="D112" s="776"/>
      <c r="E112" s="776"/>
      <c r="F112" s="776"/>
      <c r="G112" s="775"/>
      <c r="H112" s="751"/>
      <c r="I112" s="751"/>
      <c r="J112" s="775"/>
      <c r="K112" s="751"/>
      <c r="L112" s="751"/>
    </row>
    <row r="113" spans="2:12" x14ac:dyDescent="0.25">
      <c r="B113" s="751"/>
      <c r="C113" s="776"/>
      <c r="D113" s="776"/>
      <c r="E113" s="776"/>
      <c r="F113" s="776"/>
      <c r="G113" s="751"/>
      <c r="H113" s="751"/>
      <c r="I113" s="751"/>
      <c r="J113" s="775"/>
      <c r="K113" s="751"/>
      <c r="L113" s="751"/>
    </row>
    <row r="114" spans="2:12" x14ac:dyDescent="0.25">
      <c r="B114" s="751"/>
      <c r="C114" s="777"/>
      <c r="D114" s="777"/>
      <c r="E114" s="777"/>
      <c r="F114" s="777"/>
      <c r="G114" s="777"/>
      <c r="H114" s="751"/>
      <c r="I114" s="751"/>
      <c r="J114" s="777"/>
      <c r="K114" s="751"/>
      <c r="L114" s="751"/>
    </row>
    <row r="115" spans="2:12" x14ac:dyDescent="0.25">
      <c r="B115" s="751"/>
      <c r="C115" s="777"/>
      <c r="D115" s="777"/>
      <c r="E115" s="777"/>
      <c r="F115" s="777"/>
      <c r="G115" s="777"/>
      <c r="H115" s="751"/>
      <c r="I115" s="751"/>
      <c r="J115" s="777"/>
      <c r="K115" s="751"/>
      <c r="L115" s="751"/>
    </row>
    <row r="116" spans="2:12" x14ac:dyDescent="0.25">
      <c r="B116" s="751"/>
      <c r="C116" s="777"/>
      <c r="D116" s="777"/>
      <c r="E116" s="777"/>
      <c r="F116" s="777"/>
      <c r="G116" s="777"/>
      <c r="H116" s="751"/>
      <c r="I116" s="751"/>
      <c r="J116" s="777"/>
      <c r="K116" s="751"/>
      <c r="L116" s="751"/>
    </row>
    <row r="117" spans="2:12" x14ac:dyDescent="0.25">
      <c r="B117" s="751"/>
      <c r="C117" s="754"/>
      <c r="D117" s="754"/>
      <c r="E117" s="754"/>
      <c r="F117" s="754"/>
      <c r="G117" s="754"/>
      <c r="H117" s="751"/>
      <c r="I117" s="751"/>
      <c r="J117" s="754"/>
      <c r="K117" s="751"/>
      <c r="L117" s="751"/>
    </row>
    <row r="118" spans="2:12" x14ac:dyDescent="0.25">
      <c r="B118" s="751"/>
      <c r="C118" s="754"/>
      <c r="D118" s="754"/>
      <c r="E118" s="754"/>
      <c r="F118" s="754"/>
      <c r="G118" s="754"/>
      <c r="H118" s="751"/>
      <c r="I118" s="751"/>
      <c r="J118" s="754"/>
      <c r="K118" s="751"/>
      <c r="L118" s="751"/>
    </row>
    <row r="119" spans="2:12" x14ac:dyDescent="0.25">
      <c r="B119" s="751"/>
      <c r="C119" s="754"/>
      <c r="D119" s="754"/>
      <c r="E119" s="754"/>
      <c r="F119" s="754"/>
      <c r="G119" s="754"/>
      <c r="H119" s="751"/>
      <c r="I119" s="751"/>
      <c r="J119" s="754"/>
      <c r="K119" s="751"/>
      <c r="L119" s="751"/>
    </row>
    <row r="120" spans="2:12" x14ac:dyDescent="0.25">
      <c r="B120" s="751"/>
      <c r="C120" s="754"/>
      <c r="D120" s="754"/>
      <c r="E120" s="754"/>
      <c r="F120" s="754"/>
      <c r="G120" s="754"/>
      <c r="H120" s="751"/>
      <c r="I120" s="751"/>
      <c r="J120" s="754"/>
      <c r="K120" s="751"/>
      <c r="L120" s="751"/>
    </row>
    <row r="121" spans="2:12" ht="13.8" x14ac:dyDescent="0.25">
      <c r="B121" s="751"/>
      <c r="C121" s="759"/>
      <c r="D121" s="759"/>
      <c r="E121" s="759"/>
      <c r="F121" s="759"/>
      <c r="G121" s="751"/>
      <c r="H121" s="751"/>
      <c r="I121" s="751"/>
      <c r="J121" s="751"/>
      <c r="K121" s="751"/>
      <c r="L121" s="751"/>
    </row>
    <row r="122" spans="2:12" ht="15.6" x14ac:dyDescent="0.3">
      <c r="B122" s="751"/>
      <c r="C122" s="722"/>
      <c r="D122" s="1926"/>
      <c r="E122" s="1926"/>
      <c r="F122" s="1139"/>
      <c r="G122" s="751"/>
      <c r="H122" s="751"/>
      <c r="I122" s="751"/>
      <c r="J122" s="751"/>
      <c r="K122" s="751"/>
      <c r="L122" s="751"/>
    </row>
    <row r="123" spans="2:12" ht="15.6" x14ac:dyDescent="0.3">
      <c r="B123" s="751"/>
      <c r="C123" s="722"/>
      <c r="D123" s="1926"/>
      <c r="E123" s="1926"/>
      <c r="F123" s="1139"/>
      <c r="G123" s="751"/>
      <c r="H123" s="751"/>
      <c r="I123" s="751"/>
      <c r="J123" s="751"/>
      <c r="K123" s="751"/>
      <c r="L123" s="751"/>
    </row>
    <row r="124" spans="2:12" ht="13.8" x14ac:dyDescent="0.25">
      <c r="B124" s="751"/>
      <c r="C124" s="757"/>
      <c r="D124" s="757"/>
      <c r="E124" s="757"/>
      <c r="F124" s="757"/>
      <c r="G124" s="778"/>
      <c r="H124" s="751"/>
      <c r="I124" s="751"/>
      <c r="J124" s="751"/>
      <c r="K124" s="779"/>
      <c r="L124" s="751"/>
    </row>
    <row r="125" spans="2:12" ht="13.8" x14ac:dyDescent="0.25">
      <c r="B125" s="751"/>
      <c r="C125" s="757"/>
      <c r="D125" s="757"/>
      <c r="E125" s="757"/>
      <c r="F125" s="757"/>
      <c r="G125" s="751"/>
      <c r="H125" s="751"/>
      <c r="I125" s="751"/>
      <c r="J125" s="751"/>
      <c r="K125" s="757"/>
      <c r="L125" s="751"/>
    </row>
    <row r="126" spans="2:12" ht="13.8" x14ac:dyDescent="0.25">
      <c r="B126" s="751"/>
      <c r="C126" s="757"/>
      <c r="D126" s="757"/>
      <c r="E126" s="757"/>
      <c r="F126" s="757"/>
      <c r="G126" s="778"/>
      <c r="H126" s="751"/>
      <c r="I126" s="751"/>
      <c r="J126" s="751"/>
      <c r="K126" s="779"/>
      <c r="L126" s="751"/>
    </row>
    <row r="127" spans="2:12" ht="13.8" x14ac:dyDescent="0.25">
      <c r="B127" s="751"/>
      <c r="C127" s="757"/>
      <c r="D127" s="757"/>
      <c r="E127" s="757"/>
      <c r="F127" s="757"/>
      <c r="G127" s="778"/>
      <c r="H127" s="757"/>
      <c r="I127" s="757"/>
      <c r="J127" s="751"/>
      <c r="K127" s="751"/>
      <c r="L127" s="751"/>
    </row>
    <row r="128" spans="2:12" x14ac:dyDescent="0.25">
      <c r="B128" s="751"/>
      <c r="C128" s="751"/>
      <c r="D128" s="751"/>
      <c r="E128" s="751"/>
      <c r="F128" s="751"/>
      <c r="G128" s="751"/>
      <c r="H128" s="751"/>
      <c r="I128" s="751"/>
      <c r="J128" s="751"/>
      <c r="K128" s="751"/>
      <c r="L128" s="751"/>
    </row>
    <row r="129" spans="2:12" x14ac:dyDescent="0.25">
      <c r="B129" s="751"/>
      <c r="C129" s="751"/>
      <c r="D129" s="751"/>
      <c r="E129" s="751"/>
      <c r="F129" s="751"/>
      <c r="G129" s="751"/>
      <c r="H129" s="751"/>
      <c r="I129" s="751"/>
      <c r="J129" s="751"/>
      <c r="K129" s="751"/>
      <c r="L129" s="751"/>
    </row>
    <row r="130" spans="2:12" x14ac:dyDescent="0.25">
      <c r="B130" s="751"/>
      <c r="C130" s="772"/>
      <c r="D130" s="772"/>
      <c r="E130" s="772"/>
      <c r="F130" s="772"/>
      <c r="G130" s="751"/>
      <c r="H130" s="751"/>
      <c r="I130" s="751"/>
      <c r="J130" s="751"/>
      <c r="K130" s="751"/>
      <c r="L130" s="751"/>
    </row>
    <row r="131" spans="2:12" x14ac:dyDescent="0.25">
      <c r="B131" s="751"/>
      <c r="C131" s="780"/>
      <c r="D131" s="780"/>
      <c r="E131" s="780"/>
      <c r="F131" s="780"/>
      <c r="G131" s="751"/>
      <c r="H131" s="751"/>
      <c r="I131" s="751"/>
      <c r="J131" s="751"/>
      <c r="K131" s="751"/>
      <c r="L131" s="751"/>
    </row>
    <row r="132" spans="2:12" x14ac:dyDescent="0.25">
      <c r="B132" s="751"/>
      <c r="C132" s="772"/>
      <c r="D132" s="772"/>
      <c r="E132" s="772"/>
      <c r="F132" s="772"/>
      <c r="G132" s="751"/>
      <c r="H132" s="751"/>
      <c r="I132" s="751"/>
      <c r="J132" s="751"/>
      <c r="K132" s="751"/>
      <c r="L132" s="751"/>
    </row>
    <row r="133" spans="2:12" x14ac:dyDescent="0.25">
      <c r="B133" s="751"/>
      <c r="C133" s="780"/>
      <c r="D133" s="780"/>
      <c r="E133" s="780"/>
      <c r="F133" s="780"/>
      <c r="G133" s="751"/>
      <c r="H133" s="751"/>
      <c r="I133" s="751"/>
      <c r="J133" s="751"/>
      <c r="K133" s="751"/>
      <c r="L133" s="751"/>
    </row>
    <row r="134" spans="2:12" x14ac:dyDescent="0.25">
      <c r="B134" s="751"/>
      <c r="C134" s="780"/>
      <c r="D134" s="780"/>
      <c r="E134" s="780"/>
      <c r="F134" s="780"/>
      <c r="G134" s="751"/>
      <c r="H134" s="751"/>
      <c r="I134" s="751"/>
      <c r="J134" s="751"/>
      <c r="K134" s="751"/>
      <c r="L134" s="751"/>
    </row>
    <row r="135" spans="2:12" x14ac:dyDescent="0.25">
      <c r="B135" s="751"/>
      <c r="C135" s="751"/>
      <c r="D135" s="751"/>
      <c r="E135" s="751"/>
      <c r="F135" s="751"/>
      <c r="G135" s="751"/>
      <c r="H135" s="751"/>
      <c r="I135" s="751"/>
      <c r="J135" s="751"/>
      <c r="K135" s="751"/>
      <c r="L135" s="751"/>
    </row>
    <row r="136" spans="2:12" x14ac:dyDescent="0.25">
      <c r="B136" s="751"/>
      <c r="C136" s="780"/>
      <c r="D136" s="780"/>
      <c r="E136" s="780"/>
      <c r="F136" s="780"/>
      <c r="G136" s="751"/>
      <c r="H136" s="751"/>
      <c r="I136" s="751"/>
      <c r="J136" s="751"/>
      <c r="K136" s="751"/>
      <c r="L136" s="751"/>
    </row>
    <row r="137" spans="2:12" ht="18" customHeight="1" x14ac:dyDescent="0.25">
      <c r="B137" s="751"/>
      <c r="C137" s="780"/>
      <c r="D137" s="780"/>
      <c r="E137" s="780"/>
      <c r="F137" s="780"/>
      <c r="G137" s="751"/>
      <c r="H137" s="751"/>
      <c r="I137" s="751"/>
      <c r="J137" s="751"/>
      <c r="K137" s="751"/>
      <c r="L137" s="751"/>
    </row>
    <row r="138" spans="2:12" x14ac:dyDescent="0.25">
      <c r="B138" s="751"/>
      <c r="C138" s="751"/>
      <c r="D138" s="751"/>
      <c r="E138" s="751"/>
      <c r="F138" s="751"/>
      <c r="G138" s="751"/>
      <c r="H138" s="751"/>
      <c r="I138" s="751"/>
      <c r="J138" s="751"/>
      <c r="K138" s="751"/>
      <c r="L138" s="751"/>
    </row>
    <row r="139" spans="2:12" x14ac:dyDescent="0.25">
      <c r="B139" s="751"/>
      <c r="C139" s="751"/>
      <c r="D139" s="751"/>
      <c r="E139" s="751"/>
      <c r="F139" s="751"/>
      <c r="G139" s="751"/>
      <c r="H139" s="751"/>
      <c r="I139" s="751"/>
      <c r="J139" s="751"/>
      <c r="K139" s="751"/>
      <c r="L139" s="751"/>
    </row>
    <row r="140" spans="2:12" ht="13.8" x14ac:dyDescent="0.25">
      <c r="B140" s="751"/>
      <c r="C140" s="759"/>
      <c r="D140" s="759"/>
      <c r="E140" s="759"/>
      <c r="F140" s="759"/>
      <c r="G140" s="751"/>
      <c r="H140" s="751"/>
      <c r="I140" s="751"/>
      <c r="J140" s="751"/>
      <c r="K140" s="751"/>
      <c r="L140" s="751"/>
    </row>
    <row r="141" spans="2:12" x14ac:dyDescent="0.25">
      <c r="B141" s="751"/>
      <c r="C141" s="751"/>
      <c r="D141" s="751"/>
      <c r="E141" s="751"/>
      <c r="F141" s="751"/>
      <c r="G141" s="751"/>
      <c r="H141" s="751"/>
      <c r="I141" s="751"/>
      <c r="J141" s="751"/>
      <c r="K141" s="751"/>
      <c r="L141" s="751"/>
    </row>
    <row r="142" spans="2:12" ht="17.399999999999999" x14ac:dyDescent="0.3">
      <c r="B142" s="781"/>
      <c r="C142" s="751"/>
      <c r="D142" s="751"/>
      <c r="E142" s="751"/>
      <c r="F142" s="751"/>
      <c r="G142" s="751"/>
      <c r="H142" s="751"/>
      <c r="I142" s="751"/>
      <c r="J142" s="751"/>
      <c r="K142" s="751"/>
      <c r="L142" s="751"/>
    </row>
    <row r="143" spans="2:12" x14ac:dyDescent="0.25">
      <c r="B143" s="751"/>
      <c r="C143" s="751"/>
      <c r="D143" s="751"/>
      <c r="E143" s="751"/>
      <c r="F143" s="751"/>
      <c r="G143" s="751"/>
      <c r="H143" s="751"/>
      <c r="I143" s="751"/>
      <c r="J143" s="751"/>
      <c r="K143" s="751"/>
      <c r="L143" s="751"/>
    </row>
    <row r="144" spans="2:12" ht="13.8" x14ac:dyDescent="0.25">
      <c r="B144" s="751"/>
      <c r="C144" s="782"/>
      <c r="D144" s="782"/>
      <c r="E144" s="782"/>
      <c r="F144" s="782"/>
      <c r="G144" s="751"/>
      <c r="H144" s="751"/>
      <c r="I144" s="751"/>
      <c r="J144" s="751"/>
      <c r="K144" s="751"/>
      <c r="L144" s="751"/>
    </row>
    <row r="145" spans="3:7" x14ac:dyDescent="0.25">
      <c r="C145" s="783"/>
      <c r="D145" s="783"/>
      <c r="E145" s="783"/>
      <c r="F145" s="783"/>
      <c r="G145" s="751"/>
    </row>
    <row r="146" spans="3:7" x14ac:dyDescent="0.25">
      <c r="C146" s="783"/>
      <c r="D146" s="783"/>
      <c r="E146" s="783"/>
      <c r="F146" s="783"/>
      <c r="G146" s="751"/>
    </row>
    <row r="147" spans="3:7" x14ac:dyDescent="0.25">
      <c r="C147" s="783"/>
      <c r="D147" s="783"/>
      <c r="E147" s="783"/>
      <c r="F147" s="783"/>
      <c r="G147" s="751"/>
    </row>
    <row r="148" spans="3:7" x14ac:dyDescent="0.25">
      <c r="C148" s="783"/>
      <c r="D148" s="783"/>
      <c r="E148" s="783"/>
      <c r="F148" s="783"/>
      <c r="G148" s="751"/>
    </row>
    <row r="149" spans="3:7" x14ac:dyDescent="0.25">
      <c r="C149" s="784"/>
      <c r="D149" s="784"/>
      <c r="E149" s="784"/>
      <c r="F149" s="784"/>
      <c r="G149" s="751"/>
    </row>
    <row r="150" spans="3:7" x14ac:dyDescent="0.25">
      <c r="C150" s="785"/>
      <c r="D150" s="785"/>
      <c r="E150" s="785"/>
      <c r="F150" s="785"/>
      <c r="G150" s="751"/>
    </row>
    <row r="151" spans="3:7" ht="13.8" x14ac:dyDescent="0.25">
      <c r="C151" s="786"/>
      <c r="D151" s="786"/>
      <c r="E151" s="786"/>
      <c r="F151" s="786"/>
      <c r="G151" s="787"/>
    </row>
    <row r="152" spans="3:7" ht="13.8" x14ac:dyDescent="0.25">
      <c r="C152" s="751"/>
      <c r="D152" s="751"/>
      <c r="E152" s="751"/>
      <c r="F152" s="751"/>
      <c r="G152" s="787"/>
    </row>
    <row r="153" spans="3:7" x14ac:dyDescent="0.25">
      <c r="C153" s="751"/>
      <c r="D153" s="751"/>
      <c r="E153" s="751"/>
      <c r="F153" s="751"/>
      <c r="G153" s="788"/>
    </row>
    <row r="154" spans="3:7" x14ac:dyDescent="0.25">
      <c r="C154" s="751"/>
      <c r="D154" s="751"/>
      <c r="E154" s="751"/>
      <c r="F154" s="751"/>
      <c r="G154" s="751"/>
    </row>
    <row r="155" spans="3:7" x14ac:dyDescent="0.25">
      <c r="C155" s="751"/>
      <c r="D155" s="751"/>
      <c r="E155" s="751"/>
      <c r="F155" s="751"/>
      <c r="G155" s="751"/>
    </row>
    <row r="156" spans="3:7" x14ac:dyDescent="0.25">
      <c r="C156" s="751"/>
      <c r="D156" s="751"/>
      <c r="E156" s="751"/>
      <c r="F156" s="751"/>
      <c r="G156" s="751"/>
    </row>
    <row r="157" spans="3:7" x14ac:dyDescent="0.25">
      <c r="C157" s="751"/>
      <c r="D157" s="751"/>
      <c r="E157" s="751"/>
      <c r="F157" s="751"/>
      <c r="G157" s="751"/>
    </row>
    <row r="158" spans="3:7" x14ac:dyDescent="0.25">
      <c r="C158" s="751"/>
      <c r="D158" s="751"/>
      <c r="E158" s="751"/>
      <c r="F158" s="751"/>
      <c r="G158" s="788"/>
    </row>
    <row r="159" spans="3:7" x14ac:dyDescent="0.25">
      <c r="C159" s="751"/>
      <c r="D159" s="751"/>
      <c r="E159" s="751"/>
      <c r="F159" s="751"/>
      <c r="G159" s="751"/>
    </row>
    <row r="160" spans="3:7" x14ac:dyDescent="0.25">
      <c r="C160" s="751"/>
      <c r="D160" s="751"/>
      <c r="E160" s="751"/>
      <c r="F160" s="751"/>
      <c r="G160" s="751"/>
    </row>
    <row r="161" spans="3:7" x14ac:dyDescent="0.25">
      <c r="C161" s="751"/>
      <c r="D161" s="751"/>
      <c r="E161" s="751"/>
      <c r="F161" s="751"/>
      <c r="G161" s="751"/>
    </row>
    <row r="162" spans="3:7" x14ac:dyDescent="0.25">
      <c r="C162" s="751"/>
      <c r="D162" s="751"/>
      <c r="E162" s="751"/>
      <c r="F162" s="751"/>
      <c r="G162" s="751"/>
    </row>
    <row r="163" spans="3:7" x14ac:dyDescent="0.25">
      <c r="C163" s="751"/>
      <c r="D163" s="751"/>
      <c r="E163" s="751"/>
      <c r="F163" s="751"/>
      <c r="G163" s="751"/>
    </row>
    <row r="164" spans="3:7" x14ac:dyDescent="0.25">
      <c r="C164" s="751"/>
      <c r="D164" s="751"/>
      <c r="E164" s="751"/>
      <c r="F164" s="751"/>
      <c r="G164" s="751"/>
    </row>
    <row r="165" spans="3:7" x14ac:dyDescent="0.25">
      <c r="C165" s="751"/>
      <c r="D165" s="751"/>
      <c r="E165" s="751"/>
      <c r="F165" s="751"/>
      <c r="G165" s="788"/>
    </row>
    <row r="166" spans="3:7" x14ac:dyDescent="0.25">
      <c r="C166" s="751"/>
      <c r="D166" s="751"/>
      <c r="E166" s="751"/>
      <c r="F166" s="751"/>
      <c r="G166" s="751"/>
    </row>
    <row r="167" spans="3:7" x14ac:dyDescent="0.25">
      <c r="C167" s="751"/>
      <c r="D167" s="751"/>
      <c r="E167" s="751"/>
      <c r="F167" s="751"/>
      <c r="G167" s="751"/>
    </row>
    <row r="168" spans="3:7" x14ac:dyDescent="0.25">
      <c r="C168" s="751"/>
      <c r="D168" s="751"/>
      <c r="E168" s="751"/>
      <c r="F168" s="751"/>
      <c r="G168" s="751"/>
    </row>
    <row r="169" spans="3:7" x14ac:dyDescent="0.25">
      <c r="C169" s="751"/>
      <c r="D169" s="751"/>
      <c r="E169" s="751"/>
      <c r="F169" s="751"/>
      <c r="G169" s="751"/>
    </row>
    <row r="170" spans="3:7" x14ac:dyDescent="0.25">
      <c r="C170" s="751"/>
      <c r="D170" s="751"/>
      <c r="E170" s="751"/>
      <c r="F170" s="751"/>
      <c r="G170" s="751"/>
    </row>
    <row r="171" spans="3:7" x14ac:dyDescent="0.25">
      <c r="C171" s="751"/>
      <c r="D171" s="751"/>
      <c r="E171" s="751"/>
      <c r="F171" s="751"/>
      <c r="G171" s="751"/>
    </row>
    <row r="172" spans="3:7" x14ac:dyDescent="0.25">
      <c r="C172" s="751"/>
      <c r="D172" s="751"/>
      <c r="E172" s="751"/>
      <c r="F172" s="751"/>
      <c r="G172" s="751"/>
    </row>
    <row r="173" spans="3:7" x14ac:dyDescent="0.25">
      <c r="C173" s="751"/>
      <c r="D173" s="751"/>
      <c r="E173" s="751"/>
      <c r="F173" s="751"/>
      <c r="G173" s="751"/>
    </row>
    <row r="174" spans="3:7" x14ac:dyDescent="0.25">
      <c r="C174" s="751"/>
      <c r="D174" s="751"/>
      <c r="E174" s="751"/>
      <c r="F174" s="751"/>
      <c r="G174" s="751"/>
    </row>
    <row r="175" spans="3:7" x14ac:dyDescent="0.25">
      <c r="C175" s="751"/>
      <c r="D175" s="751"/>
      <c r="E175" s="751"/>
      <c r="F175" s="751"/>
      <c r="G175" s="751"/>
    </row>
    <row r="176" spans="3:7" x14ac:dyDescent="0.25">
      <c r="C176" s="751"/>
      <c r="D176" s="751"/>
      <c r="E176" s="751"/>
      <c r="F176" s="751"/>
      <c r="G176" s="751"/>
    </row>
    <row r="177" spans="3:7" x14ac:dyDescent="0.25">
      <c r="C177" s="751"/>
      <c r="D177" s="751"/>
      <c r="E177" s="751"/>
      <c r="F177" s="751"/>
      <c r="G177" s="788"/>
    </row>
    <row r="178" spans="3:7" x14ac:dyDescent="0.25">
      <c r="C178" s="751"/>
      <c r="D178" s="751"/>
      <c r="E178" s="751"/>
      <c r="F178" s="751"/>
      <c r="G178" s="788"/>
    </row>
    <row r="179" spans="3:7" x14ac:dyDescent="0.25">
      <c r="C179" s="751"/>
      <c r="D179" s="751"/>
      <c r="E179" s="751"/>
      <c r="F179" s="751"/>
      <c r="G179" s="788"/>
    </row>
    <row r="180" spans="3:7" x14ac:dyDescent="0.25">
      <c r="C180" s="751"/>
      <c r="D180" s="751"/>
      <c r="E180" s="751"/>
      <c r="F180" s="751"/>
      <c r="G180" s="751"/>
    </row>
    <row r="181" spans="3:7" x14ac:dyDescent="0.25">
      <c r="C181" s="751"/>
      <c r="D181" s="751"/>
      <c r="E181" s="751"/>
      <c r="F181" s="751"/>
      <c r="G181" s="751"/>
    </row>
    <row r="182" spans="3:7" x14ac:dyDescent="0.25">
      <c r="C182" s="751"/>
      <c r="D182" s="751"/>
      <c r="E182" s="751"/>
      <c r="F182" s="751"/>
      <c r="G182" s="751"/>
    </row>
    <row r="183" spans="3:7" x14ac:dyDescent="0.25">
      <c r="C183" s="751"/>
      <c r="D183" s="751"/>
      <c r="E183" s="751"/>
      <c r="F183" s="751"/>
      <c r="G183" s="751"/>
    </row>
    <row r="184" spans="3:7" x14ac:dyDescent="0.25">
      <c r="C184" s="751"/>
      <c r="D184" s="751"/>
      <c r="E184" s="751"/>
      <c r="F184" s="751"/>
      <c r="G184" s="788"/>
    </row>
    <row r="185" spans="3:7" x14ac:dyDescent="0.25">
      <c r="C185" s="751"/>
      <c r="D185" s="751"/>
      <c r="E185" s="751"/>
      <c r="F185" s="751"/>
      <c r="G185" s="751"/>
    </row>
    <row r="186" spans="3:7" x14ac:dyDescent="0.25">
      <c r="C186" s="751"/>
      <c r="D186" s="751"/>
      <c r="E186" s="751"/>
      <c r="F186" s="751"/>
      <c r="G186" s="751"/>
    </row>
    <row r="187" spans="3:7" x14ac:dyDescent="0.25">
      <c r="C187" s="751"/>
      <c r="D187" s="751"/>
      <c r="E187" s="751"/>
      <c r="F187" s="751"/>
      <c r="G187" s="751"/>
    </row>
    <row r="188" spans="3:7" x14ac:dyDescent="0.25">
      <c r="C188" s="751"/>
      <c r="D188" s="751"/>
      <c r="E188" s="751"/>
      <c r="F188" s="751"/>
      <c r="G188" s="751"/>
    </row>
    <row r="189" spans="3:7" x14ac:dyDescent="0.25">
      <c r="C189" s="751"/>
      <c r="D189" s="751"/>
      <c r="E189" s="751"/>
      <c r="F189" s="751"/>
      <c r="G189" s="788"/>
    </row>
    <row r="190" spans="3:7" x14ac:dyDescent="0.25">
      <c r="C190" s="751"/>
      <c r="D190" s="751"/>
      <c r="E190" s="751"/>
      <c r="F190" s="751"/>
      <c r="G190" s="751"/>
    </row>
    <row r="191" spans="3:7" x14ac:dyDescent="0.25">
      <c r="C191" s="751"/>
      <c r="D191" s="751"/>
      <c r="E191" s="751"/>
      <c r="F191" s="751"/>
      <c r="G191" s="751"/>
    </row>
    <row r="192" spans="3:7" x14ac:dyDescent="0.25">
      <c r="C192" s="751"/>
      <c r="D192" s="751"/>
      <c r="E192" s="751"/>
      <c r="F192" s="751"/>
      <c r="G192" s="751"/>
    </row>
    <row r="193" spans="3:7" x14ac:dyDescent="0.25">
      <c r="C193" s="751"/>
      <c r="D193" s="751"/>
      <c r="E193" s="751"/>
      <c r="F193" s="751"/>
      <c r="G193" s="751"/>
    </row>
    <row r="194" spans="3:7" x14ac:dyDescent="0.25">
      <c r="C194" s="751"/>
      <c r="D194" s="751"/>
      <c r="E194" s="751"/>
      <c r="F194" s="751"/>
      <c r="G194" s="751"/>
    </row>
  </sheetData>
  <sheetProtection selectLockedCells="1"/>
  <mergeCells count="32">
    <mergeCell ref="B14:M14"/>
    <mergeCell ref="D18:G18"/>
    <mergeCell ref="C21:D21"/>
    <mergeCell ref="C22:D22"/>
    <mergeCell ref="C37:D37"/>
    <mergeCell ref="C38:D38"/>
    <mergeCell ref="C20:D20"/>
    <mergeCell ref="C36:D36"/>
    <mergeCell ref="C23:D23"/>
    <mergeCell ref="C24:D24"/>
    <mergeCell ref="C25:D25"/>
    <mergeCell ref="C26:D26"/>
    <mergeCell ref="C27:D27"/>
    <mergeCell ref="C28:D28"/>
    <mergeCell ref="C29:D29"/>
    <mergeCell ref="C30:D30"/>
    <mergeCell ref="C31:D31"/>
    <mergeCell ref="C32:D32"/>
    <mergeCell ref="C33:D33"/>
    <mergeCell ref="C34:D34"/>
    <mergeCell ref="C39:D39"/>
    <mergeCell ref="C40:D40"/>
    <mergeCell ref="C41:D41"/>
    <mergeCell ref="C42:D42"/>
    <mergeCell ref="C43:D43"/>
    <mergeCell ref="C49:D49"/>
    <mergeCell ref="C50:D50"/>
    <mergeCell ref="C44:D44"/>
    <mergeCell ref="C45:D45"/>
    <mergeCell ref="C46:D46"/>
    <mergeCell ref="C47:D47"/>
    <mergeCell ref="C48:D48"/>
  </mergeCells>
  <dataValidations count="3">
    <dataValidation type="list" allowBlank="1" showInputMessage="1" showErrorMessage="1" sqref="E23:E34 E39:E50">
      <formula1>"MF,SF"</formula1>
    </dataValidation>
    <dataValidation type="list" allowBlank="1" showInputMessage="1" showErrorMessage="1" sqref="F39:F50">
      <formula1>"NC,R,A"</formula1>
    </dataValidation>
    <dataValidation type="list" allowBlank="1" showInputMessage="1" showErrorMessage="1" sqref="F23:F34">
      <formula1>"NC,R,A"</formula1>
    </dataValidation>
  </dataValidations>
  <printOptions horizontalCentered="1"/>
  <pageMargins left="0.75" right="0.75" top="1" bottom="1" header="0.5" footer="0.5"/>
  <pageSetup scale="73" orientation="landscape" r:id="rId1"/>
  <headerFooter alignWithMargins="0">
    <oddHeader>&amp;C&amp;"Arial,Bold"&amp;14Form 9C
Sponsor Experience</oddHeader>
    <oddFooter>&amp;LForm 9C Sponsor Experience
&amp;RCFA Forms 2014, v1.0
June 2014</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198"/>
  <sheetViews>
    <sheetView showGridLines="0" topLeftCell="A4" zoomScaleNormal="100" workbookViewId="0">
      <selection activeCell="C28" sqref="C28:E28"/>
    </sheetView>
  </sheetViews>
  <sheetFormatPr defaultColWidth="9.109375" defaultRowHeight="13.2" x14ac:dyDescent="0.25"/>
  <cols>
    <col min="1" max="1" width="1.6640625" style="713" customWidth="1"/>
    <col min="2" max="2" width="1.44140625" style="713" customWidth="1"/>
    <col min="3" max="3" width="13" style="1514" customWidth="1"/>
    <col min="4" max="4" width="12.88671875" style="1514" customWidth="1"/>
    <col min="5" max="5" width="24.33203125" style="713" customWidth="1"/>
    <col min="6" max="7" width="6.88671875" style="713" bestFit="1" customWidth="1"/>
    <col min="8" max="8" width="20.88671875" style="713" customWidth="1"/>
    <col min="9" max="9" width="13.88671875" style="713" bestFit="1" customWidth="1"/>
    <col min="10" max="10" width="11.6640625" style="713" customWidth="1"/>
    <col min="11" max="11" width="18.88671875" style="713" customWidth="1"/>
    <col min="12" max="12" width="14.33203125" style="713" bestFit="1" customWidth="1"/>
    <col min="13" max="13" width="17.5546875" style="713" bestFit="1" customWidth="1"/>
    <col min="14" max="14" width="1.109375" style="713" customWidth="1"/>
    <col min="15" max="16384" width="9.109375" style="713"/>
  </cols>
  <sheetData>
    <row r="16" spans="2:14" ht="14.4" x14ac:dyDescent="0.3">
      <c r="B16" s="3471" t="s">
        <v>1157</v>
      </c>
      <c r="C16" s="3471"/>
      <c r="D16" s="3471"/>
      <c r="E16" s="3471"/>
      <c r="F16" s="3471"/>
      <c r="G16" s="3471"/>
      <c r="H16" s="3471"/>
      <c r="I16" s="3471"/>
      <c r="J16" s="3471"/>
      <c r="K16" s="3471"/>
      <c r="L16" s="3471"/>
      <c r="M16" s="3471"/>
      <c r="N16" s="3471"/>
    </row>
    <row r="17" spans="2:21" ht="6" customHeight="1" x14ac:dyDescent="0.25"/>
    <row r="18" spans="2:21" ht="6.75" customHeight="1" thickBot="1" x14ac:dyDescent="0.3">
      <c r="B18" s="714"/>
      <c r="C18" s="1515"/>
      <c r="D18" s="1515"/>
      <c r="E18" s="714"/>
      <c r="F18" s="714"/>
      <c r="G18" s="714"/>
      <c r="H18" s="714"/>
      <c r="I18" s="714"/>
      <c r="J18" s="714"/>
      <c r="K18" s="714"/>
      <c r="L18" s="714"/>
      <c r="M18" s="714"/>
    </row>
    <row r="19" spans="2:21" ht="7.5" customHeight="1" x14ac:dyDescent="0.3">
      <c r="B19" s="715"/>
      <c r="C19" s="1516"/>
      <c r="D19" s="2368"/>
      <c r="E19" s="716"/>
      <c r="F19" s="2358"/>
      <c r="G19" s="2358"/>
      <c r="H19" s="716"/>
      <c r="I19" s="716"/>
      <c r="J19" s="716"/>
      <c r="K19" s="716"/>
      <c r="L19" s="716"/>
      <c r="M19" s="716"/>
      <c r="N19" s="717"/>
    </row>
    <row r="20" spans="2:21" s="720" customFormat="1" ht="15" customHeight="1" x14ac:dyDescent="0.3">
      <c r="B20" s="718"/>
      <c r="C20" s="1137" t="s">
        <v>1020</v>
      </c>
      <c r="D20" s="2828" t="str">
        <f>IF('Form 1A'!G7="","Enter Project Name on Form 1A",'Form 1A'!G7)</f>
        <v>24th and Union</v>
      </c>
      <c r="E20" s="2829"/>
      <c r="F20" s="2829"/>
      <c r="G20" s="2829"/>
      <c r="H20" s="2829"/>
      <c r="I20" s="2830"/>
      <c r="K20" s="582"/>
      <c r="L20" s="1141"/>
      <c r="M20" s="1141"/>
      <c r="N20" s="719"/>
    </row>
    <row r="21" spans="2:21" s="720" customFormat="1" ht="7.5" customHeight="1" x14ac:dyDescent="0.2">
      <c r="B21" s="718"/>
      <c r="C21" s="1517"/>
      <c r="D21" s="1517"/>
      <c r="K21" s="721"/>
      <c r="L21" s="721"/>
      <c r="M21" s="721"/>
      <c r="N21" s="719"/>
    </row>
    <row r="22" spans="2:21" s="720" customFormat="1" ht="15.6" x14ac:dyDescent="0.3">
      <c r="B22" s="718"/>
      <c r="C22" s="3492" t="s">
        <v>997</v>
      </c>
      <c r="D22" s="3492"/>
      <c r="E22" s="3492"/>
      <c r="F22" s="3492"/>
      <c r="G22" s="3492"/>
      <c r="H22" s="3492"/>
      <c r="I22" s="721"/>
      <c r="J22" s="721"/>
      <c r="K22" s="721"/>
      <c r="L22" s="721"/>
      <c r="M22" s="721"/>
      <c r="N22" s="719"/>
    </row>
    <row r="23" spans="2:21" ht="12.75" customHeight="1" x14ac:dyDescent="0.25">
      <c r="B23" s="723"/>
      <c r="C23" s="3495" t="s">
        <v>998</v>
      </c>
      <c r="D23" s="3496"/>
      <c r="E23" s="3493" t="s">
        <v>1566</v>
      </c>
      <c r="F23" s="3493"/>
      <c r="G23" s="3493"/>
      <c r="H23" s="3493"/>
      <c r="I23" s="3493"/>
      <c r="J23" s="3494"/>
      <c r="N23" s="789"/>
      <c r="O23" s="790"/>
      <c r="P23" s="791"/>
      <c r="Q23" s="791"/>
      <c r="R23" s="791"/>
      <c r="S23" s="791"/>
      <c r="T23" s="791"/>
      <c r="U23" s="791"/>
    </row>
    <row r="24" spans="2:21" ht="13.8" thickBot="1" x14ac:dyDescent="0.3">
      <c r="B24" s="723"/>
      <c r="C24" s="1518"/>
      <c r="D24" s="1518"/>
      <c r="N24" s="724"/>
      <c r="U24" s="725"/>
    </row>
    <row r="25" spans="2:21" ht="24.6" thickBot="1" x14ac:dyDescent="0.3">
      <c r="B25" s="723"/>
      <c r="C25" s="3472" t="s">
        <v>982</v>
      </c>
      <c r="D25" s="3497"/>
      <c r="E25" s="3473"/>
      <c r="F25" s="1658" t="s">
        <v>1414</v>
      </c>
      <c r="G25" s="1658" t="s">
        <v>794</v>
      </c>
      <c r="H25" s="1649" t="s">
        <v>983</v>
      </c>
      <c r="I25" s="1649" t="s">
        <v>984</v>
      </c>
      <c r="J25" s="1649" t="s">
        <v>985</v>
      </c>
      <c r="K25" s="1649" t="s">
        <v>986</v>
      </c>
      <c r="L25" s="1649" t="s">
        <v>987</v>
      </c>
      <c r="M25" s="1650" t="s">
        <v>988</v>
      </c>
      <c r="N25" s="724"/>
      <c r="U25" s="725"/>
    </row>
    <row r="26" spans="2:21" ht="14.4" x14ac:dyDescent="0.3">
      <c r="B26" s="726"/>
      <c r="C26" s="1656" t="s">
        <v>1413</v>
      </c>
      <c r="D26" s="2359"/>
      <c r="E26" s="1657"/>
      <c r="F26" s="2360" t="s">
        <v>800</v>
      </c>
      <c r="G26" s="2360" t="s">
        <v>1415</v>
      </c>
      <c r="H26" s="1651" t="s">
        <v>989</v>
      </c>
      <c r="I26" s="1652" t="s">
        <v>990</v>
      </c>
      <c r="J26" s="1653">
        <v>50</v>
      </c>
      <c r="K26" s="1653" t="s">
        <v>991</v>
      </c>
      <c r="L26" s="1653" t="s">
        <v>992</v>
      </c>
      <c r="M26" s="1654"/>
      <c r="N26" s="724"/>
      <c r="U26" s="725"/>
    </row>
    <row r="27" spans="2:21" ht="14.4" x14ac:dyDescent="0.3">
      <c r="B27" s="726"/>
      <c r="C27" s="3480"/>
      <c r="D27" s="3481"/>
      <c r="E27" s="3482"/>
      <c r="F27" s="2361"/>
      <c r="G27" s="2362"/>
      <c r="H27" s="727"/>
      <c r="I27" s="728"/>
      <c r="J27" s="729"/>
      <c r="K27" s="729"/>
      <c r="L27" s="729"/>
      <c r="M27" s="730"/>
      <c r="N27" s="724"/>
      <c r="U27" s="725"/>
    </row>
    <row r="28" spans="2:21" x14ac:dyDescent="0.25">
      <c r="B28" s="723"/>
      <c r="C28" s="3483"/>
      <c r="D28" s="3484"/>
      <c r="E28" s="3485"/>
      <c r="F28" s="2363"/>
      <c r="G28" s="2364"/>
      <c r="H28" s="731"/>
      <c r="I28" s="732"/>
      <c r="J28" s="733"/>
      <c r="K28" s="733"/>
      <c r="L28" s="733"/>
      <c r="M28" s="734"/>
      <c r="N28" s="724"/>
      <c r="U28" s="725"/>
    </row>
    <row r="29" spans="2:21" x14ac:dyDescent="0.25">
      <c r="B29" s="723"/>
      <c r="C29" s="3474"/>
      <c r="D29" s="3475"/>
      <c r="E29" s="3476"/>
      <c r="F29" s="2363"/>
      <c r="G29" s="2364"/>
      <c r="H29" s="735"/>
      <c r="I29" s="732"/>
      <c r="J29" s="733"/>
      <c r="K29" s="733"/>
      <c r="L29" s="733"/>
      <c r="M29" s="734"/>
      <c r="N29" s="724"/>
      <c r="U29" s="725"/>
    </row>
    <row r="30" spans="2:21" x14ac:dyDescent="0.25">
      <c r="B30" s="723"/>
      <c r="C30" s="3474"/>
      <c r="D30" s="3475"/>
      <c r="E30" s="3476"/>
      <c r="F30" s="2363"/>
      <c r="G30" s="2364"/>
      <c r="H30" s="735"/>
      <c r="I30" s="732"/>
      <c r="J30" s="733"/>
      <c r="K30" s="733"/>
      <c r="L30" s="733"/>
      <c r="M30" s="734"/>
      <c r="N30" s="724"/>
      <c r="U30" s="725"/>
    </row>
    <row r="31" spans="2:21" x14ac:dyDescent="0.25">
      <c r="B31" s="723"/>
      <c r="C31" s="3474"/>
      <c r="D31" s="3475"/>
      <c r="E31" s="3476"/>
      <c r="F31" s="2363"/>
      <c r="G31" s="2364"/>
      <c r="H31" s="735"/>
      <c r="I31" s="732"/>
      <c r="J31" s="733"/>
      <c r="K31" s="733"/>
      <c r="L31" s="733"/>
      <c r="M31" s="734"/>
      <c r="N31" s="724"/>
      <c r="U31" s="725"/>
    </row>
    <row r="32" spans="2:21" ht="13.8" x14ac:dyDescent="0.25">
      <c r="B32" s="736"/>
      <c r="C32" s="3474"/>
      <c r="D32" s="3475"/>
      <c r="E32" s="3476"/>
      <c r="F32" s="2363"/>
      <c r="G32" s="2364"/>
      <c r="H32" s="735"/>
      <c r="I32" s="732"/>
      <c r="J32" s="733"/>
      <c r="K32" s="733"/>
      <c r="L32" s="733"/>
      <c r="M32" s="734"/>
      <c r="N32" s="724"/>
      <c r="U32" s="725"/>
    </row>
    <row r="33" spans="2:21" ht="13.8" x14ac:dyDescent="0.25">
      <c r="B33" s="736"/>
      <c r="C33" s="3474"/>
      <c r="D33" s="3475"/>
      <c r="E33" s="3476"/>
      <c r="F33" s="2363"/>
      <c r="G33" s="2364"/>
      <c r="H33" s="735"/>
      <c r="I33" s="732"/>
      <c r="J33" s="733"/>
      <c r="K33" s="733"/>
      <c r="L33" s="733"/>
      <c r="M33" s="734"/>
      <c r="N33" s="724"/>
      <c r="U33" s="725"/>
    </row>
    <row r="34" spans="2:21" ht="13.8" x14ac:dyDescent="0.25">
      <c r="B34" s="736"/>
      <c r="C34" s="3474"/>
      <c r="D34" s="3475"/>
      <c r="E34" s="3476"/>
      <c r="F34" s="2363"/>
      <c r="G34" s="2364"/>
      <c r="H34" s="735"/>
      <c r="I34" s="732"/>
      <c r="J34" s="733"/>
      <c r="K34" s="733"/>
      <c r="L34" s="733"/>
      <c r="M34" s="734"/>
      <c r="N34" s="724"/>
      <c r="U34" s="725"/>
    </row>
    <row r="35" spans="2:21" x14ac:dyDescent="0.25">
      <c r="B35" s="723"/>
      <c r="C35" s="3474"/>
      <c r="D35" s="3475"/>
      <c r="E35" s="3476"/>
      <c r="F35" s="2363"/>
      <c r="G35" s="2364"/>
      <c r="H35" s="735"/>
      <c r="I35" s="732"/>
      <c r="J35" s="733"/>
      <c r="K35" s="733"/>
      <c r="L35" s="733"/>
      <c r="M35" s="734"/>
      <c r="N35" s="724"/>
      <c r="U35" s="725"/>
    </row>
    <row r="36" spans="2:21" x14ac:dyDescent="0.25">
      <c r="B36" s="723"/>
      <c r="C36" s="3474"/>
      <c r="D36" s="3475"/>
      <c r="E36" s="3476"/>
      <c r="F36" s="2363"/>
      <c r="G36" s="2364"/>
      <c r="H36" s="735"/>
      <c r="I36" s="732"/>
      <c r="J36" s="733"/>
      <c r="K36" s="733"/>
      <c r="L36" s="733"/>
      <c r="M36" s="734"/>
      <c r="N36" s="724"/>
      <c r="U36" s="725"/>
    </row>
    <row r="37" spans="2:21" x14ac:dyDescent="0.25">
      <c r="B37" s="723"/>
      <c r="C37" s="3474"/>
      <c r="D37" s="3475"/>
      <c r="E37" s="3476"/>
      <c r="F37" s="2363"/>
      <c r="G37" s="2364"/>
      <c r="H37" s="735"/>
      <c r="I37" s="732"/>
      <c r="J37" s="733"/>
      <c r="K37" s="733"/>
      <c r="L37" s="733"/>
      <c r="M37" s="734"/>
      <c r="N37" s="724"/>
      <c r="U37" s="725"/>
    </row>
    <row r="38" spans="2:21" ht="13.8" thickBot="1" x14ac:dyDescent="0.3">
      <c r="B38" s="723"/>
      <c r="C38" s="3477"/>
      <c r="D38" s="3478"/>
      <c r="E38" s="3479"/>
      <c r="F38" s="2365"/>
      <c r="G38" s="2366"/>
      <c r="H38" s="737"/>
      <c r="I38" s="738"/>
      <c r="J38" s="739"/>
      <c r="K38" s="739"/>
      <c r="L38" s="739"/>
      <c r="M38" s="740"/>
      <c r="N38" s="724"/>
      <c r="U38" s="725"/>
    </row>
    <row r="39" spans="2:21" ht="7.5" customHeight="1" x14ac:dyDescent="0.25">
      <c r="B39" s="718"/>
      <c r="C39" s="1519"/>
      <c r="D39" s="2369"/>
      <c r="E39" s="793"/>
      <c r="F39" s="2367"/>
      <c r="G39" s="2367"/>
      <c r="H39" s="793"/>
      <c r="I39" s="793"/>
      <c r="J39" s="793"/>
      <c r="K39" s="793"/>
      <c r="L39" s="793"/>
      <c r="M39" s="793"/>
      <c r="N39" s="719"/>
      <c r="U39" s="725"/>
    </row>
    <row r="40" spans="2:21" s="720" customFormat="1" ht="16.2" thickBot="1" x14ac:dyDescent="0.35">
      <c r="B40" s="718"/>
      <c r="C40" s="3492" t="s">
        <v>999</v>
      </c>
      <c r="D40" s="3492"/>
      <c r="E40" s="3492"/>
      <c r="F40" s="3492"/>
      <c r="G40" s="3492"/>
      <c r="H40" s="3492"/>
      <c r="I40" s="721"/>
      <c r="J40" s="721"/>
      <c r="K40" s="721"/>
      <c r="L40" s="721"/>
      <c r="M40" s="721"/>
      <c r="N40" s="719"/>
    </row>
    <row r="41" spans="2:21" ht="36.75" customHeight="1" thickBot="1" x14ac:dyDescent="0.3">
      <c r="B41" s="723"/>
      <c r="C41" s="3486" t="s">
        <v>994</v>
      </c>
      <c r="D41" s="3487"/>
      <c r="E41" s="3488"/>
      <c r="F41" s="1658" t="s">
        <v>1414</v>
      </c>
      <c r="G41" s="1658" t="s">
        <v>794</v>
      </c>
      <c r="H41" s="1649" t="s">
        <v>983</v>
      </c>
      <c r="I41" s="1649" t="s">
        <v>984</v>
      </c>
      <c r="J41" s="1649" t="s">
        <v>985</v>
      </c>
      <c r="K41" s="1649" t="s">
        <v>986</v>
      </c>
      <c r="L41" s="1649" t="s">
        <v>995</v>
      </c>
      <c r="M41" s="1650" t="s">
        <v>988</v>
      </c>
      <c r="N41" s="724"/>
    </row>
    <row r="42" spans="2:21" ht="14.4" x14ac:dyDescent="0.3">
      <c r="B42" s="726"/>
      <c r="C42" s="3489" t="s">
        <v>1413</v>
      </c>
      <c r="D42" s="3490"/>
      <c r="E42" s="3491"/>
      <c r="F42" s="2360" t="s">
        <v>800</v>
      </c>
      <c r="G42" s="2360" t="s">
        <v>1415</v>
      </c>
      <c r="H42" s="1655" t="s">
        <v>989</v>
      </c>
      <c r="I42" s="1652" t="s">
        <v>990</v>
      </c>
      <c r="J42" s="1653">
        <v>50</v>
      </c>
      <c r="K42" s="1653" t="s">
        <v>992</v>
      </c>
      <c r="L42" s="1653" t="s">
        <v>996</v>
      </c>
      <c r="M42" s="1654"/>
      <c r="N42" s="724"/>
    </row>
    <row r="43" spans="2:21" ht="14.4" x14ac:dyDescent="0.3">
      <c r="B43" s="726"/>
      <c r="C43" s="3480"/>
      <c r="D43" s="3481"/>
      <c r="E43" s="3482"/>
      <c r="F43" s="2361"/>
      <c r="G43" s="2362"/>
      <c r="H43" s="744"/>
      <c r="I43" s="728"/>
      <c r="J43" s="729"/>
      <c r="K43" s="729"/>
      <c r="L43" s="729"/>
      <c r="M43" s="730"/>
      <c r="N43" s="724"/>
    </row>
    <row r="44" spans="2:21" x14ac:dyDescent="0.25">
      <c r="B44" s="723"/>
      <c r="C44" s="3483"/>
      <c r="D44" s="3484"/>
      <c r="E44" s="3485"/>
      <c r="F44" s="2363"/>
      <c r="G44" s="2364"/>
      <c r="H44" s="745"/>
      <c r="I44" s="732"/>
      <c r="J44" s="733"/>
      <c r="K44" s="733"/>
      <c r="L44" s="733"/>
      <c r="M44" s="734"/>
      <c r="N44" s="724"/>
    </row>
    <row r="45" spans="2:21" x14ac:dyDescent="0.25">
      <c r="B45" s="723"/>
      <c r="C45" s="3474"/>
      <c r="D45" s="3475"/>
      <c r="E45" s="3476"/>
      <c r="F45" s="2363"/>
      <c r="G45" s="2364"/>
      <c r="H45" s="746"/>
      <c r="I45" s="732"/>
      <c r="J45" s="733"/>
      <c r="K45" s="733"/>
      <c r="L45" s="733"/>
      <c r="M45" s="734"/>
      <c r="N45" s="724"/>
    </row>
    <row r="46" spans="2:21" x14ac:dyDescent="0.25">
      <c r="B46" s="723"/>
      <c r="C46" s="3474"/>
      <c r="D46" s="3475"/>
      <c r="E46" s="3476"/>
      <c r="F46" s="2363"/>
      <c r="G46" s="2364"/>
      <c r="H46" s="746"/>
      <c r="I46" s="732"/>
      <c r="J46" s="733"/>
      <c r="K46" s="733"/>
      <c r="L46" s="733"/>
      <c r="M46" s="734"/>
      <c r="N46" s="724"/>
    </row>
    <row r="47" spans="2:21" x14ac:dyDescent="0.25">
      <c r="B47" s="723"/>
      <c r="C47" s="3474"/>
      <c r="D47" s="3475"/>
      <c r="E47" s="3476"/>
      <c r="F47" s="2363"/>
      <c r="G47" s="2364"/>
      <c r="H47" s="746"/>
      <c r="I47" s="732"/>
      <c r="J47" s="733"/>
      <c r="K47" s="733"/>
      <c r="L47" s="733"/>
      <c r="M47" s="734"/>
      <c r="N47" s="724"/>
    </row>
    <row r="48" spans="2:21" ht="13.8" x14ac:dyDescent="0.25">
      <c r="B48" s="736"/>
      <c r="C48" s="3474"/>
      <c r="D48" s="3475"/>
      <c r="E48" s="3476"/>
      <c r="F48" s="2363"/>
      <c r="G48" s="2364"/>
      <c r="H48" s="746"/>
      <c r="I48" s="732"/>
      <c r="J48" s="733"/>
      <c r="K48" s="733"/>
      <c r="L48" s="733"/>
      <c r="M48" s="734"/>
      <c r="N48" s="724"/>
    </row>
    <row r="49" spans="2:14" ht="13.8" x14ac:dyDescent="0.25">
      <c r="B49" s="736"/>
      <c r="C49" s="3474"/>
      <c r="D49" s="3475"/>
      <c r="E49" s="3476"/>
      <c r="F49" s="2363"/>
      <c r="G49" s="2364"/>
      <c r="H49" s="746"/>
      <c r="I49" s="732"/>
      <c r="J49" s="733"/>
      <c r="K49" s="733"/>
      <c r="L49" s="733"/>
      <c r="M49" s="734"/>
      <c r="N49" s="724"/>
    </row>
    <row r="50" spans="2:14" s="747" customFormat="1" ht="12" customHeight="1" x14ac:dyDescent="0.25">
      <c r="B50" s="736"/>
      <c r="C50" s="3474"/>
      <c r="D50" s="3475"/>
      <c r="E50" s="3476"/>
      <c r="F50" s="2363"/>
      <c r="G50" s="2364"/>
      <c r="H50" s="746"/>
      <c r="I50" s="732"/>
      <c r="J50" s="733"/>
      <c r="K50" s="733"/>
      <c r="L50" s="733"/>
      <c r="M50" s="734"/>
      <c r="N50" s="724"/>
    </row>
    <row r="51" spans="2:14" s="747" customFormat="1" ht="15.75" customHeight="1" x14ac:dyDescent="0.25">
      <c r="B51" s="723"/>
      <c r="C51" s="3474"/>
      <c r="D51" s="3475"/>
      <c r="E51" s="3476"/>
      <c r="F51" s="2363"/>
      <c r="G51" s="2364"/>
      <c r="H51" s="746"/>
      <c r="I51" s="732"/>
      <c r="J51" s="733"/>
      <c r="K51" s="733"/>
      <c r="L51" s="733"/>
      <c r="M51" s="734"/>
      <c r="N51" s="724"/>
    </row>
    <row r="52" spans="2:14" s="747" customFormat="1" ht="18" customHeight="1" x14ac:dyDescent="0.25">
      <c r="B52" s="723"/>
      <c r="C52" s="3474"/>
      <c r="D52" s="3475"/>
      <c r="E52" s="3476"/>
      <c r="F52" s="2363"/>
      <c r="G52" s="2364"/>
      <c r="H52" s="746"/>
      <c r="I52" s="732"/>
      <c r="J52" s="733"/>
      <c r="K52" s="733"/>
      <c r="L52" s="733"/>
      <c r="M52" s="734"/>
      <c r="N52" s="724"/>
    </row>
    <row r="53" spans="2:14" x14ac:dyDescent="0.25">
      <c r="B53" s="723"/>
      <c r="C53" s="3474"/>
      <c r="D53" s="3475"/>
      <c r="E53" s="3476"/>
      <c r="F53" s="2363"/>
      <c r="G53" s="2364"/>
      <c r="H53" s="746"/>
      <c r="I53" s="732"/>
      <c r="J53" s="733"/>
      <c r="K53" s="733"/>
      <c r="L53" s="733"/>
      <c r="M53" s="734"/>
      <c r="N53" s="724"/>
    </row>
    <row r="54" spans="2:14" ht="13.8" thickBot="1" x14ac:dyDescent="0.3">
      <c r="B54" s="723"/>
      <c r="C54" s="3477"/>
      <c r="D54" s="3478"/>
      <c r="E54" s="3479"/>
      <c r="F54" s="2365"/>
      <c r="G54" s="2366"/>
      <c r="H54" s="738"/>
      <c r="I54" s="738"/>
      <c r="J54" s="739"/>
      <c r="K54" s="739"/>
      <c r="L54" s="739"/>
      <c r="M54" s="740"/>
      <c r="N54" s="724"/>
    </row>
    <row r="55" spans="2:14" ht="13.8" thickBot="1" x14ac:dyDescent="0.3">
      <c r="B55" s="748"/>
      <c r="C55" s="1520"/>
      <c r="D55" s="1520"/>
      <c r="E55" s="749"/>
      <c r="F55" s="749"/>
      <c r="G55" s="749"/>
      <c r="H55" s="749"/>
      <c r="I55" s="749"/>
      <c r="J55" s="749"/>
      <c r="K55" s="749"/>
      <c r="L55" s="749"/>
      <c r="M55" s="749"/>
      <c r="N55" s="750"/>
    </row>
    <row r="56" spans="2:14" x14ac:dyDescent="0.25">
      <c r="B56" s="751"/>
      <c r="C56" s="1521"/>
      <c r="D56" s="1521"/>
      <c r="E56" s="752"/>
      <c r="F56" s="752"/>
      <c r="G56" s="752"/>
      <c r="H56" s="753"/>
      <c r="I56" s="753"/>
      <c r="J56" s="753"/>
      <c r="K56" s="753"/>
      <c r="L56" s="753"/>
      <c r="M56" s="753"/>
    </row>
    <row r="57" spans="2:14" x14ac:dyDescent="0.25">
      <c r="B57" s="751"/>
      <c r="C57" s="1522"/>
      <c r="D57" s="1522"/>
      <c r="E57" s="754"/>
      <c r="F57" s="754"/>
      <c r="G57" s="754"/>
      <c r="H57" s="755"/>
      <c r="I57" s="755"/>
      <c r="J57" s="755"/>
      <c r="K57" s="755"/>
      <c r="L57" s="755"/>
      <c r="M57" s="755"/>
    </row>
    <row r="58" spans="2:14" ht="13.8" x14ac:dyDescent="0.25">
      <c r="B58" s="751"/>
      <c r="C58" s="1523"/>
      <c r="D58" s="1523"/>
      <c r="E58" s="756"/>
      <c r="F58" s="756"/>
      <c r="G58" s="756"/>
      <c r="H58" s="751"/>
      <c r="I58" s="751"/>
      <c r="J58" s="751"/>
      <c r="K58" s="751"/>
      <c r="L58" s="751"/>
      <c r="M58" s="751"/>
    </row>
    <row r="59" spans="2:14" ht="13.8" x14ac:dyDescent="0.25">
      <c r="B59" s="751"/>
      <c r="C59" s="1523"/>
      <c r="D59" s="1523"/>
      <c r="E59" s="756"/>
      <c r="F59" s="756"/>
      <c r="G59" s="756"/>
      <c r="H59" s="751"/>
      <c r="I59" s="751"/>
      <c r="J59" s="751"/>
      <c r="K59" s="751"/>
      <c r="L59" s="751"/>
      <c r="M59" s="751"/>
    </row>
    <row r="60" spans="2:14" ht="13.8" x14ac:dyDescent="0.25">
      <c r="B60" s="751"/>
      <c r="C60" s="1523"/>
      <c r="D60" s="1523"/>
      <c r="E60" s="756"/>
      <c r="F60" s="756"/>
      <c r="G60" s="756"/>
      <c r="H60" s="751"/>
      <c r="I60" s="751"/>
      <c r="J60" s="751"/>
      <c r="K60" s="751"/>
      <c r="L60" s="751"/>
      <c r="M60" s="751"/>
    </row>
    <row r="61" spans="2:14" ht="13.8" x14ac:dyDescent="0.25">
      <c r="B61" s="751"/>
      <c r="C61" s="1523"/>
      <c r="D61" s="1523"/>
      <c r="E61" s="756"/>
      <c r="F61" s="756"/>
      <c r="G61" s="756"/>
      <c r="H61" s="751"/>
      <c r="I61" s="751"/>
      <c r="J61" s="751"/>
      <c r="K61" s="751"/>
      <c r="L61" s="751"/>
      <c r="M61" s="751"/>
    </row>
    <row r="62" spans="2:14" ht="15.6" x14ac:dyDescent="0.3">
      <c r="B62" s="751"/>
      <c r="C62" s="1513"/>
      <c r="D62" s="1513"/>
      <c r="E62" s="1139"/>
      <c r="F62" s="1926"/>
      <c r="G62" s="1926"/>
      <c r="H62" s="751"/>
      <c r="I62" s="751"/>
      <c r="J62" s="751"/>
      <c r="K62" s="751"/>
      <c r="L62" s="751"/>
      <c r="M62" s="751"/>
    </row>
    <row r="63" spans="2:14" ht="15.6" x14ac:dyDescent="0.3">
      <c r="B63" s="751"/>
      <c r="C63" s="1513"/>
      <c r="D63" s="1513"/>
      <c r="E63" s="1139"/>
      <c r="F63" s="1926"/>
      <c r="G63" s="1926"/>
      <c r="H63" s="751"/>
      <c r="I63" s="751"/>
      <c r="J63" s="751"/>
      <c r="K63" s="751"/>
      <c r="L63" s="751"/>
      <c r="M63" s="751"/>
    </row>
    <row r="64" spans="2:14" ht="13.8" x14ac:dyDescent="0.25">
      <c r="B64" s="751"/>
      <c r="C64" s="1524"/>
      <c r="D64" s="1524"/>
      <c r="E64" s="757"/>
      <c r="F64" s="757"/>
      <c r="G64" s="757"/>
      <c r="H64" s="751"/>
      <c r="I64" s="751"/>
      <c r="J64" s="751"/>
      <c r="K64" s="751"/>
      <c r="L64" s="751"/>
      <c r="M64" s="751"/>
    </row>
    <row r="65" spans="2:13" ht="15" x14ac:dyDescent="0.25">
      <c r="B65" s="751"/>
      <c r="C65" s="1525"/>
      <c r="D65" s="1525"/>
      <c r="E65" s="758"/>
      <c r="F65" s="758"/>
      <c r="G65" s="758"/>
      <c r="H65" s="751"/>
      <c r="I65" s="751"/>
      <c r="J65" s="751"/>
      <c r="K65" s="751"/>
      <c r="L65" s="751"/>
      <c r="M65" s="751"/>
    </row>
    <row r="66" spans="2:13" ht="15" x14ac:dyDescent="0.25">
      <c r="B66" s="751"/>
      <c r="C66" s="1525"/>
      <c r="D66" s="1525"/>
      <c r="E66" s="758"/>
      <c r="F66" s="758"/>
      <c r="G66" s="758"/>
      <c r="H66" s="751"/>
      <c r="I66" s="751"/>
      <c r="J66" s="751"/>
      <c r="K66" s="751"/>
      <c r="L66" s="751"/>
      <c r="M66" s="751"/>
    </row>
    <row r="67" spans="2:13" ht="18" customHeight="1" x14ac:dyDescent="0.25">
      <c r="B67" s="751"/>
      <c r="C67" s="1525"/>
      <c r="D67" s="1525"/>
      <c r="E67" s="758"/>
      <c r="F67" s="758"/>
      <c r="G67" s="758"/>
      <c r="H67" s="751"/>
      <c r="I67" s="751"/>
      <c r="J67" s="751"/>
      <c r="K67" s="751"/>
      <c r="L67" s="751"/>
      <c r="M67" s="751"/>
    </row>
    <row r="68" spans="2:13" ht="15" customHeight="1" x14ac:dyDescent="0.25">
      <c r="B68" s="751"/>
      <c r="C68" s="1526"/>
      <c r="D68" s="1526"/>
      <c r="E68" s="751"/>
      <c r="F68" s="751"/>
      <c r="G68" s="751"/>
      <c r="H68" s="751"/>
      <c r="I68" s="751"/>
      <c r="J68" s="751"/>
      <c r="K68" s="751"/>
      <c r="L68" s="751"/>
      <c r="M68" s="751"/>
    </row>
    <row r="69" spans="2:13" ht="15" x14ac:dyDescent="0.25">
      <c r="B69" s="751"/>
      <c r="C69" s="1525"/>
      <c r="D69" s="1525"/>
      <c r="E69" s="758"/>
      <c r="F69" s="758"/>
      <c r="G69" s="758"/>
      <c r="H69" s="751"/>
      <c r="I69" s="751"/>
      <c r="J69" s="751"/>
      <c r="K69" s="751"/>
      <c r="L69" s="751"/>
      <c r="M69" s="751"/>
    </row>
    <row r="70" spans="2:13" ht="18.75" customHeight="1" x14ac:dyDescent="0.25">
      <c r="B70" s="751"/>
      <c r="C70" s="1526"/>
      <c r="D70" s="1526"/>
      <c r="E70" s="751"/>
      <c r="F70" s="751"/>
      <c r="G70" s="751"/>
      <c r="H70" s="751"/>
      <c r="I70" s="751"/>
      <c r="J70" s="751"/>
      <c r="K70" s="751"/>
      <c r="L70" s="751"/>
      <c r="M70" s="751"/>
    </row>
    <row r="71" spans="2:13" ht="13.8" x14ac:dyDescent="0.25">
      <c r="B71" s="751"/>
      <c r="C71" s="1527"/>
      <c r="D71" s="1527"/>
      <c r="E71" s="759"/>
      <c r="F71" s="759"/>
      <c r="G71" s="759"/>
      <c r="H71" s="751"/>
      <c r="I71" s="751"/>
      <c r="J71" s="751"/>
      <c r="K71" s="751"/>
      <c r="L71" s="751"/>
      <c r="M71" s="751"/>
    </row>
    <row r="72" spans="2:13" x14ac:dyDescent="0.25">
      <c r="B72" s="751"/>
      <c r="C72" s="1528"/>
      <c r="D72" s="1528"/>
      <c r="E72" s="760"/>
      <c r="F72" s="760"/>
      <c r="G72" s="760"/>
      <c r="H72" s="760"/>
      <c r="I72" s="760"/>
      <c r="J72" s="760"/>
      <c r="K72" s="760"/>
      <c r="L72" s="760"/>
      <c r="M72" s="760"/>
    </row>
    <row r="73" spans="2:13" x14ac:dyDescent="0.25">
      <c r="B73" s="751"/>
      <c r="C73" s="1529"/>
      <c r="D73" s="1529"/>
      <c r="E73" s="761"/>
      <c r="F73" s="761"/>
      <c r="G73" s="761"/>
      <c r="H73" s="762"/>
      <c r="I73" s="762"/>
      <c r="J73" s="762"/>
      <c r="K73" s="762"/>
      <c r="L73" s="762"/>
      <c r="M73" s="762"/>
    </row>
    <row r="74" spans="2:13" x14ac:dyDescent="0.25">
      <c r="B74" s="751"/>
      <c r="C74" s="1529"/>
      <c r="D74" s="1529"/>
      <c r="E74" s="761"/>
      <c r="F74" s="761"/>
      <c r="G74" s="761"/>
      <c r="H74" s="762"/>
      <c r="I74" s="762"/>
      <c r="J74" s="762"/>
      <c r="K74" s="762"/>
      <c r="L74" s="762"/>
      <c r="M74" s="762"/>
    </row>
    <row r="75" spans="2:13" x14ac:dyDescent="0.25">
      <c r="B75" s="751"/>
      <c r="C75" s="1529"/>
      <c r="D75" s="1529"/>
      <c r="E75" s="761"/>
      <c r="F75" s="761"/>
      <c r="G75" s="761"/>
      <c r="H75" s="762"/>
      <c r="I75" s="762"/>
      <c r="J75" s="762"/>
      <c r="K75" s="762"/>
      <c r="L75" s="762"/>
      <c r="M75" s="762"/>
    </row>
    <row r="76" spans="2:13" x14ac:dyDescent="0.25">
      <c r="B76" s="751"/>
      <c r="C76" s="1529"/>
      <c r="D76" s="1529"/>
      <c r="E76" s="761"/>
      <c r="F76" s="761"/>
      <c r="G76" s="761"/>
      <c r="H76" s="762"/>
      <c r="I76" s="762"/>
      <c r="J76" s="762"/>
      <c r="K76" s="762"/>
      <c r="L76" s="762"/>
      <c r="M76" s="762"/>
    </row>
    <row r="77" spans="2:13" x14ac:dyDescent="0.25">
      <c r="B77" s="751"/>
      <c r="C77" s="1529"/>
      <c r="D77" s="1529"/>
      <c r="E77" s="761"/>
      <c r="F77" s="761"/>
      <c r="G77" s="761"/>
      <c r="H77" s="762"/>
      <c r="I77" s="762"/>
      <c r="J77" s="762"/>
      <c r="K77" s="762"/>
      <c r="L77" s="762"/>
      <c r="M77" s="762"/>
    </row>
    <row r="78" spans="2:13" x14ac:dyDescent="0.25">
      <c r="B78" s="751"/>
      <c r="C78" s="1530"/>
      <c r="D78" s="1530"/>
      <c r="E78" s="763"/>
      <c r="F78" s="763"/>
      <c r="G78" s="763"/>
      <c r="H78" s="764"/>
      <c r="I78" s="764"/>
      <c r="J78" s="764"/>
      <c r="K78" s="764"/>
      <c r="L78" s="764"/>
      <c r="M78" s="764"/>
    </row>
    <row r="79" spans="2:13" ht="13.8" x14ac:dyDescent="0.25">
      <c r="B79" s="751"/>
      <c r="C79" s="1527"/>
      <c r="D79" s="1527"/>
      <c r="E79" s="759"/>
      <c r="F79" s="759"/>
      <c r="G79" s="759"/>
      <c r="H79" s="751"/>
      <c r="I79" s="751"/>
      <c r="J79" s="751"/>
      <c r="K79" s="751"/>
      <c r="L79" s="751"/>
      <c r="M79" s="751"/>
    </row>
    <row r="80" spans="2:13" ht="15.6" x14ac:dyDescent="0.3">
      <c r="B80" s="751"/>
      <c r="C80" s="1513"/>
      <c r="D80" s="1513"/>
      <c r="E80" s="1139"/>
      <c r="F80" s="1926"/>
      <c r="G80" s="1926"/>
      <c r="H80" s="751"/>
      <c r="I80" s="751"/>
      <c r="J80" s="751"/>
      <c r="K80" s="751"/>
      <c r="L80" s="751"/>
      <c r="M80" s="751"/>
    </row>
    <row r="81" spans="2:13" ht="13.8" x14ac:dyDescent="0.25">
      <c r="B81" s="751"/>
      <c r="C81" s="1531"/>
      <c r="D81" s="1531"/>
      <c r="E81" s="765"/>
      <c r="F81" s="765"/>
      <c r="G81" s="765"/>
      <c r="H81" s="751"/>
      <c r="I81" s="751"/>
      <c r="J81" s="751"/>
      <c r="K81" s="751"/>
      <c r="L81" s="751"/>
      <c r="M81" s="751"/>
    </row>
    <row r="82" spans="2:13" x14ac:dyDescent="0.25">
      <c r="B82" s="751"/>
      <c r="C82" s="1532"/>
      <c r="D82" s="1532"/>
      <c r="E82" s="766"/>
      <c r="F82" s="766"/>
      <c r="G82" s="766"/>
      <c r="H82" s="766"/>
      <c r="I82" s="751"/>
      <c r="J82" s="751"/>
      <c r="K82" s="751"/>
      <c r="L82" s="751"/>
      <c r="M82" s="751"/>
    </row>
    <row r="83" spans="2:13" x14ac:dyDescent="0.25">
      <c r="B83" s="751"/>
      <c r="C83" s="1533"/>
      <c r="D83" s="1533"/>
      <c r="E83" s="767"/>
      <c r="F83" s="767"/>
      <c r="G83" s="767"/>
      <c r="H83" s="767"/>
      <c r="I83" s="768"/>
      <c r="J83" s="768"/>
      <c r="K83" s="767"/>
      <c r="L83" s="751"/>
      <c r="M83" s="751"/>
    </row>
    <row r="84" spans="2:13" ht="30" customHeight="1" x14ac:dyDescent="0.25">
      <c r="B84" s="751"/>
      <c r="C84" s="1533"/>
      <c r="D84" s="1533"/>
      <c r="E84" s="767"/>
      <c r="F84" s="767"/>
      <c r="G84" s="767"/>
      <c r="H84" s="769"/>
      <c r="I84" s="768"/>
      <c r="J84" s="768"/>
      <c r="K84" s="769"/>
      <c r="L84" s="751"/>
      <c r="M84" s="751"/>
    </row>
    <row r="85" spans="2:13" x14ac:dyDescent="0.25">
      <c r="B85" s="751"/>
      <c r="C85" s="1534"/>
      <c r="D85" s="1534"/>
      <c r="E85" s="770"/>
      <c r="F85" s="770"/>
      <c r="G85" s="770"/>
      <c r="H85" s="770"/>
      <c r="I85" s="751"/>
      <c r="J85" s="751"/>
      <c r="K85" s="751"/>
      <c r="L85" s="751"/>
      <c r="M85" s="751"/>
    </row>
    <row r="86" spans="2:13" x14ac:dyDescent="0.25">
      <c r="B86" s="751"/>
      <c r="C86" s="1534"/>
      <c r="D86" s="1534"/>
      <c r="E86" s="770"/>
      <c r="F86" s="770"/>
      <c r="G86" s="770"/>
      <c r="H86" s="770"/>
      <c r="I86" s="751"/>
      <c r="J86" s="751"/>
      <c r="K86" s="751"/>
      <c r="L86" s="751"/>
      <c r="M86" s="751"/>
    </row>
    <row r="87" spans="2:13" x14ac:dyDescent="0.25">
      <c r="B87" s="751"/>
      <c r="C87" s="1535"/>
      <c r="D87" s="1535"/>
      <c r="E87" s="771"/>
      <c r="F87" s="771"/>
      <c r="G87" s="771"/>
      <c r="H87" s="770"/>
      <c r="I87" s="751"/>
      <c r="J87" s="751"/>
      <c r="K87" s="751"/>
      <c r="L87" s="751"/>
      <c r="M87" s="751"/>
    </row>
    <row r="88" spans="2:13" x14ac:dyDescent="0.25">
      <c r="B88" s="751"/>
      <c r="C88" s="1534"/>
      <c r="D88" s="1534"/>
      <c r="E88" s="770"/>
      <c r="F88" s="770"/>
      <c r="G88" s="770"/>
      <c r="H88" s="770"/>
      <c r="I88" s="751"/>
      <c r="J88" s="751"/>
      <c r="K88" s="751"/>
      <c r="L88" s="751"/>
      <c r="M88" s="751"/>
    </row>
    <row r="89" spans="2:13" x14ac:dyDescent="0.25">
      <c r="B89" s="751"/>
      <c r="C89" s="1534"/>
      <c r="D89" s="1534"/>
      <c r="E89" s="770"/>
      <c r="F89" s="770"/>
      <c r="G89" s="770"/>
      <c r="H89" s="770"/>
      <c r="I89" s="751"/>
      <c r="J89" s="751"/>
      <c r="K89" s="751"/>
      <c r="L89" s="751"/>
      <c r="M89" s="751"/>
    </row>
    <row r="90" spans="2:13" x14ac:dyDescent="0.25">
      <c r="B90" s="751"/>
      <c r="C90" s="1534"/>
      <c r="D90" s="1534"/>
      <c r="E90" s="770"/>
      <c r="F90" s="770"/>
      <c r="G90" s="770"/>
      <c r="H90" s="770"/>
      <c r="I90" s="751"/>
      <c r="J90" s="751"/>
      <c r="K90" s="751"/>
      <c r="L90" s="751"/>
      <c r="M90" s="751"/>
    </row>
    <row r="91" spans="2:13" x14ac:dyDescent="0.25">
      <c r="B91" s="751"/>
      <c r="C91" s="1534"/>
      <c r="D91" s="1534"/>
      <c r="E91" s="770"/>
      <c r="F91" s="770"/>
      <c r="G91" s="770"/>
      <c r="H91" s="770"/>
      <c r="I91" s="751"/>
      <c r="J91" s="751"/>
      <c r="K91" s="751"/>
      <c r="L91" s="751"/>
      <c r="M91" s="751"/>
    </row>
    <row r="92" spans="2:13" x14ac:dyDescent="0.25">
      <c r="B92" s="751"/>
      <c r="C92" s="1534"/>
      <c r="D92" s="1534"/>
      <c r="E92" s="770"/>
      <c r="F92" s="770"/>
      <c r="G92" s="770"/>
      <c r="H92" s="770"/>
      <c r="I92" s="751"/>
      <c r="J92" s="751"/>
      <c r="K92" s="751"/>
      <c r="L92" s="751"/>
      <c r="M92" s="751"/>
    </row>
    <row r="93" spans="2:13" x14ac:dyDescent="0.25">
      <c r="B93" s="751"/>
      <c r="C93" s="1536"/>
      <c r="D93" s="1536"/>
      <c r="E93" s="772"/>
      <c r="F93" s="772"/>
      <c r="G93" s="772"/>
      <c r="H93" s="772"/>
      <c r="I93" s="751"/>
      <c r="J93" s="751"/>
      <c r="K93" s="751"/>
      <c r="L93" s="751"/>
      <c r="M93" s="751"/>
    </row>
    <row r="94" spans="2:13" x14ac:dyDescent="0.25">
      <c r="B94" s="751"/>
      <c r="C94" s="1526"/>
      <c r="D94" s="1526"/>
      <c r="E94" s="751"/>
      <c r="F94" s="751"/>
      <c r="G94" s="751"/>
      <c r="H94" s="751"/>
      <c r="I94" s="751"/>
      <c r="J94" s="751"/>
      <c r="K94" s="751"/>
      <c r="L94" s="751"/>
      <c r="M94" s="751"/>
    </row>
    <row r="95" spans="2:13" x14ac:dyDescent="0.25">
      <c r="B95" s="751"/>
      <c r="C95" s="1537"/>
      <c r="D95" s="1537"/>
      <c r="E95" s="773"/>
      <c r="F95" s="773"/>
      <c r="G95" s="773"/>
      <c r="H95" s="751"/>
      <c r="I95" s="751"/>
      <c r="J95" s="751"/>
      <c r="K95" s="751"/>
      <c r="L95" s="751"/>
      <c r="M95" s="751"/>
    </row>
    <row r="96" spans="2:13" x14ac:dyDescent="0.25">
      <c r="B96" s="751"/>
      <c r="C96" s="1537"/>
      <c r="D96" s="1537"/>
      <c r="E96" s="773"/>
      <c r="F96" s="773"/>
      <c r="G96" s="773"/>
      <c r="H96" s="751"/>
      <c r="I96" s="751"/>
      <c r="J96" s="751"/>
      <c r="K96" s="751"/>
      <c r="L96" s="751"/>
      <c r="M96" s="751"/>
    </row>
    <row r="97" spans="2:13" x14ac:dyDescent="0.25">
      <c r="B97" s="751"/>
      <c r="C97" s="1526"/>
      <c r="D97" s="1526"/>
      <c r="E97" s="751"/>
      <c r="F97" s="751"/>
      <c r="G97" s="751"/>
      <c r="H97" s="751"/>
      <c r="I97" s="751"/>
      <c r="J97" s="751"/>
      <c r="K97" s="751"/>
      <c r="L97" s="751"/>
      <c r="M97" s="751"/>
    </row>
    <row r="98" spans="2:13" x14ac:dyDescent="0.25">
      <c r="B98" s="751"/>
      <c r="C98" s="1532"/>
      <c r="D98" s="1532"/>
      <c r="E98" s="766"/>
      <c r="F98" s="766"/>
      <c r="G98" s="766"/>
      <c r="H98" s="766"/>
      <c r="I98" s="751"/>
      <c r="J98" s="751"/>
      <c r="K98" s="751"/>
      <c r="L98" s="751"/>
      <c r="M98" s="751"/>
    </row>
    <row r="99" spans="2:13" ht="24.75" customHeight="1" x14ac:dyDescent="0.25">
      <c r="B99" s="751"/>
      <c r="C99" s="1533"/>
      <c r="D99" s="1533"/>
      <c r="E99" s="767"/>
      <c r="F99" s="767"/>
      <c r="G99" s="767"/>
      <c r="H99" s="767"/>
      <c r="I99" s="774"/>
      <c r="J99" s="774"/>
      <c r="K99" s="767"/>
      <c r="L99" s="751"/>
      <c r="M99" s="751"/>
    </row>
    <row r="100" spans="2:13" x14ac:dyDescent="0.25">
      <c r="B100" s="751"/>
      <c r="C100" s="1533"/>
      <c r="D100" s="1533"/>
      <c r="E100" s="767"/>
      <c r="F100" s="767"/>
      <c r="G100" s="767"/>
      <c r="H100" s="774"/>
      <c r="I100" s="774"/>
      <c r="J100" s="774"/>
      <c r="K100" s="769"/>
      <c r="L100" s="751"/>
      <c r="M100" s="751"/>
    </row>
    <row r="101" spans="2:13" x14ac:dyDescent="0.25">
      <c r="B101" s="751"/>
      <c r="C101" s="1534"/>
      <c r="D101" s="1534"/>
      <c r="E101" s="770"/>
      <c r="F101" s="770"/>
      <c r="G101" s="770"/>
      <c r="H101" s="751"/>
      <c r="I101" s="751"/>
      <c r="J101" s="751"/>
      <c r="K101" s="770"/>
      <c r="L101" s="751"/>
      <c r="M101" s="751"/>
    </row>
    <row r="102" spans="2:13" x14ac:dyDescent="0.25">
      <c r="B102" s="751"/>
      <c r="C102" s="1534"/>
      <c r="D102" s="1534"/>
      <c r="E102" s="770"/>
      <c r="F102" s="770"/>
      <c r="G102" s="770"/>
      <c r="H102" s="751"/>
      <c r="I102" s="751"/>
      <c r="J102" s="751"/>
      <c r="K102" s="770"/>
      <c r="L102" s="751"/>
      <c r="M102" s="751"/>
    </row>
    <row r="103" spans="2:13" x14ac:dyDescent="0.25">
      <c r="B103" s="751"/>
      <c r="C103" s="1536"/>
      <c r="D103" s="1536"/>
      <c r="E103" s="772"/>
      <c r="F103" s="772"/>
      <c r="G103" s="772"/>
      <c r="H103" s="751"/>
      <c r="I103" s="751"/>
      <c r="J103" s="751"/>
      <c r="K103" s="772"/>
      <c r="L103" s="751"/>
      <c r="M103" s="751"/>
    </row>
    <row r="104" spans="2:13" ht="13.8" x14ac:dyDescent="0.25">
      <c r="B104" s="751"/>
      <c r="C104" s="1527"/>
      <c r="D104" s="1527"/>
      <c r="E104" s="759"/>
      <c r="F104" s="759"/>
      <c r="G104" s="759"/>
      <c r="H104" s="751"/>
      <c r="I104" s="751"/>
      <c r="J104" s="751"/>
      <c r="K104" s="751"/>
      <c r="L104" s="751"/>
      <c r="M104" s="751"/>
    </row>
    <row r="105" spans="2:13" x14ac:dyDescent="0.25">
      <c r="B105" s="751"/>
      <c r="C105" s="1538"/>
      <c r="D105" s="1538"/>
      <c r="E105" s="775"/>
      <c r="F105" s="775"/>
      <c r="G105" s="775"/>
      <c r="H105" s="775"/>
      <c r="I105" s="751"/>
      <c r="J105" s="751"/>
      <c r="K105" s="751"/>
      <c r="L105" s="751"/>
      <c r="M105" s="751"/>
    </row>
    <row r="106" spans="2:13" x14ac:dyDescent="0.25">
      <c r="B106" s="751"/>
      <c r="C106" s="1539"/>
      <c r="D106" s="1539"/>
      <c r="E106" s="776"/>
      <c r="F106" s="776"/>
      <c r="G106" s="776"/>
      <c r="H106" s="775"/>
      <c r="I106" s="751"/>
      <c r="J106" s="751"/>
      <c r="K106" s="775"/>
      <c r="L106" s="751"/>
      <c r="M106" s="751"/>
    </row>
    <row r="107" spans="2:13" x14ac:dyDescent="0.25">
      <c r="B107" s="751"/>
      <c r="C107" s="1539"/>
      <c r="D107" s="1539"/>
      <c r="E107" s="776"/>
      <c r="F107" s="776"/>
      <c r="G107" s="776"/>
      <c r="H107" s="751"/>
      <c r="I107" s="751"/>
      <c r="J107" s="751"/>
      <c r="K107" s="775"/>
      <c r="L107" s="751"/>
      <c r="M107" s="751"/>
    </row>
    <row r="108" spans="2:13" x14ac:dyDescent="0.25">
      <c r="B108" s="751"/>
      <c r="C108" s="1539"/>
      <c r="D108" s="1539"/>
      <c r="E108" s="776"/>
      <c r="F108" s="776"/>
      <c r="G108" s="776"/>
      <c r="H108" s="751"/>
      <c r="I108" s="751"/>
      <c r="J108" s="751"/>
      <c r="K108" s="775"/>
      <c r="L108" s="751"/>
      <c r="M108" s="751"/>
    </row>
    <row r="109" spans="2:13" x14ac:dyDescent="0.25">
      <c r="B109" s="751"/>
      <c r="C109" s="1522"/>
      <c r="D109" s="1522"/>
      <c r="E109" s="754"/>
      <c r="F109" s="754"/>
      <c r="G109" s="754"/>
      <c r="H109" s="754"/>
      <c r="I109" s="751"/>
      <c r="J109" s="751"/>
      <c r="K109" s="754"/>
      <c r="L109" s="751"/>
      <c r="M109" s="751"/>
    </row>
    <row r="110" spans="2:13" ht="13.8" x14ac:dyDescent="0.25">
      <c r="B110" s="751"/>
      <c r="C110" s="1527"/>
      <c r="D110" s="1527"/>
      <c r="E110" s="759"/>
      <c r="F110" s="759"/>
      <c r="G110" s="759"/>
      <c r="H110" s="751"/>
      <c r="I110" s="751"/>
      <c r="J110" s="751"/>
      <c r="K110" s="751"/>
      <c r="L110" s="751"/>
      <c r="M110" s="751"/>
    </row>
    <row r="111" spans="2:13" ht="13.8" x14ac:dyDescent="0.25">
      <c r="B111" s="751"/>
      <c r="C111" s="1527"/>
      <c r="D111" s="1527"/>
      <c r="E111" s="759"/>
      <c r="F111" s="759"/>
      <c r="G111" s="759"/>
      <c r="H111" s="751"/>
      <c r="I111" s="751"/>
      <c r="J111" s="751"/>
      <c r="K111" s="751"/>
      <c r="L111" s="751"/>
      <c r="M111" s="751"/>
    </row>
    <row r="112" spans="2:13" ht="13.8" x14ac:dyDescent="0.25">
      <c r="B112" s="751"/>
      <c r="C112" s="1527"/>
      <c r="D112" s="1527"/>
      <c r="E112" s="759"/>
      <c r="F112" s="759"/>
      <c r="G112" s="759"/>
      <c r="H112" s="751"/>
      <c r="I112" s="751"/>
      <c r="J112" s="751"/>
      <c r="K112" s="751"/>
      <c r="L112" s="751"/>
      <c r="M112" s="751"/>
    </row>
    <row r="113" spans="2:13" ht="13.8" x14ac:dyDescent="0.25">
      <c r="B113" s="751"/>
      <c r="C113" s="1527"/>
      <c r="D113" s="1527"/>
      <c r="E113" s="759"/>
      <c r="F113" s="759"/>
      <c r="G113" s="759"/>
      <c r="H113" s="751"/>
      <c r="I113" s="751"/>
      <c r="J113" s="751"/>
      <c r="K113" s="751"/>
      <c r="L113" s="751"/>
      <c r="M113" s="751"/>
    </row>
    <row r="114" spans="2:13" ht="15.6" x14ac:dyDescent="0.3">
      <c r="B114" s="751"/>
      <c r="C114" s="1513"/>
      <c r="D114" s="1513"/>
      <c r="E114" s="1139"/>
      <c r="F114" s="1926"/>
      <c r="G114" s="1926"/>
      <c r="H114" s="751"/>
      <c r="I114" s="751"/>
      <c r="J114" s="751"/>
      <c r="K114" s="751"/>
      <c r="L114" s="751"/>
      <c r="M114" s="751"/>
    </row>
    <row r="115" spans="2:13" ht="15.6" x14ac:dyDescent="0.3">
      <c r="B115" s="751"/>
      <c r="C115" s="1513"/>
      <c r="D115" s="1513"/>
      <c r="E115" s="1139"/>
      <c r="F115" s="1926"/>
      <c r="G115" s="1926"/>
      <c r="H115" s="751"/>
      <c r="I115" s="751"/>
      <c r="J115" s="751"/>
      <c r="K115" s="751"/>
      <c r="L115" s="751"/>
      <c r="M115" s="751"/>
    </row>
    <row r="116" spans="2:13" x14ac:dyDescent="0.25">
      <c r="B116" s="751"/>
      <c r="C116" s="1539"/>
      <c r="D116" s="1539"/>
      <c r="E116" s="776"/>
      <c r="F116" s="776"/>
      <c r="G116" s="776"/>
      <c r="H116" s="775"/>
      <c r="I116" s="751"/>
      <c r="J116" s="751"/>
      <c r="K116" s="775"/>
      <c r="L116" s="751"/>
      <c r="M116" s="751"/>
    </row>
    <row r="117" spans="2:13" x14ac:dyDescent="0.25">
      <c r="B117" s="751"/>
      <c r="C117" s="1539"/>
      <c r="D117" s="1539"/>
      <c r="E117" s="776"/>
      <c r="F117" s="776"/>
      <c r="G117" s="776"/>
      <c r="H117" s="751"/>
      <c r="I117" s="751"/>
      <c r="J117" s="751"/>
      <c r="K117" s="775"/>
      <c r="L117" s="751"/>
      <c r="M117" s="751"/>
    </row>
    <row r="118" spans="2:13" x14ac:dyDescent="0.25">
      <c r="B118" s="751"/>
      <c r="C118" s="1540"/>
      <c r="D118" s="1540"/>
      <c r="E118" s="777"/>
      <c r="F118" s="777"/>
      <c r="G118" s="777"/>
      <c r="H118" s="777"/>
      <c r="I118" s="751"/>
      <c r="J118" s="751"/>
      <c r="K118" s="777"/>
      <c r="L118" s="751"/>
      <c r="M118" s="751"/>
    </row>
    <row r="119" spans="2:13" x14ac:dyDescent="0.25">
      <c r="B119" s="751"/>
      <c r="C119" s="1540"/>
      <c r="D119" s="1540"/>
      <c r="E119" s="777"/>
      <c r="F119" s="777"/>
      <c r="G119" s="777"/>
      <c r="H119" s="777"/>
      <c r="I119" s="751"/>
      <c r="J119" s="751"/>
      <c r="K119" s="777"/>
      <c r="L119" s="751"/>
      <c r="M119" s="751"/>
    </row>
    <row r="120" spans="2:13" x14ac:dyDescent="0.25">
      <c r="B120" s="751"/>
      <c r="C120" s="1540"/>
      <c r="D120" s="1540"/>
      <c r="E120" s="777"/>
      <c r="F120" s="777"/>
      <c r="G120" s="777"/>
      <c r="H120" s="777"/>
      <c r="I120" s="751"/>
      <c r="J120" s="751"/>
      <c r="K120" s="777"/>
      <c r="L120" s="751"/>
      <c r="M120" s="751"/>
    </row>
    <row r="121" spans="2:13" x14ac:dyDescent="0.25">
      <c r="B121" s="751"/>
      <c r="C121" s="1522"/>
      <c r="D121" s="1522"/>
      <c r="E121" s="754"/>
      <c r="F121" s="754"/>
      <c r="G121" s="754"/>
      <c r="H121" s="754"/>
      <c r="I121" s="751"/>
      <c r="J121" s="751"/>
      <c r="K121" s="754"/>
      <c r="L121" s="751"/>
      <c r="M121" s="751"/>
    </row>
    <row r="122" spans="2:13" x14ac:dyDescent="0.25">
      <c r="B122" s="751"/>
      <c r="C122" s="1522"/>
      <c r="D122" s="1522"/>
      <c r="E122" s="754"/>
      <c r="F122" s="754"/>
      <c r="G122" s="754"/>
      <c r="H122" s="754"/>
      <c r="I122" s="751"/>
      <c r="J122" s="751"/>
      <c r="K122" s="754"/>
      <c r="L122" s="751"/>
      <c r="M122" s="751"/>
    </row>
    <row r="123" spans="2:13" x14ac:dyDescent="0.25">
      <c r="B123" s="751"/>
      <c r="C123" s="1522"/>
      <c r="D123" s="1522"/>
      <c r="E123" s="754"/>
      <c r="F123" s="754"/>
      <c r="G123" s="754"/>
      <c r="H123" s="754"/>
      <c r="I123" s="751"/>
      <c r="J123" s="751"/>
      <c r="K123" s="754"/>
      <c r="L123" s="751"/>
      <c r="M123" s="751"/>
    </row>
    <row r="124" spans="2:13" x14ac:dyDescent="0.25">
      <c r="B124" s="751"/>
      <c r="C124" s="1522"/>
      <c r="D124" s="1522"/>
      <c r="E124" s="754"/>
      <c r="F124" s="754"/>
      <c r="G124" s="754"/>
      <c r="H124" s="754"/>
      <c r="I124" s="751"/>
      <c r="J124" s="751"/>
      <c r="K124" s="754"/>
      <c r="L124" s="751"/>
      <c r="M124" s="751"/>
    </row>
    <row r="125" spans="2:13" ht="13.8" x14ac:dyDescent="0.25">
      <c r="B125" s="751"/>
      <c r="C125" s="1527"/>
      <c r="D125" s="1527"/>
      <c r="E125" s="759"/>
      <c r="F125" s="759"/>
      <c r="G125" s="759"/>
      <c r="H125" s="751"/>
      <c r="I125" s="751"/>
      <c r="J125" s="751"/>
      <c r="K125" s="751"/>
      <c r="L125" s="751"/>
      <c r="M125" s="751"/>
    </row>
    <row r="126" spans="2:13" ht="15.6" x14ac:dyDescent="0.3">
      <c r="B126" s="751"/>
      <c r="C126" s="1513"/>
      <c r="D126" s="1513"/>
      <c r="E126" s="1139"/>
      <c r="F126" s="1926"/>
      <c r="G126" s="1926"/>
      <c r="H126" s="751"/>
      <c r="I126" s="751"/>
      <c r="J126" s="751"/>
      <c r="K126" s="751"/>
      <c r="L126" s="751"/>
      <c r="M126" s="751"/>
    </row>
    <row r="127" spans="2:13" ht="15.6" x14ac:dyDescent="0.3">
      <c r="B127" s="751"/>
      <c r="C127" s="1513"/>
      <c r="D127" s="1513"/>
      <c r="E127" s="1139"/>
      <c r="F127" s="1926"/>
      <c r="G127" s="1926"/>
      <c r="H127" s="751"/>
      <c r="I127" s="751"/>
      <c r="J127" s="751"/>
      <c r="K127" s="751"/>
      <c r="L127" s="751"/>
      <c r="M127" s="751"/>
    </row>
    <row r="128" spans="2:13" ht="13.8" x14ac:dyDescent="0.25">
      <c r="B128" s="751"/>
      <c r="C128" s="1524"/>
      <c r="D128" s="1524"/>
      <c r="E128" s="757"/>
      <c r="F128" s="757"/>
      <c r="G128" s="757"/>
      <c r="H128" s="778"/>
      <c r="I128" s="751"/>
      <c r="J128" s="751"/>
      <c r="K128" s="751"/>
      <c r="L128" s="779"/>
      <c r="M128" s="751"/>
    </row>
    <row r="129" spans="2:13" ht="13.8" x14ac:dyDescent="0.25">
      <c r="B129" s="751"/>
      <c r="C129" s="1524"/>
      <c r="D129" s="1524"/>
      <c r="E129" s="757"/>
      <c r="F129" s="757"/>
      <c r="G129" s="757"/>
      <c r="H129" s="751"/>
      <c r="I129" s="751"/>
      <c r="J129" s="751"/>
      <c r="K129" s="751"/>
      <c r="L129" s="757"/>
      <c r="M129" s="751"/>
    </row>
    <row r="130" spans="2:13" ht="13.8" x14ac:dyDescent="0.25">
      <c r="B130" s="751"/>
      <c r="C130" s="1524"/>
      <c r="D130" s="1524"/>
      <c r="E130" s="757"/>
      <c r="F130" s="757"/>
      <c r="G130" s="757"/>
      <c r="H130" s="778"/>
      <c r="I130" s="751"/>
      <c r="J130" s="751"/>
      <c r="K130" s="751"/>
      <c r="L130" s="779"/>
      <c r="M130" s="751"/>
    </row>
    <row r="131" spans="2:13" ht="13.8" x14ac:dyDescent="0.25">
      <c r="B131" s="751"/>
      <c r="C131" s="1524"/>
      <c r="D131" s="1524"/>
      <c r="E131" s="757"/>
      <c r="F131" s="757"/>
      <c r="G131" s="757"/>
      <c r="H131" s="778"/>
      <c r="I131" s="757"/>
      <c r="J131" s="757"/>
      <c r="K131" s="751"/>
      <c r="L131" s="751"/>
      <c r="M131" s="751"/>
    </row>
    <row r="132" spans="2:13" x14ac:dyDescent="0.25">
      <c r="B132" s="751"/>
      <c r="C132" s="1526"/>
      <c r="D132" s="1526"/>
      <c r="E132" s="751"/>
      <c r="F132" s="751"/>
      <c r="G132" s="751"/>
      <c r="H132" s="751"/>
      <c r="I132" s="751"/>
      <c r="J132" s="751"/>
      <c r="K132" s="751"/>
      <c r="L132" s="751"/>
      <c r="M132" s="751"/>
    </row>
    <row r="133" spans="2:13" x14ac:dyDescent="0.25">
      <c r="B133" s="751"/>
      <c r="C133" s="1526"/>
      <c r="D133" s="1526"/>
      <c r="E133" s="751"/>
      <c r="F133" s="751"/>
      <c r="G133" s="751"/>
      <c r="H133" s="751"/>
      <c r="I133" s="751"/>
      <c r="J133" s="751"/>
      <c r="K133" s="751"/>
      <c r="L133" s="751"/>
      <c r="M133" s="751"/>
    </row>
    <row r="134" spans="2:13" x14ac:dyDescent="0.25">
      <c r="B134" s="751"/>
      <c r="C134" s="1536"/>
      <c r="D134" s="1536"/>
      <c r="E134" s="772"/>
      <c r="F134" s="772"/>
      <c r="G134" s="772"/>
      <c r="H134" s="751"/>
      <c r="I134" s="751"/>
      <c r="J134" s="751"/>
      <c r="K134" s="751"/>
      <c r="L134" s="751"/>
      <c r="M134" s="751"/>
    </row>
    <row r="135" spans="2:13" x14ac:dyDescent="0.25">
      <c r="B135" s="751"/>
      <c r="C135" s="1541"/>
      <c r="D135" s="1541"/>
      <c r="E135" s="780"/>
      <c r="F135" s="780"/>
      <c r="G135" s="780"/>
      <c r="H135" s="751"/>
      <c r="I135" s="751"/>
      <c r="J135" s="751"/>
      <c r="K135" s="751"/>
      <c r="L135" s="751"/>
      <c r="M135" s="751"/>
    </row>
    <row r="136" spans="2:13" x14ac:dyDescent="0.25">
      <c r="B136" s="751"/>
      <c r="C136" s="1536"/>
      <c r="D136" s="1536"/>
      <c r="E136" s="772"/>
      <c r="F136" s="772"/>
      <c r="G136" s="772"/>
      <c r="H136" s="751"/>
      <c r="I136" s="751"/>
      <c r="J136" s="751"/>
      <c r="K136" s="751"/>
      <c r="L136" s="751"/>
      <c r="M136" s="751"/>
    </row>
    <row r="137" spans="2:13" x14ac:dyDescent="0.25">
      <c r="B137" s="751"/>
      <c r="C137" s="1541"/>
      <c r="D137" s="1541"/>
      <c r="E137" s="780"/>
      <c r="F137" s="780"/>
      <c r="G137" s="780"/>
      <c r="H137" s="751"/>
      <c r="I137" s="751"/>
      <c r="J137" s="751"/>
      <c r="K137" s="751"/>
      <c r="L137" s="751"/>
      <c r="M137" s="751"/>
    </row>
    <row r="138" spans="2:13" x14ac:dyDescent="0.25">
      <c r="B138" s="751"/>
      <c r="C138" s="1541"/>
      <c r="D138" s="1541"/>
      <c r="E138" s="780"/>
      <c r="F138" s="780"/>
      <c r="G138" s="780"/>
      <c r="H138" s="751"/>
      <c r="I138" s="751"/>
      <c r="J138" s="751"/>
      <c r="K138" s="751"/>
      <c r="L138" s="751"/>
      <c r="M138" s="751"/>
    </row>
    <row r="139" spans="2:13" x14ac:dyDescent="0.25">
      <c r="B139" s="751"/>
      <c r="C139" s="1526"/>
      <c r="D139" s="1526"/>
      <c r="E139" s="751"/>
      <c r="F139" s="751"/>
      <c r="G139" s="751"/>
      <c r="H139" s="751"/>
      <c r="I139" s="751"/>
      <c r="J139" s="751"/>
      <c r="K139" s="751"/>
      <c r="L139" s="751"/>
      <c r="M139" s="751"/>
    </row>
    <row r="140" spans="2:13" x14ac:dyDescent="0.25">
      <c r="B140" s="751"/>
      <c r="C140" s="1541"/>
      <c r="D140" s="1541"/>
      <c r="E140" s="780"/>
      <c r="F140" s="780"/>
      <c r="G140" s="780"/>
      <c r="H140" s="751"/>
      <c r="I140" s="751"/>
      <c r="J140" s="751"/>
      <c r="K140" s="751"/>
      <c r="L140" s="751"/>
      <c r="M140" s="751"/>
    </row>
    <row r="141" spans="2:13" ht="18" customHeight="1" x14ac:dyDescent="0.25">
      <c r="B141" s="751"/>
      <c r="C141" s="1541"/>
      <c r="D141" s="1541"/>
      <c r="E141" s="780"/>
      <c r="F141" s="780"/>
      <c r="G141" s="780"/>
      <c r="H141" s="751"/>
      <c r="I141" s="751"/>
      <c r="J141" s="751"/>
      <c r="K141" s="751"/>
      <c r="L141" s="751"/>
      <c r="M141" s="751"/>
    </row>
    <row r="142" spans="2:13" x14ac:dyDescent="0.25">
      <c r="B142" s="751"/>
      <c r="C142" s="1526"/>
      <c r="D142" s="1526"/>
      <c r="E142" s="751"/>
      <c r="F142" s="751"/>
      <c r="G142" s="751"/>
      <c r="H142" s="751"/>
      <c r="I142" s="751"/>
      <c r="J142" s="751"/>
      <c r="K142" s="751"/>
      <c r="L142" s="751"/>
      <c r="M142" s="751"/>
    </row>
    <row r="143" spans="2:13" x14ac:dyDescent="0.25">
      <c r="B143" s="751"/>
      <c r="C143" s="1526"/>
      <c r="D143" s="1526"/>
      <c r="E143" s="751"/>
      <c r="F143" s="751"/>
      <c r="G143" s="751"/>
      <c r="H143" s="751"/>
      <c r="I143" s="751"/>
      <c r="J143" s="751"/>
      <c r="K143" s="751"/>
      <c r="L143" s="751"/>
      <c r="M143" s="751"/>
    </row>
    <row r="144" spans="2:13" ht="13.8" x14ac:dyDescent="0.25">
      <c r="B144" s="751"/>
      <c r="C144" s="1527"/>
      <c r="D144" s="1527"/>
      <c r="E144" s="759"/>
      <c r="F144" s="759"/>
      <c r="G144" s="759"/>
      <c r="H144" s="751"/>
      <c r="I144" s="751"/>
      <c r="J144" s="751"/>
      <c r="K144" s="751"/>
      <c r="L144" s="751"/>
      <c r="M144" s="751"/>
    </row>
    <row r="145" spans="2:13" x14ac:dyDescent="0.25">
      <c r="B145" s="751"/>
      <c r="C145" s="1526"/>
      <c r="D145" s="1526"/>
      <c r="E145" s="751"/>
      <c r="F145" s="751"/>
      <c r="G145" s="751"/>
      <c r="H145" s="751"/>
      <c r="I145" s="751"/>
      <c r="J145" s="751"/>
      <c r="K145" s="751"/>
      <c r="L145" s="751"/>
      <c r="M145" s="751"/>
    </row>
    <row r="146" spans="2:13" ht="17.399999999999999" x14ac:dyDescent="0.3">
      <c r="B146" s="781"/>
      <c r="C146" s="1526"/>
      <c r="D146" s="1526"/>
      <c r="E146" s="751"/>
      <c r="F146" s="751"/>
      <c r="G146" s="751"/>
      <c r="H146" s="751"/>
      <c r="I146" s="751"/>
      <c r="J146" s="751"/>
      <c r="K146" s="751"/>
      <c r="L146" s="751"/>
      <c r="M146" s="751"/>
    </row>
    <row r="147" spans="2:13" x14ac:dyDescent="0.25">
      <c r="B147" s="751"/>
      <c r="C147" s="1526"/>
      <c r="D147" s="1526"/>
      <c r="E147" s="751"/>
      <c r="F147" s="751"/>
      <c r="G147" s="751"/>
      <c r="H147" s="751"/>
      <c r="I147" s="751"/>
      <c r="J147" s="751"/>
      <c r="K147" s="751"/>
      <c r="L147" s="751"/>
      <c r="M147" s="751"/>
    </row>
    <row r="148" spans="2:13" ht="13.8" x14ac:dyDescent="0.25">
      <c r="B148" s="751"/>
      <c r="C148" s="1542"/>
      <c r="D148" s="1542"/>
      <c r="E148" s="782"/>
      <c r="F148" s="782"/>
      <c r="G148" s="782"/>
      <c r="H148" s="751"/>
      <c r="I148" s="751"/>
      <c r="J148" s="751"/>
      <c r="K148" s="751"/>
      <c r="L148" s="751"/>
      <c r="M148" s="751"/>
    </row>
    <row r="149" spans="2:13" x14ac:dyDescent="0.25">
      <c r="C149" s="1543"/>
      <c r="D149" s="1543"/>
      <c r="E149" s="783"/>
      <c r="F149" s="783"/>
      <c r="G149" s="783"/>
      <c r="H149" s="751"/>
    </row>
    <row r="150" spans="2:13" x14ac:dyDescent="0.25">
      <c r="C150" s="1543"/>
      <c r="D150" s="1543"/>
      <c r="E150" s="783"/>
      <c r="F150" s="783"/>
      <c r="G150" s="783"/>
      <c r="H150" s="751"/>
    </row>
    <row r="151" spans="2:13" x14ac:dyDescent="0.25">
      <c r="C151" s="1543"/>
      <c r="D151" s="1543"/>
      <c r="E151" s="783"/>
      <c r="F151" s="783"/>
      <c r="G151" s="783"/>
      <c r="H151" s="751"/>
    </row>
    <row r="152" spans="2:13" x14ac:dyDescent="0.25">
      <c r="C152" s="1543"/>
      <c r="D152" s="1543"/>
      <c r="E152" s="783"/>
      <c r="F152" s="783"/>
      <c r="G152" s="783"/>
      <c r="H152" s="751"/>
    </row>
    <row r="153" spans="2:13" x14ac:dyDescent="0.25">
      <c r="C153" s="1544"/>
      <c r="D153" s="1544"/>
      <c r="E153" s="784"/>
      <c r="F153" s="784"/>
      <c r="G153" s="784"/>
      <c r="H153" s="751"/>
    </row>
    <row r="154" spans="2:13" x14ac:dyDescent="0.25">
      <c r="C154" s="1545"/>
      <c r="D154" s="1545"/>
      <c r="E154" s="785"/>
      <c r="F154" s="785"/>
      <c r="G154" s="785"/>
      <c r="H154" s="751"/>
    </row>
    <row r="155" spans="2:13" ht="13.8" x14ac:dyDescent="0.25">
      <c r="C155" s="1546"/>
      <c r="D155" s="1546"/>
      <c r="E155" s="786"/>
      <c r="F155" s="786"/>
      <c r="G155" s="786"/>
      <c r="H155" s="787"/>
    </row>
    <row r="156" spans="2:13" ht="13.8" x14ac:dyDescent="0.25">
      <c r="C156" s="1526"/>
      <c r="D156" s="1526"/>
      <c r="E156" s="751"/>
      <c r="F156" s="751"/>
      <c r="G156" s="751"/>
      <c r="H156" s="787"/>
    </row>
    <row r="157" spans="2:13" x14ac:dyDescent="0.25">
      <c r="C157" s="1526"/>
      <c r="D157" s="1526"/>
      <c r="E157" s="751"/>
      <c r="F157" s="751"/>
      <c r="G157" s="751"/>
      <c r="H157" s="788"/>
    </row>
    <row r="158" spans="2:13" x14ac:dyDescent="0.25">
      <c r="C158" s="1526"/>
      <c r="D158" s="1526"/>
      <c r="E158" s="751"/>
      <c r="F158" s="751"/>
      <c r="G158" s="751"/>
      <c r="H158" s="751"/>
    </row>
    <row r="159" spans="2:13" x14ac:dyDescent="0.25">
      <c r="C159" s="1526"/>
      <c r="D159" s="1526"/>
      <c r="E159" s="751"/>
      <c r="F159" s="751"/>
      <c r="G159" s="751"/>
      <c r="H159" s="751"/>
    </row>
    <row r="160" spans="2:13" x14ac:dyDescent="0.25">
      <c r="C160" s="1526"/>
      <c r="D160" s="1526"/>
      <c r="E160" s="751"/>
      <c r="F160" s="751"/>
      <c r="G160" s="751"/>
      <c r="H160" s="751"/>
    </row>
    <row r="161" spans="3:8" x14ac:dyDescent="0.25">
      <c r="C161" s="1526"/>
      <c r="D161" s="1526"/>
      <c r="E161" s="751"/>
      <c r="F161" s="751"/>
      <c r="G161" s="751"/>
      <c r="H161" s="751"/>
    </row>
    <row r="162" spans="3:8" x14ac:dyDescent="0.25">
      <c r="C162" s="1526"/>
      <c r="D162" s="1526"/>
      <c r="E162" s="751"/>
      <c r="F162" s="751"/>
      <c r="G162" s="751"/>
      <c r="H162" s="788"/>
    </row>
    <row r="163" spans="3:8" x14ac:dyDescent="0.25">
      <c r="C163" s="1526"/>
      <c r="D163" s="1526"/>
      <c r="E163" s="751"/>
      <c r="F163" s="751"/>
      <c r="G163" s="751"/>
      <c r="H163" s="751"/>
    </row>
    <row r="164" spans="3:8" x14ac:dyDescent="0.25">
      <c r="C164" s="1526"/>
      <c r="D164" s="1526"/>
      <c r="E164" s="751"/>
      <c r="F164" s="751"/>
      <c r="G164" s="751"/>
      <c r="H164" s="751"/>
    </row>
    <row r="165" spans="3:8" x14ac:dyDescent="0.25">
      <c r="C165" s="1526"/>
      <c r="D165" s="1526"/>
      <c r="E165" s="751"/>
      <c r="F165" s="751"/>
      <c r="G165" s="751"/>
      <c r="H165" s="751"/>
    </row>
    <row r="166" spans="3:8" x14ac:dyDescent="0.25">
      <c r="C166" s="1526"/>
      <c r="D166" s="1526"/>
      <c r="E166" s="751"/>
      <c r="F166" s="751"/>
      <c r="G166" s="751"/>
      <c r="H166" s="751"/>
    </row>
    <row r="167" spans="3:8" x14ac:dyDescent="0.25">
      <c r="C167" s="1526"/>
      <c r="D167" s="1526"/>
      <c r="E167" s="751"/>
      <c r="F167" s="751"/>
      <c r="G167" s="751"/>
      <c r="H167" s="751"/>
    </row>
    <row r="168" spans="3:8" x14ac:dyDescent="0.25">
      <c r="C168" s="1526"/>
      <c r="D168" s="1526"/>
      <c r="E168" s="751"/>
      <c r="F168" s="751"/>
      <c r="G168" s="751"/>
      <c r="H168" s="751"/>
    </row>
    <row r="169" spans="3:8" x14ac:dyDescent="0.25">
      <c r="C169" s="1526"/>
      <c r="D169" s="1526"/>
      <c r="E169" s="751"/>
      <c r="F169" s="751"/>
      <c r="G169" s="751"/>
      <c r="H169" s="788"/>
    </row>
    <row r="170" spans="3:8" x14ac:dyDescent="0.25">
      <c r="C170" s="1526"/>
      <c r="D170" s="1526"/>
      <c r="E170" s="751"/>
      <c r="F170" s="751"/>
      <c r="G170" s="751"/>
      <c r="H170" s="751"/>
    </row>
    <row r="171" spans="3:8" x14ac:dyDescent="0.25">
      <c r="C171" s="1526"/>
      <c r="D171" s="1526"/>
      <c r="E171" s="751"/>
      <c r="F171" s="751"/>
      <c r="G171" s="751"/>
      <c r="H171" s="751"/>
    </row>
    <row r="172" spans="3:8" x14ac:dyDescent="0.25">
      <c r="C172" s="1526"/>
      <c r="D172" s="1526"/>
      <c r="E172" s="751"/>
      <c r="F172" s="751"/>
      <c r="G172" s="751"/>
      <c r="H172" s="751"/>
    </row>
    <row r="173" spans="3:8" x14ac:dyDescent="0.25">
      <c r="C173" s="1526"/>
      <c r="D173" s="1526"/>
      <c r="E173" s="751"/>
      <c r="F173" s="751"/>
      <c r="G173" s="751"/>
      <c r="H173" s="751"/>
    </row>
    <row r="174" spans="3:8" x14ac:dyDescent="0.25">
      <c r="C174" s="1526"/>
      <c r="D174" s="1526"/>
      <c r="E174" s="751"/>
      <c r="F174" s="751"/>
      <c r="G174" s="751"/>
      <c r="H174" s="751"/>
    </row>
    <row r="175" spans="3:8" x14ac:dyDescent="0.25">
      <c r="C175" s="1526"/>
      <c r="D175" s="1526"/>
      <c r="E175" s="751"/>
      <c r="F175" s="751"/>
      <c r="G175" s="751"/>
      <c r="H175" s="751"/>
    </row>
    <row r="176" spans="3:8" x14ac:dyDescent="0.25">
      <c r="C176" s="1526"/>
      <c r="D176" s="1526"/>
      <c r="E176" s="751"/>
      <c r="F176" s="751"/>
      <c r="G176" s="751"/>
      <c r="H176" s="751"/>
    </row>
    <row r="177" spans="3:8" x14ac:dyDescent="0.25">
      <c r="C177" s="1526"/>
      <c r="D177" s="1526"/>
      <c r="E177" s="751"/>
      <c r="F177" s="751"/>
      <c r="G177" s="751"/>
      <c r="H177" s="751"/>
    </row>
    <row r="178" spans="3:8" x14ac:dyDescent="0.25">
      <c r="C178" s="1526"/>
      <c r="D178" s="1526"/>
      <c r="E178" s="751"/>
      <c r="F178" s="751"/>
      <c r="G178" s="751"/>
      <c r="H178" s="751"/>
    </row>
    <row r="179" spans="3:8" x14ac:dyDescent="0.25">
      <c r="C179" s="1526"/>
      <c r="D179" s="1526"/>
      <c r="E179" s="751"/>
      <c r="F179" s="751"/>
      <c r="G179" s="751"/>
      <c r="H179" s="751"/>
    </row>
    <row r="180" spans="3:8" x14ac:dyDescent="0.25">
      <c r="C180" s="1526"/>
      <c r="D180" s="1526"/>
      <c r="E180" s="751"/>
      <c r="F180" s="751"/>
      <c r="G180" s="751"/>
      <c r="H180" s="751"/>
    </row>
    <row r="181" spans="3:8" x14ac:dyDescent="0.25">
      <c r="C181" s="1526"/>
      <c r="D181" s="1526"/>
      <c r="E181" s="751"/>
      <c r="F181" s="751"/>
      <c r="G181" s="751"/>
      <c r="H181" s="788"/>
    </row>
    <row r="182" spans="3:8" x14ac:dyDescent="0.25">
      <c r="C182" s="1526"/>
      <c r="D182" s="1526"/>
      <c r="E182" s="751"/>
      <c r="F182" s="751"/>
      <c r="G182" s="751"/>
      <c r="H182" s="788"/>
    </row>
    <row r="183" spans="3:8" x14ac:dyDescent="0.25">
      <c r="C183" s="1526"/>
      <c r="D183" s="1526"/>
      <c r="E183" s="751"/>
      <c r="F183" s="751"/>
      <c r="G183" s="751"/>
      <c r="H183" s="788"/>
    </row>
    <row r="184" spans="3:8" x14ac:dyDescent="0.25">
      <c r="C184" s="1526"/>
      <c r="D184" s="1526"/>
      <c r="E184" s="751"/>
      <c r="F184" s="751"/>
      <c r="G184" s="751"/>
      <c r="H184" s="751"/>
    </row>
    <row r="185" spans="3:8" x14ac:dyDescent="0.25">
      <c r="C185" s="1526"/>
      <c r="D185" s="1526"/>
      <c r="E185" s="751"/>
      <c r="F185" s="751"/>
      <c r="G185" s="751"/>
      <c r="H185" s="751"/>
    </row>
    <row r="186" spans="3:8" x14ac:dyDescent="0.25">
      <c r="C186" s="1526"/>
      <c r="D186" s="1526"/>
      <c r="E186" s="751"/>
      <c r="F186" s="751"/>
      <c r="G186" s="751"/>
      <c r="H186" s="751"/>
    </row>
    <row r="187" spans="3:8" x14ac:dyDescent="0.25">
      <c r="C187" s="1526"/>
      <c r="D187" s="1526"/>
      <c r="E187" s="751"/>
      <c r="F187" s="751"/>
      <c r="G187" s="751"/>
      <c r="H187" s="751"/>
    </row>
    <row r="188" spans="3:8" x14ac:dyDescent="0.25">
      <c r="C188" s="1526"/>
      <c r="D188" s="1526"/>
      <c r="E188" s="751"/>
      <c r="F188" s="751"/>
      <c r="G188" s="751"/>
      <c r="H188" s="788"/>
    </row>
    <row r="189" spans="3:8" x14ac:dyDescent="0.25">
      <c r="C189" s="1526"/>
      <c r="D189" s="1526"/>
      <c r="E189" s="751"/>
      <c r="F189" s="751"/>
      <c r="G189" s="751"/>
      <c r="H189" s="751"/>
    </row>
    <row r="190" spans="3:8" x14ac:dyDescent="0.25">
      <c r="C190" s="1526"/>
      <c r="D190" s="1526"/>
      <c r="E190" s="751"/>
      <c r="F190" s="751"/>
      <c r="G190" s="751"/>
      <c r="H190" s="751"/>
    </row>
    <row r="191" spans="3:8" x14ac:dyDescent="0.25">
      <c r="C191" s="1526"/>
      <c r="D191" s="1526"/>
      <c r="E191" s="751"/>
      <c r="F191" s="751"/>
      <c r="G191" s="751"/>
      <c r="H191" s="751"/>
    </row>
    <row r="192" spans="3:8" x14ac:dyDescent="0.25">
      <c r="C192" s="1526"/>
      <c r="D192" s="1526"/>
      <c r="E192" s="751"/>
      <c r="F192" s="751"/>
      <c r="G192" s="751"/>
      <c r="H192" s="751"/>
    </row>
    <row r="193" spans="3:8" x14ac:dyDescent="0.25">
      <c r="C193" s="1526"/>
      <c r="D193" s="1526"/>
      <c r="E193" s="751"/>
      <c r="F193" s="751"/>
      <c r="G193" s="751"/>
      <c r="H193" s="788"/>
    </row>
    <row r="194" spans="3:8" x14ac:dyDescent="0.25">
      <c r="C194" s="1526"/>
      <c r="D194" s="1526"/>
      <c r="E194" s="751"/>
      <c r="F194" s="751"/>
      <c r="G194" s="751"/>
      <c r="H194" s="751"/>
    </row>
    <row r="195" spans="3:8" x14ac:dyDescent="0.25">
      <c r="C195" s="1526"/>
      <c r="D195" s="1526"/>
      <c r="E195" s="751"/>
      <c r="F195" s="751"/>
      <c r="G195" s="751"/>
      <c r="H195" s="751"/>
    </row>
    <row r="196" spans="3:8" x14ac:dyDescent="0.25">
      <c r="C196" s="1526"/>
      <c r="D196" s="1526"/>
      <c r="E196" s="751"/>
      <c r="F196" s="751"/>
      <c r="G196" s="751"/>
      <c r="H196" s="751"/>
    </row>
    <row r="197" spans="3:8" x14ac:dyDescent="0.25">
      <c r="C197" s="1526"/>
      <c r="D197" s="1526"/>
      <c r="E197" s="751"/>
      <c r="F197" s="751"/>
      <c r="G197" s="751"/>
      <c r="H197" s="751"/>
    </row>
    <row r="198" spans="3:8" x14ac:dyDescent="0.25">
      <c r="C198" s="1526"/>
      <c r="D198" s="1526"/>
      <c r="E198" s="751"/>
      <c r="F198" s="751"/>
      <c r="G198" s="751"/>
      <c r="H198" s="751"/>
    </row>
  </sheetData>
  <sheetProtection selectLockedCells="1"/>
  <mergeCells count="33">
    <mergeCell ref="B16:N16"/>
    <mergeCell ref="C22:H22"/>
    <mergeCell ref="C40:H40"/>
    <mergeCell ref="D20:I20"/>
    <mergeCell ref="E23:J23"/>
    <mergeCell ref="C23:D23"/>
    <mergeCell ref="C25:E25"/>
    <mergeCell ref="C27:E27"/>
    <mergeCell ref="C28:E28"/>
    <mergeCell ref="C29:E29"/>
    <mergeCell ref="C30:E30"/>
    <mergeCell ref="C31:E31"/>
    <mergeCell ref="C32:E32"/>
    <mergeCell ref="C33:E33"/>
    <mergeCell ref="C34:E34"/>
    <mergeCell ref="C35:E35"/>
    <mergeCell ref="C36:E36"/>
    <mergeCell ref="C37:E37"/>
    <mergeCell ref="C38:E38"/>
    <mergeCell ref="C41:E41"/>
    <mergeCell ref="C42:E42"/>
    <mergeCell ref="C43:E43"/>
    <mergeCell ref="C44:E44"/>
    <mergeCell ref="C45:E45"/>
    <mergeCell ref="C46:E46"/>
    <mergeCell ref="C47:E47"/>
    <mergeCell ref="C53:E53"/>
    <mergeCell ref="C54:E54"/>
    <mergeCell ref="C48:E48"/>
    <mergeCell ref="C49:E49"/>
    <mergeCell ref="C50:E50"/>
    <mergeCell ref="C51:E51"/>
    <mergeCell ref="C52:E52"/>
  </mergeCells>
  <dataValidations count="3">
    <dataValidation type="list" allowBlank="1" showInputMessage="1" showErrorMessage="1" sqref="G43:G54">
      <formula1>"NC,R,A"</formula1>
    </dataValidation>
    <dataValidation type="list" allowBlank="1" showInputMessage="1" showErrorMessage="1" sqref="F27:F38 F43:F54">
      <formula1>"MF,SF"</formula1>
    </dataValidation>
    <dataValidation type="list" allowBlank="1" showInputMessage="1" showErrorMessage="1" sqref="G27:G38">
      <formula1>"NC,R,A"</formula1>
    </dataValidation>
  </dataValidations>
  <printOptions horizontalCentered="1"/>
  <pageMargins left="0.75" right="0.75" top="1" bottom="1" header="0.5" footer="0.5"/>
  <pageSetup scale="74" orientation="landscape" r:id="rId1"/>
  <headerFooter alignWithMargins="0">
    <oddHeader>&amp;C&amp;"Arial,Bold"&amp;14Form 9D
Development Consultant Experience</oddHeader>
    <oddFooter>&amp;LForm 9D Development Consultant Experience
&amp;RCFA Forms 2014, v1.0
June 2014</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S195"/>
  <sheetViews>
    <sheetView showGridLines="0" zoomScaleNormal="100" workbookViewId="0">
      <selection activeCell="H12" sqref="H12"/>
    </sheetView>
  </sheetViews>
  <sheetFormatPr defaultColWidth="9.109375" defaultRowHeight="13.2" x14ac:dyDescent="0.25"/>
  <cols>
    <col min="1" max="1" width="1.6640625" style="713" customWidth="1"/>
    <col min="2" max="2" width="3.5546875" style="713" customWidth="1"/>
    <col min="3" max="3" width="12.88671875" style="713" bestFit="1" customWidth="1"/>
    <col min="4" max="4" width="8.109375" style="713" customWidth="1"/>
    <col min="5" max="5" width="24.33203125" style="713" customWidth="1"/>
    <col min="6" max="6" width="12.6640625" style="713" bestFit="1" customWidth="1"/>
    <col min="7" max="7" width="14.109375" style="713" bestFit="1" customWidth="1"/>
    <col min="8" max="8" width="15.88671875" style="713" bestFit="1" customWidth="1"/>
    <col min="9" max="9" width="18.33203125" style="713" bestFit="1" customWidth="1"/>
    <col min="10" max="11" width="18.88671875" style="713" customWidth="1"/>
    <col min="12" max="12" width="2.88671875" style="713" customWidth="1"/>
    <col min="13" max="16384" width="9.109375" style="713"/>
  </cols>
  <sheetData>
    <row r="7" spans="1:19" ht="3" customHeight="1" x14ac:dyDescent="0.25"/>
    <row r="8" spans="1:19" ht="14.4" x14ac:dyDescent="0.3">
      <c r="B8" s="3507" t="s">
        <v>1157</v>
      </c>
      <c r="C8" s="3507"/>
      <c r="D8" s="3507"/>
      <c r="E8" s="3507"/>
      <c r="F8" s="3507"/>
      <c r="G8" s="3507"/>
      <c r="H8" s="3507"/>
      <c r="I8" s="3507"/>
      <c r="J8" s="3507"/>
      <c r="K8" s="3507"/>
      <c r="L8" s="3507"/>
      <c r="M8" s="794"/>
    </row>
    <row r="9" spans="1:19" ht="8.25" customHeight="1" x14ac:dyDescent="0.25"/>
    <row r="10" spans="1:19" ht="8.25" customHeight="1" thickBot="1" x14ac:dyDescent="0.3"/>
    <row r="11" spans="1:19" x14ac:dyDescent="0.25">
      <c r="A11" s="751"/>
      <c r="B11" s="795"/>
      <c r="C11" s="716"/>
      <c r="D11" s="2358"/>
      <c r="E11" s="716"/>
      <c r="F11" s="716"/>
      <c r="G11" s="716"/>
      <c r="H11" s="716"/>
      <c r="I11" s="716"/>
      <c r="J11" s="716"/>
      <c r="K11" s="716"/>
      <c r="L11" s="717"/>
    </row>
    <row r="12" spans="1:19" ht="14.4" x14ac:dyDescent="0.3">
      <c r="A12" s="751"/>
      <c r="B12" s="718"/>
      <c r="C12" s="1137" t="s">
        <v>1020</v>
      </c>
      <c r="D12" s="2828" t="str">
        <f>IF('Form 1A'!G7="","Enter Project Name on Form 1A",'Form 1A'!G7)</f>
        <v>24th and Union</v>
      </c>
      <c r="E12" s="2829"/>
      <c r="F12" s="2829"/>
      <c r="G12" s="2830"/>
      <c r="I12" s="582"/>
      <c r="J12" s="1141"/>
      <c r="K12" s="1141"/>
      <c r="L12" s="719"/>
    </row>
    <row r="13" spans="1:19" x14ac:dyDescent="0.25">
      <c r="A13" s="751"/>
      <c r="B13" s="723"/>
      <c r="C13" s="714"/>
      <c r="D13" s="714"/>
      <c r="I13" s="790"/>
      <c r="J13" s="790"/>
      <c r="K13" s="790"/>
      <c r="L13" s="789"/>
      <c r="M13" s="790"/>
      <c r="N13" s="791"/>
      <c r="O13" s="791"/>
      <c r="P13" s="791"/>
      <c r="Q13" s="791"/>
      <c r="R13" s="791"/>
      <c r="S13" s="791"/>
    </row>
    <row r="14" spans="1:19" x14ac:dyDescent="0.25">
      <c r="A14" s="751"/>
      <c r="B14" s="723"/>
      <c r="C14" s="3495" t="s">
        <v>1000</v>
      </c>
      <c r="D14" s="3496"/>
      <c r="E14" s="3508" t="str">
        <f>IF('Form 9A'!C49="","Enter Property Management Firm Name on Form 9A",'Form 9A'!C49)</f>
        <v>Capitol Hill Housing</v>
      </c>
      <c r="F14" s="3508"/>
      <c r="G14" s="3508"/>
      <c r="H14" s="3508"/>
      <c r="I14" s="3508"/>
      <c r="J14" s="3509"/>
      <c r="L14" s="789"/>
      <c r="M14" s="790"/>
      <c r="N14" s="791"/>
      <c r="O14" s="791"/>
      <c r="P14" s="791"/>
      <c r="Q14" s="791"/>
      <c r="R14" s="791"/>
      <c r="S14" s="791"/>
    </row>
    <row r="15" spans="1:19" ht="13.8" thickBot="1" x14ac:dyDescent="0.3">
      <c r="A15" s="751"/>
      <c r="B15" s="723"/>
      <c r="C15" s="792"/>
      <c r="D15" s="792"/>
      <c r="E15" s="792"/>
      <c r="L15" s="724"/>
      <c r="S15" s="725"/>
    </row>
    <row r="16" spans="1:19" ht="36.6" thickBot="1" x14ac:dyDescent="0.3">
      <c r="A16" s="751"/>
      <c r="B16" s="723"/>
      <c r="C16" s="3472" t="s">
        <v>1001</v>
      </c>
      <c r="D16" s="3497"/>
      <c r="E16" s="3510"/>
      <c r="F16" s="1658" t="s">
        <v>984</v>
      </c>
      <c r="G16" s="1649" t="s">
        <v>985</v>
      </c>
      <c r="H16" s="1649" t="s">
        <v>1002</v>
      </c>
      <c r="I16" s="1649" t="s">
        <v>1003</v>
      </c>
      <c r="J16" s="1649" t="s">
        <v>1004</v>
      </c>
      <c r="K16" s="1650" t="s">
        <v>1005</v>
      </c>
      <c r="L16" s="724"/>
      <c r="S16" s="725"/>
    </row>
    <row r="17" spans="1:19" ht="27" x14ac:dyDescent="0.3">
      <c r="A17" s="751"/>
      <c r="B17" s="726"/>
      <c r="C17" s="3489" t="s">
        <v>1006</v>
      </c>
      <c r="D17" s="3490"/>
      <c r="E17" s="3491"/>
      <c r="F17" s="1659" t="s">
        <v>990</v>
      </c>
      <c r="G17" s="1653">
        <v>50</v>
      </c>
      <c r="H17" s="1653" t="s">
        <v>1007</v>
      </c>
      <c r="I17" s="1653" t="s">
        <v>991</v>
      </c>
      <c r="J17" s="1653" t="s">
        <v>1008</v>
      </c>
      <c r="K17" s="1654" t="s">
        <v>1009</v>
      </c>
      <c r="L17" s="724"/>
      <c r="S17" s="725"/>
    </row>
    <row r="18" spans="1:19" ht="14.4" x14ac:dyDescent="0.3">
      <c r="A18" s="751"/>
      <c r="B18" s="726"/>
      <c r="C18" s="1547"/>
      <c r="D18" s="2370"/>
      <c r="E18" s="2613"/>
      <c r="F18" s="2614"/>
      <c r="G18" s="2615"/>
      <c r="H18" s="2615"/>
      <c r="I18" s="2615"/>
      <c r="J18" s="796"/>
      <c r="K18" s="730"/>
      <c r="L18" s="724"/>
      <c r="S18" s="725"/>
    </row>
    <row r="19" spans="1:19" ht="25.5" customHeight="1" x14ac:dyDescent="0.25">
      <c r="A19" s="751"/>
      <c r="B19" s="723"/>
      <c r="C19" s="1548"/>
      <c r="D19" s="2371"/>
      <c r="E19" s="3498" t="s">
        <v>1602</v>
      </c>
      <c r="F19" s="3499"/>
      <c r="G19" s="3499"/>
      <c r="H19" s="3499"/>
      <c r="I19" s="3500"/>
      <c r="J19" s="2612"/>
      <c r="K19" s="734"/>
      <c r="L19" s="724"/>
      <c r="S19" s="725"/>
    </row>
    <row r="20" spans="1:19" x14ac:dyDescent="0.25">
      <c r="A20" s="751"/>
      <c r="B20" s="723"/>
      <c r="C20" s="1549"/>
      <c r="D20" s="2372"/>
      <c r="E20" s="3501"/>
      <c r="F20" s="3502"/>
      <c r="G20" s="3502"/>
      <c r="H20" s="3502"/>
      <c r="I20" s="3503"/>
      <c r="J20" s="2612"/>
      <c r="K20" s="734"/>
      <c r="L20" s="724"/>
      <c r="S20" s="725"/>
    </row>
    <row r="21" spans="1:19" x14ac:dyDescent="0.25">
      <c r="A21" s="751"/>
      <c r="B21" s="723"/>
      <c r="C21" s="1549"/>
      <c r="D21" s="2372"/>
      <c r="E21" s="3501"/>
      <c r="F21" s="3502"/>
      <c r="G21" s="3502"/>
      <c r="H21" s="3502"/>
      <c r="I21" s="3503"/>
      <c r="J21" s="2612"/>
      <c r="K21" s="734"/>
      <c r="L21" s="724"/>
      <c r="S21" s="725"/>
    </row>
    <row r="22" spans="1:19" x14ac:dyDescent="0.25">
      <c r="A22" s="751"/>
      <c r="B22" s="723"/>
      <c r="C22" s="1549"/>
      <c r="D22" s="2372"/>
      <c r="E22" s="3501"/>
      <c r="F22" s="3502"/>
      <c r="G22" s="3502"/>
      <c r="H22" s="3502"/>
      <c r="I22" s="3503"/>
      <c r="J22" s="2612"/>
      <c r="K22" s="734"/>
      <c r="L22" s="724"/>
      <c r="S22" s="725"/>
    </row>
    <row r="23" spans="1:19" ht="13.8" x14ac:dyDescent="0.25">
      <c r="A23" s="751"/>
      <c r="B23" s="736"/>
      <c r="C23" s="1549"/>
      <c r="D23" s="2372"/>
      <c r="E23" s="3504"/>
      <c r="F23" s="3505"/>
      <c r="G23" s="3505"/>
      <c r="H23" s="3505"/>
      <c r="I23" s="3506"/>
      <c r="J23" s="2612"/>
      <c r="K23" s="734"/>
      <c r="L23" s="724"/>
      <c r="S23" s="725"/>
    </row>
    <row r="24" spans="1:19" ht="13.8" x14ac:dyDescent="0.25">
      <c r="A24" s="751"/>
      <c r="B24" s="736"/>
      <c r="C24" s="1549"/>
      <c r="D24" s="2372"/>
      <c r="E24" s="2616"/>
      <c r="F24" s="2617"/>
      <c r="G24" s="2618"/>
      <c r="H24" s="2618"/>
      <c r="I24" s="2618"/>
      <c r="J24" s="798"/>
      <c r="K24" s="734"/>
      <c r="L24" s="724"/>
      <c r="S24" s="725"/>
    </row>
    <row r="25" spans="1:19" ht="13.8" x14ac:dyDescent="0.25">
      <c r="A25" s="751"/>
      <c r="B25" s="736"/>
      <c r="C25" s="1549"/>
      <c r="D25" s="2372"/>
      <c r="E25" s="1550"/>
      <c r="F25" s="797"/>
      <c r="G25" s="798"/>
      <c r="H25" s="798"/>
      <c r="I25" s="798"/>
      <c r="J25" s="798"/>
      <c r="K25" s="734"/>
      <c r="L25" s="724"/>
      <c r="S25" s="725"/>
    </row>
    <row r="26" spans="1:19" x14ac:dyDescent="0.25">
      <c r="A26" s="751"/>
      <c r="B26" s="723"/>
      <c r="C26" s="1549"/>
      <c r="D26" s="2372"/>
      <c r="E26" s="1550"/>
      <c r="F26" s="797"/>
      <c r="G26" s="798"/>
      <c r="H26" s="798"/>
      <c r="I26" s="798"/>
      <c r="J26" s="798"/>
      <c r="K26" s="734"/>
      <c r="L26" s="724"/>
      <c r="S26" s="725"/>
    </row>
    <row r="27" spans="1:19" ht="13.8" thickBot="1" x14ac:dyDescent="0.3">
      <c r="A27" s="751"/>
      <c r="B27" s="723"/>
      <c r="C27" s="1551"/>
      <c r="D27" s="2373"/>
      <c r="E27" s="1552"/>
      <c r="F27" s="799"/>
      <c r="G27" s="800"/>
      <c r="H27" s="800"/>
      <c r="I27" s="800"/>
      <c r="J27" s="800"/>
      <c r="K27" s="740"/>
      <c r="L27" s="724"/>
      <c r="S27" s="725"/>
    </row>
    <row r="28" spans="1:19" ht="13.8" thickBot="1" x14ac:dyDescent="0.3">
      <c r="A28" s="751"/>
      <c r="B28" s="748"/>
      <c r="C28" s="749"/>
      <c r="D28" s="749"/>
      <c r="E28" s="749"/>
      <c r="F28" s="749"/>
      <c r="G28" s="749"/>
      <c r="H28" s="749"/>
      <c r="I28" s="749"/>
      <c r="J28" s="749"/>
      <c r="K28" s="749"/>
      <c r="L28" s="750"/>
      <c r="S28" s="725"/>
    </row>
    <row r="29" spans="1:19" ht="41.25" customHeight="1" x14ac:dyDescent="0.25">
      <c r="A29" s="751"/>
      <c r="B29" s="751"/>
      <c r="C29" s="792"/>
      <c r="D29" s="792"/>
      <c r="E29" s="792"/>
      <c r="F29" s="792"/>
      <c r="G29" s="792"/>
      <c r="H29" s="792"/>
      <c r="I29" s="792"/>
      <c r="J29" s="792"/>
      <c r="K29" s="792"/>
      <c r="L29" s="714"/>
      <c r="S29" s="725"/>
    </row>
    <row r="30" spans="1:19" ht="18" customHeight="1" x14ac:dyDescent="0.25">
      <c r="A30" s="751"/>
      <c r="B30" s="751"/>
      <c r="C30" s="476"/>
      <c r="D30" s="476"/>
      <c r="E30" s="476"/>
      <c r="F30" s="751"/>
      <c r="G30" s="751"/>
      <c r="H30" s="751"/>
      <c r="I30" s="751"/>
      <c r="J30" s="751"/>
      <c r="K30" s="751"/>
    </row>
    <row r="31" spans="1:19" ht="16.5" customHeight="1" x14ac:dyDescent="0.25">
      <c r="A31" s="751"/>
      <c r="B31" s="751"/>
      <c r="C31" s="476"/>
      <c r="D31" s="476"/>
      <c r="E31" s="476"/>
      <c r="F31" s="751"/>
      <c r="G31" s="751"/>
      <c r="H31" s="751"/>
      <c r="I31" s="751"/>
      <c r="J31" s="751"/>
      <c r="K31" s="751"/>
    </row>
    <row r="32" spans="1:19" ht="15" x14ac:dyDescent="0.25">
      <c r="A32" s="751"/>
      <c r="B32" s="751"/>
      <c r="C32" s="758"/>
      <c r="D32" s="758"/>
      <c r="E32" s="758"/>
      <c r="F32" s="751"/>
      <c r="G32" s="751"/>
      <c r="H32" s="751"/>
      <c r="I32" s="751"/>
      <c r="J32" s="751"/>
      <c r="K32" s="751"/>
    </row>
    <row r="33" spans="1:11" x14ac:dyDescent="0.25">
      <c r="A33" s="751"/>
      <c r="B33" s="751"/>
      <c r="C33" s="751"/>
      <c r="D33" s="751"/>
      <c r="E33" s="751"/>
      <c r="F33" s="751"/>
      <c r="G33" s="751"/>
      <c r="H33" s="751"/>
      <c r="I33" s="751"/>
      <c r="J33" s="751"/>
      <c r="K33" s="751"/>
    </row>
    <row r="34" spans="1:11" ht="27" customHeight="1" x14ac:dyDescent="0.25">
      <c r="A34" s="751"/>
      <c r="B34" s="751"/>
      <c r="F34" s="770"/>
      <c r="G34" s="770"/>
      <c r="H34" s="770"/>
      <c r="I34" s="770"/>
      <c r="J34" s="770"/>
      <c r="K34" s="770"/>
    </row>
    <row r="35" spans="1:11" ht="18.75" customHeight="1" x14ac:dyDescent="0.25">
      <c r="A35" s="751"/>
      <c r="B35" s="751"/>
      <c r="F35" s="770"/>
      <c r="G35" s="770"/>
      <c r="H35" s="770"/>
      <c r="I35" s="770"/>
      <c r="J35" s="770"/>
      <c r="K35" s="770"/>
    </row>
    <row r="36" spans="1:11" ht="21.75" customHeight="1" x14ac:dyDescent="0.25">
      <c r="A36" s="751"/>
      <c r="B36" s="751"/>
      <c r="F36" s="751"/>
      <c r="G36" s="751"/>
      <c r="H36" s="751"/>
      <c r="I36" s="751"/>
      <c r="J36" s="751"/>
      <c r="K36" s="751"/>
    </row>
    <row r="37" spans="1:11" ht="13.8" x14ac:dyDescent="0.25">
      <c r="A37" s="751"/>
      <c r="B37" s="751"/>
      <c r="C37" s="757"/>
      <c r="D37" s="757"/>
      <c r="E37" s="757"/>
      <c r="F37" s="801"/>
      <c r="G37" s="801"/>
      <c r="H37" s="801"/>
      <c r="I37" s="801"/>
      <c r="J37" s="801"/>
      <c r="K37" s="801"/>
    </row>
    <row r="38" spans="1:11" x14ac:dyDescent="0.25">
      <c r="A38" s="751"/>
      <c r="B38" s="751"/>
      <c r="C38" s="751"/>
      <c r="D38" s="751"/>
      <c r="E38" s="751"/>
      <c r="F38" s="753"/>
      <c r="G38" s="753"/>
      <c r="H38" s="753"/>
      <c r="I38" s="753"/>
      <c r="J38" s="753"/>
      <c r="K38" s="753"/>
    </row>
    <row r="39" spans="1:11" x14ac:dyDescent="0.25">
      <c r="A39" s="751"/>
      <c r="B39" s="751"/>
      <c r="C39" s="801"/>
      <c r="D39" s="801"/>
      <c r="E39" s="801"/>
      <c r="F39" s="753"/>
      <c r="G39" s="753"/>
      <c r="H39" s="753"/>
      <c r="I39" s="753"/>
      <c r="J39" s="753"/>
      <c r="K39" s="753"/>
    </row>
    <row r="40" spans="1:11" x14ac:dyDescent="0.25">
      <c r="A40" s="751"/>
      <c r="B40" s="751"/>
      <c r="C40" s="752"/>
      <c r="D40" s="752"/>
      <c r="E40" s="752"/>
      <c r="F40" s="753"/>
      <c r="G40" s="753"/>
      <c r="H40" s="753"/>
      <c r="I40" s="753"/>
      <c r="J40" s="753"/>
      <c r="K40" s="753"/>
    </row>
    <row r="41" spans="1:11" x14ac:dyDescent="0.25">
      <c r="A41" s="751"/>
      <c r="B41" s="751"/>
      <c r="C41" s="752"/>
      <c r="D41" s="752"/>
      <c r="E41" s="752"/>
      <c r="F41" s="753"/>
      <c r="G41" s="753"/>
      <c r="H41" s="753"/>
      <c r="I41" s="753"/>
      <c r="J41" s="753"/>
      <c r="K41" s="753"/>
    </row>
    <row r="42" spans="1:11" x14ac:dyDescent="0.25">
      <c r="A42" s="751"/>
      <c r="B42" s="751"/>
      <c r="C42" s="752"/>
      <c r="D42" s="752"/>
      <c r="E42" s="752"/>
      <c r="F42" s="753"/>
      <c r="G42" s="753"/>
      <c r="H42" s="753"/>
      <c r="I42" s="753"/>
      <c r="J42" s="753"/>
      <c r="K42" s="753"/>
    </row>
    <row r="43" spans="1:11" x14ac:dyDescent="0.25">
      <c r="A43" s="751"/>
      <c r="B43" s="751"/>
      <c r="C43" s="752"/>
      <c r="D43" s="752"/>
      <c r="E43" s="752"/>
      <c r="F43" s="753"/>
      <c r="G43" s="753"/>
      <c r="H43" s="753"/>
      <c r="I43" s="753"/>
      <c r="J43" s="753"/>
      <c r="K43" s="753"/>
    </row>
    <row r="44" spans="1:11" x14ac:dyDescent="0.25">
      <c r="A44" s="751"/>
      <c r="B44" s="751"/>
      <c r="C44" s="752"/>
      <c r="D44" s="752"/>
      <c r="E44" s="752"/>
      <c r="F44" s="755"/>
      <c r="G44" s="755"/>
      <c r="H44" s="755"/>
      <c r="I44" s="755"/>
      <c r="J44" s="755"/>
      <c r="K44" s="755"/>
    </row>
    <row r="45" spans="1:11" s="747" customFormat="1" ht="12" customHeight="1" x14ac:dyDescent="0.25">
      <c r="A45" s="751"/>
      <c r="B45" s="751"/>
      <c r="C45" s="802"/>
      <c r="D45" s="802"/>
      <c r="E45" s="802"/>
      <c r="F45" s="755"/>
      <c r="G45" s="755"/>
      <c r="H45" s="755"/>
      <c r="I45" s="755"/>
      <c r="J45" s="755"/>
      <c r="K45" s="755"/>
    </row>
    <row r="46" spans="1:11" s="747" customFormat="1" ht="15.75" customHeight="1" x14ac:dyDescent="0.25">
      <c r="A46" s="751"/>
      <c r="B46" s="751"/>
      <c r="C46" s="754"/>
      <c r="D46" s="754"/>
      <c r="E46" s="754"/>
      <c r="F46" s="751"/>
      <c r="G46" s="751"/>
      <c r="H46" s="751"/>
      <c r="I46" s="751"/>
      <c r="J46" s="751"/>
      <c r="K46" s="751"/>
    </row>
    <row r="47" spans="1:11" s="747" customFormat="1" ht="18" customHeight="1" x14ac:dyDescent="0.25">
      <c r="A47" s="751"/>
      <c r="B47" s="751"/>
      <c r="C47" s="754"/>
      <c r="D47" s="754"/>
      <c r="E47" s="754"/>
      <c r="F47" s="751"/>
      <c r="G47" s="751"/>
      <c r="H47" s="751"/>
      <c r="I47" s="751"/>
      <c r="J47" s="751"/>
      <c r="K47" s="751"/>
    </row>
    <row r="48" spans="1:11" ht="13.8" x14ac:dyDescent="0.25">
      <c r="A48" s="751"/>
      <c r="B48" s="751"/>
      <c r="C48" s="765"/>
      <c r="D48" s="765"/>
      <c r="E48" s="765"/>
      <c r="F48" s="751"/>
      <c r="G48" s="751"/>
      <c r="H48" s="751"/>
      <c r="I48" s="751"/>
      <c r="J48" s="751"/>
      <c r="K48" s="751"/>
    </row>
    <row r="49" spans="1:11" x14ac:dyDescent="0.25">
      <c r="A49" s="751"/>
      <c r="B49" s="751"/>
      <c r="C49" s="751"/>
      <c r="D49" s="751"/>
      <c r="E49" s="751"/>
      <c r="F49" s="801"/>
      <c r="G49" s="801"/>
      <c r="H49" s="801"/>
      <c r="I49" s="801"/>
      <c r="J49" s="801"/>
      <c r="K49" s="801"/>
    </row>
    <row r="50" spans="1:11" x14ac:dyDescent="0.25">
      <c r="A50" s="751"/>
      <c r="B50" s="751"/>
      <c r="C50" s="751"/>
      <c r="D50" s="751"/>
      <c r="E50" s="751"/>
      <c r="F50" s="753"/>
      <c r="G50" s="753"/>
      <c r="H50" s="753"/>
      <c r="I50" s="753"/>
      <c r="J50" s="753"/>
      <c r="K50" s="753"/>
    </row>
    <row r="51" spans="1:11" x14ac:dyDescent="0.25">
      <c r="A51" s="751"/>
      <c r="B51" s="751"/>
      <c r="C51" s="801"/>
      <c r="D51" s="801"/>
      <c r="E51" s="801"/>
      <c r="F51" s="753"/>
      <c r="G51" s="753"/>
      <c r="H51" s="753"/>
      <c r="I51" s="753"/>
      <c r="J51" s="753"/>
      <c r="K51" s="753"/>
    </row>
    <row r="52" spans="1:11" x14ac:dyDescent="0.25">
      <c r="A52" s="751"/>
      <c r="B52" s="751"/>
      <c r="C52" s="752"/>
      <c r="D52" s="752"/>
      <c r="E52" s="752"/>
      <c r="F52" s="755"/>
      <c r="G52" s="755"/>
      <c r="H52" s="755"/>
      <c r="I52" s="755"/>
      <c r="J52" s="755"/>
      <c r="K52" s="755"/>
    </row>
    <row r="53" spans="1:11" x14ac:dyDescent="0.25">
      <c r="A53" s="751"/>
      <c r="B53" s="751"/>
      <c r="C53" s="752"/>
      <c r="D53" s="752"/>
      <c r="E53" s="752"/>
      <c r="F53" s="751"/>
      <c r="G53" s="751"/>
      <c r="H53" s="751"/>
      <c r="I53" s="751"/>
      <c r="J53" s="751"/>
      <c r="K53" s="751"/>
    </row>
    <row r="54" spans="1:11" x14ac:dyDescent="0.25">
      <c r="A54" s="751"/>
      <c r="B54" s="751"/>
      <c r="C54" s="754"/>
      <c r="D54" s="754"/>
      <c r="E54" s="754"/>
      <c r="F54" s="751"/>
      <c r="G54" s="751"/>
      <c r="H54" s="751"/>
      <c r="I54" s="751"/>
      <c r="J54" s="751"/>
      <c r="K54" s="751"/>
    </row>
    <row r="55" spans="1:11" ht="13.8" x14ac:dyDescent="0.25">
      <c r="A55" s="751"/>
      <c r="B55" s="751"/>
      <c r="C55" s="756"/>
      <c r="D55" s="756"/>
      <c r="E55" s="756"/>
      <c r="F55" s="751"/>
      <c r="G55" s="751"/>
      <c r="H55" s="751"/>
      <c r="I55" s="751"/>
      <c r="J55" s="751"/>
      <c r="K55" s="751"/>
    </row>
    <row r="56" spans="1:11" ht="13.8" x14ac:dyDescent="0.25">
      <c r="A56" s="751"/>
      <c r="B56" s="751"/>
      <c r="C56" s="756"/>
      <c r="D56" s="756"/>
      <c r="E56" s="756"/>
      <c r="F56" s="751"/>
      <c r="G56" s="751"/>
      <c r="H56" s="751"/>
      <c r="I56" s="751"/>
      <c r="J56" s="751"/>
      <c r="K56" s="751"/>
    </row>
    <row r="57" spans="1:11" ht="13.8" x14ac:dyDescent="0.25">
      <c r="A57" s="751"/>
      <c r="B57" s="751"/>
      <c r="C57" s="756"/>
      <c r="D57" s="756"/>
      <c r="E57" s="756"/>
      <c r="F57" s="751"/>
      <c r="G57" s="751"/>
      <c r="H57" s="751"/>
      <c r="I57" s="751"/>
      <c r="J57" s="751"/>
      <c r="K57" s="751"/>
    </row>
    <row r="58" spans="1:11" ht="13.8" x14ac:dyDescent="0.25">
      <c r="A58" s="751"/>
      <c r="B58" s="751"/>
      <c r="C58" s="756"/>
      <c r="D58" s="756"/>
      <c r="E58" s="756"/>
      <c r="F58" s="751"/>
      <c r="G58" s="751"/>
      <c r="H58" s="751"/>
      <c r="I58" s="751"/>
      <c r="J58" s="751"/>
      <c r="K58" s="751"/>
    </row>
    <row r="59" spans="1:11" ht="15.6" x14ac:dyDescent="0.3">
      <c r="A59" s="751"/>
      <c r="B59" s="751"/>
      <c r="C59" s="722"/>
      <c r="D59" s="1926"/>
      <c r="E59" s="1139"/>
      <c r="F59" s="751"/>
      <c r="G59" s="751"/>
      <c r="H59" s="751"/>
      <c r="I59" s="751"/>
      <c r="J59" s="751"/>
      <c r="K59" s="751"/>
    </row>
    <row r="60" spans="1:11" ht="15.6" x14ac:dyDescent="0.3">
      <c r="A60" s="751"/>
      <c r="B60" s="751"/>
      <c r="C60" s="722"/>
      <c r="D60" s="1926"/>
      <c r="E60" s="1139"/>
      <c r="F60" s="751"/>
      <c r="G60" s="751"/>
      <c r="H60" s="751"/>
      <c r="I60" s="751"/>
      <c r="J60" s="751"/>
      <c r="K60" s="751"/>
    </row>
    <row r="61" spans="1:11" ht="13.8" x14ac:dyDescent="0.25">
      <c r="A61" s="751"/>
      <c r="B61" s="751"/>
      <c r="C61" s="757"/>
      <c r="D61" s="757"/>
      <c r="E61" s="757"/>
      <c r="F61" s="751"/>
      <c r="G61" s="751"/>
      <c r="H61" s="751"/>
      <c r="I61" s="751"/>
      <c r="J61" s="751"/>
      <c r="K61" s="751"/>
    </row>
    <row r="62" spans="1:11" ht="18" customHeight="1" x14ac:dyDescent="0.25">
      <c r="A62" s="751"/>
      <c r="B62" s="751"/>
      <c r="C62" s="758"/>
      <c r="D62" s="758"/>
      <c r="E62" s="758"/>
      <c r="F62" s="751"/>
      <c r="G62" s="751"/>
      <c r="H62" s="751"/>
      <c r="I62" s="751"/>
      <c r="J62" s="751"/>
      <c r="K62" s="751"/>
    </row>
    <row r="63" spans="1:11" ht="15" customHeight="1" x14ac:dyDescent="0.25">
      <c r="A63" s="751"/>
      <c r="B63" s="751"/>
      <c r="C63" s="758"/>
      <c r="D63" s="758"/>
      <c r="E63" s="758"/>
      <c r="F63" s="751"/>
      <c r="G63" s="751"/>
      <c r="H63" s="751"/>
      <c r="I63" s="751"/>
      <c r="J63" s="751"/>
      <c r="K63" s="751"/>
    </row>
    <row r="64" spans="1:11" ht="15" x14ac:dyDescent="0.25">
      <c r="A64" s="751"/>
      <c r="B64" s="751"/>
      <c r="C64" s="758"/>
      <c r="D64" s="758"/>
      <c r="E64" s="758"/>
      <c r="F64" s="751"/>
      <c r="G64" s="751"/>
      <c r="H64" s="751"/>
      <c r="I64" s="751"/>
      <c r="J64" s="751"/>
      <c r="K64" s="751"/>
    </row>
    <row r="65" spans="1:11" ht="18.75" customHeight="1" x14ac:dyDescent="0.25">
      <c r="A65" s="751"/>
      <c r="B65" s="751"/>
      <c r="C65" s="751"/>
      <c r="D65" s="751"/>
      <c r="E65" s="751"/>
      <c r="F65" s="751"/>
      <c r="G65" s="751"/>
      <c r="H65" s="751"/>
      <c r="I65" s="751"/>
      <c r="J65" s="751"/>
      <c r="K65" s="751"/>
    </row>
    <row r="66" spans="1:11" ht="15" x14ac:dyDescent="0.25">
      <c r="A66" s="751"/>
      <c r="B66" s="751"/>
      <c r="C66" s="758"/>
      <c r="D66" s="758"/>
      <c r="E66" s="758"/>
      <c r="F66" s="751"/>
      <c r="G66" s="751"/>
      <c r="H66" s="751"/>
      <c r="I66" s="751"/>
      <c r="J66" s="751"/>
      <c r="K66" s="751"/>
    </row>
    <row r="67" spans="1:11" x14ac:dyDescent="0.25">
      <c r="A67" s="751"/>
      <c r="B67" s="751"/>
      <c r="C67" s="751"/>
      <c r="D67" s="751"/>
      <c r="E67" s="751"/>
      <c r="F67" s="760"/>
      <c r="G67" s="760"/>
      <c r="H67" s="760"/>
      <c r="I67" s="760"/>
      <c r="J67" s="760"/>
      <c r="K67" s="760"/>
    </row>
    <row r="68" spans="1:11" ht="13.8" x14ac:dyDescent="0.25">
      <c r="A68" s="751"/>
      <c r="B68" s="751"/>
      <c r="C68" s="759"/>
      <c r="D68" s="759"/>
      <c r="E68" s="759"/>
      <c r="F68" s="762"/>
      <c r="G68" s="762"/>
      <c r="H68" s="762"/>
      <c r="I68" s="762"/>
      <c r="J68" s="762"/>
      <c r="K68" s="762"/>
    </row>
    <row r="69" spans="1:11" x14ac:dyDescent="0.25">
      <c r="A69" s="751"/>
      <c r="B69" s="751"/>
      <c r="C69" s="760"/>
      <c r="D69" s="760"/>
      <c r="E69" s="760"/>
      <c r="F69" s="762"/>
      <c r="G69" s="762"/>
      <c r="H69" s="762"/>
      <c r="I69" s="762"/>
      <c r="J69" s="762"/>
      <c r="K69" s="762"/>
    </row>
    <row r="70" spans="1:11" x14ac:dyDescent="0.25">
      <c r="A70" s="751"/>
      <c r="B70" s="751"/>
      <c r="C70" s="761"/>
      <c r="D70" s="761"/>
      <c r="E70" s="761"/>
      <c r="F70" s="762"/>
      <c r="G70" s="762"/>
      <c r="H70" s="762"/>
      <c r="I70" s="762"/>
      <c r="J70" s="762"/>
      <c r="K70" s="762"/>
    </row>
    <row r="71" spans="1:11" x14ac:dyDescent="0.25">
      <c r="A71" s="751"/>
      <c r="B71" s="751"/>
      <c r="C71" s="761"/>
      <c r="D71" s="761"/>
      <c r="E71" s="761"/>
      <c r="F71" s="762"/>
      <c r="G71" s="762"/>
      <c r="H71" s="762"/>
      <c r="I71" s="762"/>
      <c r="J71" s="762"/>
      <c r="K71" s="762"/>
    </row>
    <row r="72" spans="1:11" x14ac:dyDescent="0.25">
      <c r="A72" s="751"/>
      <c r="B72" s="751"/>
      <c r="C72" s="761"/>
      <c r="D72" s="761"/>
      <c r="E72" s="761"/>
      <c r="F72" s="762"/>
      <c r="G72" s="762"/>
      <c r="H72" s="762"/>
      <c r="I72" s="762"/>
      <c r="J72" s="762"/>
      <c r="K72" s="762"/>
    </row>
    <row r="73" spans="1:11" x14ac:dyDescent="0.25">
      <c r="A73" s="751"/>
      <c r="B73" s="751"/>
      <c r="C73" s="761"/>
      <c r="D73" s="761"/>
      <c r="E73" s="761"/>
      <c r="F73" s="764"/>
      <c r="G73" s="764"/>
      <c r="H73" s="764"/>
      <c r="I73" s="764"/>
      <c r="J73" s="764"/>
      <c r="K73" s="764"/>
    </row>
    <row r="74" spans="1:11" x14ac:dyDescent="0.25">
      <c r="A74" s="751"/>
      <c r="B74" s="751"/>
      <c r="C74" s="761"/>
      <c r="D74" s="761"/>
      <c r="E74" s="761"/>
      <c r="F74" s="751"/>
      <c r="G74" s="751"/>
      <c r="H74" s="751"/>
      <c r="I74" s="751"/>
      <c r="J74" s="751"/>
      <c r="K74" s="751"/>
    </row>
    <row r="75" spans="1:11" x14ac:dyDescent="0.25">
      <c r="A75" s="751"/>
      <c r="B75" s="751"/>
      <c r="C75" s="763"/>
      <c r="D75" s="763"/>
      <c r="E75" s="763"/>
      <c r="F75" s="751"/>
      <c r="G75" s="751"/>
      <c r="H75" s="751"/>
      <c r="I75" s="751"/>
      <c r="J75" s="751"/>
      <c r="K75" s="751"/>
    </row>
    <row r="76" spans="1:11" ht="13.8" x14ac:dyDescent="0.25">
      <c r="A76" s="751"/>
      <c r="B76" s="751"/>
      <c r="C76" s="759"/>
      <c r="D76" s="759"/>
      <c r="E76" s="759"/>
      <c r="F76" s="751"/>
      <c r="G76" s="751"/>
      <c r="H76" s="751"/>
      <c r="I76" s="751"/>
      <c r="J76" s="751"/>
      <c r="K76" s="751"/>
    </row>
    <row r="77" spans="1:11" ht="15.6" x14ac:dyDescent="0.3">
      <c r="A77" s="751"/>
      <c r="B77" s="751"/>
      <c r="C77" s="722"/>
      <c r="D77" s="1926"/>
      <c r="E77" s="1139"/>
      <c r="F77" s="766"/>
      <c r="G77" s="751"/>
      <c r="H77" s="751"/>
      <c r="I77" s="751"/>
      <c r="J77" s="751"/>
      <c r="K77" s="751"/>
    </row>
    <row r="78" spans="1:11" ht="13.8" x14ac:dyDescent="0.25">
      <c r="A78" s="751"/>
      <c r="B78" s="751"/>
      <c r="C78" s="765"/>
      <c r="D78" s="765"/>
      <c r="E78" s="765"/>
      <c r="F78" s="767"/>
      <c r="G78" s="768"/>
      <c r="H78" s="768"/>
      <c r="I78" s="768"/>
      <c r="J78" s="767"/>
      <c r="K78" s="751"/>
    </row>
    <row r="79" spans="1:11" ht="30" customHeight="1" x14ac:dyDescent="0.25">
      <c r="A79" s="751"/>
      <c r="B79" s="751"/>
      <c r="C79" s="766"/>
      <c r="D79" s="766"/>
      <c r="E79" s="766"/>
      <c r="F79" s="769"/>
      <c r="G79" s="768"/>
      <c r="H79" s="768"/>
      <c r="I79" s="768"/>
      <c r="J79" s="769"/>
      <c r="K79" s="751"/>
    </row>
    <row r="80" spans="1:11" x14ac:dyDescent="0.25">
      <c r="A80" s="751"/>
      <c r="B80" s="751"/>
      <c r="C80" s="767"/>
      <c r="D80" s="767"/>
      <c r="E80" s="767"/>
      <c r="F80" s="770"/>
      <c r="G80" s="751"/>
      <c r="H80" s="751"/>
      <c r="I80" s="751"/>
      <c r="J80" s="751"/>
      <c r="K80" s="751"/>
    </row>
    <row r="81" spans="1:11" x14ac:dyDescent="0.25">
      <c r="A81" s="751"/>
      <c r="B81" s="751"/>
      <c r="C81" s="767"/>
      <c r="D81" s="767"/>
      <c r="E81" s="767"/>
      <c r="F81" s="770"/>
      <c r="G81" s="751"/>
      <c r="H81" s="751"/>
      <c r="I81" s="751"/>
      <c r="J81" s="751"/>
      <c r="K81" s="751"/>
    </row>
    <row r="82" spans="1:11" x14ac:dyDescent="0.25">
      <c r="A82" s="751"/>
      <c r="B82" s="751"/>
      <c r="C82" s="770"/>
      <c r="D82" s="770"/>
      <c r="E82" s="770"/>
      <c r="F82" s="770"/>
      <c r="G82" s="751"/>
      <c r="H82" s="751"/>
      <c r="I82" s="751"/>
      <c r="J82" s="751"/>
      <c r="K82" s="751"/>
    </row>
    <row r="83" spans="1:11" x14ac:dyDescent="0.25">
      <c r="A83" s="751"/>
      <c r="B83" s="751"/>
      <c r="C83" s="770"/>
      <c r="D83" s="770"/>
      <c r="E83" s="770"/>
      <c r="F83" s="770"/>
      <c r="G83" s="751"/>
      <c r="H83" s="751"/>
      <c r="I83" s="751"/>
      <c r="J83" s="751"/>
      <c r="K83" s="751"/>
    </row>
    <row r="84" spans="1:11" x14ac:dyDescent="0.25">
      <c r="A84" s="751"/>
      <c r="B84" s="751"/>
      <c r="C84" s="771"/>
      <c r="D84" s="771"/>
      <c r="E84" s="771"/>
      <c r="F84" s="770"/>
      <c r="G84" s="751"/>
      <c r="H84" s="751"/>
      <c r="I84" s="751"/>
      <c r="J84" s="751"/>
      <c r="K84" s="751"/>
    </row>
    <row r="85" spans="1:11" x14ac:dyDescent="0.25">
      <c r="A85" s="751"/>
      <c r="B85" s="751"/>
      <c r="C85" s="770"/>
      <c r="D85" s="770"/>
      <c r="E85" s="770"/>
      <c r="F85" s="770"/>
      <c r="G85" s="751"/>
      <c r="H85" s="751"/>
      <c r="I85" s="751"/>
      <c r="J85" s="751"/>
      <c r="K85" s="751"/>
    </row>
    <row r="86" spans="1:11" x14ac:dyDescent="0.25">
      <c r="A86" s="751"/>
      <c r="B86" s="751"/>
      <c r="C86" s="770"/>
      <c r="D86" s="770"/>
      <c r="E86" s="770"/>
      <c r="F86" s="770"/>
      <c r="G86" s="751"/>
      <c r="H86" s="751"/>
      <c r="I86" s="751"/>
      <c r="J86" s="751"/>
      <c r="K86" s="751"/>
    </row>
    <row r="87" spans="1:11" x14ac:dyDescent="0.25">
      <c r="A87" s="751"/>
      <c r="B87" s="751"/>
      <c r="C87" s="770"/>
      <c r="D87" s="770"/>
      <c r="E87" s="770"/>
      <c r="F87" s="770"/>
      <c r="G87" s="751"/>
      <c r="H87" s="751"/>
      <c r="I87" s="751"/>
      <c r="J87" s="751"/>
      <c r="K87" s="751"/>
    </row>
    <row r="88" spans="1:11" x14ac:dyDescent="0.25">
      <c r="A88" s="751"/>
      <c r="B88" s="751"/>
      <c r="C88" s="770"/>
      <c r="D88" s="770"/>
      <c r="E88" s="770"/>
      <c r="F88" s="772"/>
      <c r="G88" s="751"/>
      <c r="H88" s="751"/>
      <c r="I88" s="751"/>
      <c r="J88" s="751"/>
      <c r="K88" s="751"/>
    </row>
    <row r="89" spans="1:11" x14ac:dyDescent="0.25">
      <c r="A89" s="751"/>
      <c r="B89" s="751"/>
      <c r="C89" s="770"/>
      <c r="D89" s="770"/>
      <c r="E89" s="770"/>
      <c r="F89" s="751"/>
      <c r="G89" s="751"/>
      <c r="H89" s="751"/>
      <c r="I89" s="751"/>
      <c r="J89" s="751"/>
      <c r="K89" s="751"/>
    </row>
    <row r="90" spans="1:11" x14ac:dyDescent="0.25">
      <c r="A90" s="751"/>
      <c r="B90" s="751"/>
      <c r="C90" s="772"/>
      <c r="D90" s="772"/>
      <c r="E90" s="772"/>
      <c r="F90" s="751"/>
      <c r="G90" s="751"/>
      <c r="H90" s="751"/>
      <c r="I90" s="751"/>
      <c r="J90" s="751"/>
      <c r="K90" s="751"/>
    </row>
    <row r="91" spans="1:11" x14ac:dyDescent="0.25">
      <c r="A91" s="751"/>
      <c r="B91" s="751"/>
      <c r="C91" s="751"/>
      <c r="D91" s="751"/>
      <c r="E91" s="751"/>
      <c r="F91" s="751"/>
      <c r="G91" s="751"/>
      <c r="H91" s="751"/>
      <c r="I91" s="751"/>
      <c r="J91" s="751"/>
      <c r="K91" s="751"/>
    </row>
    <row r="92" spans="1:11" x14ac:dyDescent="0.25">
      <c r="A92" s="751"/>
      <c r="B92" s="751"/>
      <c r="C92" s="773"/>
      <c r="D92" s="773"/>
      <c r="E92" s="773"/>
      <c r="F92" s="751"/>
      <c r="G92" s="751"/>
      <c r="H92" s="751"/>
      <c r="I92" s="751"/>
      <c r="J92" s="751"/>
      <c r="K92" s="751"/>
    </row>
    <row r="93" spans="1:11" x14ac:dyDescent="0.25">
      <c r="A93" s="751"/>
      <c r="B93" s="751"/>
      <c r="C93" s="773"/>
      <c r="D93" s="773"/>
      <c r="E93" s="773"/>
      <c r="F93" s="766"/>
      <c r="G93" s="751"/>
      <c r="H93" s="751"/>
      <c r="I93" s="751"/>
      <c r="J93" s="751"/>
      <c r="K93" s="751"/>
    </row>
    <row r="94" spans="1:11" ht="24.75" customHeight="1" x14ac:dyDescent="0.25">
      <c r="A94" s="751"/>
      <c r="B94" s="751"/>
      <c r="C94" s="751"/>
      <c r="D94" s="751"/>
      <c r="E94" s="751"/>
      <c r="F94" s="767"/>
      <c r="G94" s="774"/>
      <c r="H94" s="774"/>
      <c r="I94" s="774"/>
      <c r="J94" s="767"/>
      <c r="K94" s="751"/>
    </row>
    <row r="95" spans="1:11" x14ac:dyDescent="0.25">
      <c r="A95" s="751"/>
      <c r="B95" s="751"/>
      <c r="C95" s="766"/>
      <c r="D95" s="766"/>
      <c r="E95" s="766"/>
      <c r="F95" s="774"/>
      <c r="G95" s="774"/>
      <c r="H95" s="774"/>
      <c r="I95" s="774"/>
      <c r="J95" s="769"/>
      <c r="K95" s="751"/>
    </row>
    <row r="96" spans="1:11" x14ac:dyDescent="0.25">
      <c r="A96" s="751"/>
      <c r="B96" s="751"/>
      <c r="C96" s="767"/>
      <c r="D96" s="767"/>
      <c r="E96" s="767"/>
      <c r="F96" s="751"/>
      <c r="G96" s="751"/>
      <c r="H96" s="751"/>
      <c r="I96" s="751"/>
      <c r="J96" s="770"/>
      <c r="K96" s="751"/>
    </row>
    <row r="97" spans="1:11" x14ac:dyDescent="0.25">
      <c r="A97" s="751"/>
      <c r="B97" s="751"/>
      <c r="C97" s="767"/>
      <c r="D97" s="767"/>
      <c r="E97" s="767"/>
      <c r="F97" s="751"/>
      <c r="G97" s="751"/>
      <c r="H97" s="751"/>
      <c r="I97" s="751"/>
      <c r="J97" s="770"/>
      <c r="K97" s="751"/>
    </row>
    <row r="98" spans="1:11" x14ac:dyDescent="0.25">
      <c r="A98" s="751"/>
      <c r="B98" s="751"/>
      <c r="C98" s="770"/>
      <c r="D98" s="770"/>
      <c r="E98" s="770"/>
      <c r="F98" s="751"/>
      <c r="G98" s="751"/>
      <c r="H98" s="751"/>
      <c r="I98" s="751"/>
      <c r="J98" s="772"/>
      <c r="K98" s="751"/>
    </row>
    <row r="99" spans="1:11" x14ac:dyDescent="0.25">
      <c r="A99" s="751"/>
      <c r="B99" s="751"/>
      <c r="C99" s="770"/>
      <c r="D99" s="770"/>
      <c r="E99" s="770"/>
      <c r="F99" s="751"/>
      <c r="G99" s="751"/>
      <c r="H99" s="751"/>
      <c r="I99" s="751"/>
      <c r="J99" s="751"/>
      <c r="K99" s="751"/>
    </row>
    <row r="100" spans="1:11" x14ac:dyDescent="0.25">
      <c r="A100" s="751"/>
      <c r="B100" s="751"/>
      <c r="C100" s="772"/>
      <c r="D100" s="772"/>
      <c r="E100" s="772"/>
      <c r="F100" s="775"/>
      <c r="G100" s="751"/>
      <c r="H100" s="751"/>
      <c r="I100" s="751"/>
      <c r="J100" s="751"/>
      <c r="K100" s="751"/>
    </row>
    <row r="101" spans="1:11" ht="13.8" x14ac:dyDescent="0.25">
      <c r="A101" s="751"/>
      <c r="B101" s="751"/>
      <c r="C101" s="759"/>
      <c r="D101" s="759"/>
      <c r="E101" s="759"/>
      <c r="F101" s="775"/>
      <c r="G101" s="751"/>
      <c r="H101" s="751"/>
      <c r="I101" s="751"/>
      <c r="J101" s="775"/>
      <c r="K101" s="751"/>
    </row>
    <row r="102" spans="1:11" x14ac:dyDescent="0.25">
      <c r="A102" s="751"/>
      <c r="B102" s="751"/>
      <c r="C102" s="775"/>
      <c r="D102" s="775"/>
      <c r="E102" s="775"/>
      <c r="F102" s="751"/>
      <c r="G102" s="751"/>
      <c r="H102" s="751"/>
      <c r="I102" s="751"/>
      <c r="J102" s="775"/>
      <c r="K102" s="751"/>
    </row>
    <row r="103" spans="1:11" x14ac:dyDescent="0.25">
      <c r="A103" s="751"/>
      <c r="B103" s="751"/>
      <c r="C103" s="776"/>
      <c r="D103" s="776"/>
      <c r="E103" s="776"/>
      <c r="F103" s="751"/>
      <c r="G103" s="751"/>
      <c r="H103" s="751"/>
      <c r="I103" s="751"/>
      <c r="J103" s="775"/>
      <c r="K103" s="751"/>
    </row>
    <row r="104" spans="1:11" x14ac:dyDescent="0.25">
      <c r="A104" s="751"/>
      <c r="B104" s="751"/>
      <c r="C104" s="776"/>
      <c r="D104" s="776"/>
      <c r="E104" s="776"/>
      <c r="F104" s="754"/>
      <c r="G104" s="751"/>
      <c r="H104" s="751"/>
      <c r="I104" s="751"/>
      <c r="J104" s="754"/>
      <c r="K104" s="751"/>
    </row>
    <row r="105" spans="1:11" x14ac:dyDescent="0.25">
      <c r="A105" s="751"/>
      <c r="B105" s="751"/>
      <c r="C105" s="776"/>
      <c r="D105" s="776"/>
      <c r="E105" s="776"/>
      <c r="F105" s="751"/>
      <c r="G105" s="751"/>
      <c r="H105" s="751"/>
      <c r="I105" s="751"/>
      <c r="J105" s="751"/>
      <c r="K105" s="751"/>
    </row>
    <row r="106" spans="1:11" x14ac:dyDescent="0.25">
      <c r="A106" s="751"/>
      <c r="B106" s="751"/>
      <c r="C106" s="754"/>
      <c r="D106" s="754"/>
      <c r="E106" s="754"/>
      <c r="F106" s="751"/>
      <c r="G106" s="751"/>
      <c r="H106" s="751"/>
      <c r="I106" s="751"/>
      <c r="J106" s="751"/>
      <c r="K106" s="751"/>
    </row>
    <row r="107" spans="1:11" ht="13.8" x14ac:dyDescent="0.25">
      <c r="A107" s="751"/>
      <c r="B107" s="751"/>
      <c r="C107" s="759"/>
      <c r="D107" s="759"/>
      <c r="E107" s="759"/>
      <c r="F107" s="751"/>
      <c r="G107" s="751"/>
      <c r="H107" s="751"/>
      <c r="I107" s="751"/>
      <c r="J107" s="751"/>
      <c r="K107" s="751"/>
    </row>
    <row r="108" spans="1:11" ht="13.8" x14ac:dyDescent="0.25">
      <c r="A108" s="751"/>
      <c r="B108" s="751"/>
      <c r="C108" s="759"/>
      <c r="D108" s="759"/>
      <c r="E108" s="759"/>
      <c r="F108" s="751"/>
      <c r="G108" s="751"/>
      <c r="H108" s="751"/>
      <c r="I108" s="751"/>
      <c r="J108" s="751"/>
      <c r="K108" s="751"/>
    </row>
    <row r="109" spans="1:11" ht="13.8" x14ac:dyDescent="0.25">
      <c r="A109" s="751"/>
      <c r="B109" s="751"/>
      <c r="C109" s="759"/>
      <c r="D109" s="759"/>
      <c r="E109" s="759"/>
      <c r="F109" s="751"/>
      <c r="G109" s="751"/>
      <c r="H109" s="751"/>
      <c r="I109" s="751"/>
      <c r="J109" s="751"/>
      <c r="K109" s="751"/>
    </row>
    <row r="110" spans="1:11" ht="13.8" x14ac:dyDescent="0.25">
      <c r="A110" s="751"/>
      <c r="B110" s="751"/>
      <c r="C110" s="759"/>
      <c r="D110" s="759"/>
      <c r="E110" s="759"/>
      <c r="F110" s="751"/>
      <c r="G110" s="751"/>
      <c r="H110" s="751"/>
      <c r="I110" s="751"/>
      <c r="J110" s="751"/>
      <c r="K110" s="751"/>
    </row>
    <row r="111" spans="1:11" ht="15.6" x14ac:dyDescent="0.3">
      <c r="A111" s="751"/>
      <c r="B111" s="751"/>
      <c r="C111" s="722"/>
      <c r="D111" s="1926"/>
      <c r="E111" s="1139"/>
      <c r="F111" s="775"/>
      <c r="G111" s="751"/>
      <c r="H111" s="751"/>
      <c r="I111" s="751"/>
      <c r="J111" s="775"/>
      <c r="K111" s="751"/>
    </row>
    <row r="112" spans="1:11" ht="15.6" x14ac:dyDescent="0.3">
      <c r="A112" s="751"/>
      <c r="B112" s="751"/>
      <c r="C112" s="722"/>
      <c r="D112" s="1926"/>
      <c r="E112" s="1139"/>
      <c r="F112" s="751"/>
      <c r="G112" s="751"/>
      <c r="H112" s="751"/>
      <c r="I112" s="751"/>
      <c r="J112" s="775"/>
      <c r="K112" s="751"/>
    </row>
    <row r="113" spans="1:11" x14ac:dyDescent="0.25">
      <c r="A113" s="751"/>
      <c r="B113" s="751"/>
      <c r="C113" s="776"/>
      <c r="D113" s="776"/>
      <c r="E113" s="776"/>
      <c r="F113" s="777"/>
      <c r="G113" s="751"/>
      <c r="H113" s="751"/>
      <c r="I113" s="751"/>
      <c r="J113" s="777"/>
      <c r="K113" s="751"/>
    </row>
    <row r="114" spans="1:11" x14ac:dyDescent="0.25">
      <c r="A114" s="751"/>
      <c r="B114" s="751"/>
      <c r="C114" s="776"/>
      <c r="D114" s="776"/>
      <c r="E114" s="776"/>
      <c r="F114" s="777"/>
      <c r="G114" s="751"/>
      <c r="H114" s="751"/>
      <c r="I114" s="751"/>
      <c r="J114" s="777"/>
      <c r="K114" s="751"/>
    </row>
    <row r="115" spans="1:11" x14ac:dyDescent="0.25">
      <c r="A115" s="751"/>
      <c r="B115" s="751"/>
      <c r="C115" s="777"/>
      <c r="D115" s="777"/>
      <c r="E115" s="777"/>
      <c r="F115" s="777"/>
      <c r="G115" s="751"/>
      <c r="H115" s="751"/>
      <c r="I115" s="751"/>
      <c r="J115" s="777"/>
      <c r="K115" s="751"/>
    </row>
    <row r="116" spans="1:11" x14ac:dyDescent="0.25">
      <c r="A116" s="751"/>
      <c r="B116" s="751"/>
      <c r="C116" s="777"/>
      <c r="D116" s="777"/>
      <c r="E116" s="777"/>
      <c r="F116" s="754"/>
      <c r="G116" s="751"/>
      <c r="H116" s="751"/>
      <c r="I116" s="751"/>
      <c r="J116" s="754"/>
      <c r="K116" s="751"/>
    </row>
    <row r="117" spans="1:11" x14ac:dyDescent="0.25">
      <c r="A117" s="751"/>
      <c r="B117" s="751"/>
      <c r="C117" s="777"/>
      <c r="D117" s="777"/>
      <c r="E117" s="777"/>
      <c r="F117" s="754"/>
      <c r="G117" s="751"/>
      <c r="H117" s="751"/>
      <c r="I117" s="751"/>
      <c r="J117" s="754"/>
      <c r="K117" s="751"/>
    </row>
    <row r="118" spans="1:11" x14ac:dyDescent="0.25">
      <c r="A118" s="751"/>
      <c r="B118" s="751"/>
      <c r="C118" s="754"/>
      <c r="D118" s="754"/>
      <c r="E118" s="754"/>
      <c r="F118" s="754"/>
      <c r="G118" s="751"/>
      <c r="H118" s="751"/>
      <c r="I118" s="751"/>
      <c r="J118" s="754"/>
      <c r="K118" s="751"/>
    </row>
    <row r="119" spans="1:11" x14ac:dyDescent="0.25">
      <c r="A119" s="751"/>
      <c r="B119" s="751"/>
      <c r="C119" s="754"/>
      <c r="D119" s="754"/>
      <c r="E119" s="754"/>
      <c r="F119" s="754"/>
      <c r="G119" s="751"/>
      <c r="H119" s="751"/>
      <c r="I119" s="751"/>
      <c r="J119" s="754"/>
      <c r="K119" s="751"/>
    </row>
    <row r="120" spans="1:11" x14ac:dyDescent="0.25">
      <c r="A120" s="751"/>
      <c r="B120" s="751"/>
      <c r="C120" s="754"/>
      <c r="D120" s="754"/>
      <c r="E120" s="754"/>
      <c r="F120" s="751"/>
      <c r="G120" s="751"/>
      <c r="H120" s="751"/>
      <c r="I120" s="751"/>
      <c r="J120" s="751"/>
      <c r="K120" s="751"/>
    </row>
    <row r="121" spans="1:11" x14ac:dyDescent="0.25">
      <c r="A121" s="751"/>
      <c r="B121" s="751"/>
      <c r="C121" s="754"/>
      <c r="D121" s="754"/>
      <c r="E121" s="754"/>
      <c r="F121" s="751"/>
      <c r="G121" s="751"/>
      <c r="H121" s="751"/>
      <c r="I121" s="751"/>
      <c r="J121" s="751"/>
      <c r="K121" s="751"/>
    </row>
    <row r="122" spans="1:11" ht="13.8" x14ac:dyDescent="0.25">
      <c r="A122" s="751"/>
      <c r="B122" s="751"/>
      <c r="C122" s="759"/>
      <c r="D122" s="759"/>
      <c r="E122" s="759"/>
      <c r="F122" s="751"/>
      <c r="G122" s="751"/>
      <c r="H122" s="751"/>
      <c r="I122" s="751"/>
      <c r="J122" s="751"/>
      <c r="K122" s="751"/>
    </row>
    <row r="123" spans="1:11" ht="15.6" x14ac:dyDescent="0.3">
      <c r="A123" s="751"/>
      <c r="B123" s="751"/>
      <c r="C123" s="722"/>
      <c r="D123" s="1926"/>
      <c r="E123" s="1139"/>
      <c r="F123" s="778"/>
      <c r="G123" s="751"/>
      <c r="H123" s="751"/>
      <c r="I123" s="751"/>
      <c r="J123" s="751"/>
      <c r="K123" s="779"/>
    </row>
    <row r="124" spans="1:11" ht="15.6" x14ac:dyDescent="0.3">
      <c r="A124" s="751"/>
      <c r="B124" s="751"/>
      <c r="C124" s="722"/>
      <c r="D124" s="1926"/>
      <c r="E124" s="1139"/>
      <c r="F124" s="751"/>
      <c r="G124" s="751"/>
      <c r="H124" s="751"/>
      <c r="I124" s="751"/>
      <c r="J124" s="751"/>
      <c r="K124" s="757"/>
    </row>
    <row r="125" spans="1:11" ht="13.8" x14ac:dyDescent="0.25">
      <c r="A125" s="751"/>
      <c r="B125" s="751"/>
      <c r="C125" s="757"/>
      <c r="D125" s="757"/>
      <c r="E125" s="757"/>
      <c r="F125" s="778"/>
      <c r="G125" s="751"/>
      <c r="H125" s="751"/>
      <c r="I125" s="751"/>
      <c r="J125" s="751"/>
      <c r="K125" s="779"/>
    </row>
    <row r="126" spans="1:11" ht="13.8" x14ac:dyDescent="0.25">
      <c r="A126" s="751"/>
      <c r="B126" s="751"/>
      <c r="C126" s="757"/>
      <c r="D126" s="757"/>
      <c r="E126" s="757"/>
      <c r="F126" s="778"/>
      <c r="G126" s="757"/>
      <c r="H126" s="757"/>
      <c r="I126" s="757"/>
      <c r="J126" s="751"/>
      <c r="K126" s="751"/>
    </row>
    <row r="127" spans="1:11" ht="13.8" x14ac:dyDescent="0.25">
      <c r="A127" s="751"/>
      <c r="B127" s="751"/>
      <c r="C127" s="757"/>
      <c r="D127" s="757"/>
      <c r="E127" s="757"/>
      <c r="F127" s="751"/>
      <c r="G127" s="751"/>
      <c r="H127" s="751"/>
      <c r="I127" s="751"/>
      <c r="J127" s="751"/>
      <c r="K127" s="751"/>
    </row>
    <row r="128" spans="1:11" ht="13.8" x14ac:dyDescent="0.25">
      <c r="A128" s="751"/>
      <c r="B128" s="751"/>
      <c r="C128" s="757"/>
      <c r="D128" s="757"/>
      <c r="E128" s="757"/>
      <c r="F128" s="751"/>
      <c r="G128" s="751"/>
      <c r="H128" s="751"/>
      <c r="I128" s="751"/>
      <c r="J128" s="751"/>
      <c r="K128" s="751"/>
    </row>
    <row r="129" spans="1:11" x14ac:dyDescent="0.25">
      <c r="A129" s="751"/>
      <c r="B129" s="751"/>
      <c r="C129" s="751"/>
      <c r="D129" s="751"/>
      <c r="E129" s="751"/>
      <c r="F129" s="751"/>
      <c r="G129" s="751"/>
      <c r="H129" s="751"/>
      <c r="I129" s="751"/>
      <c r="J129" s="751"/>
      <c r="K129" s="751"/>
    </row>
    <row r="130" spans="1:11" x14ac:dyDescent="0.25">
      <c r="A130" s="751"/>
      <c r="B130" s="751"/>
      <c r="C130" s="751"/>
      <c r="D130" s="751"/>
      <c r="E130" s="751"/>
      <c r="F130" s="751"/>
      <c r="G130" s="751"/>
      <c r="H130" s="751"/>
      <c r="I130" s="751"/>
      <c r="J130" s="751"/>
      <c r="K130" s="751"/>
    </row>
    <row r="131" spans="1:11" x14ac:dyDescent="0.25">
      <c r="A131" s="751"/>
      <c r="B131" s="751"/>
      <c r="C131" s="772"/>
      <c r="D131" s="772"/>
      <c r="E131" s="772"/>
      <c r="F131" s="751"/>
      <c r="G131" s="751"/>
      <c r="H131" s="751"/>
      <c r="I131" s="751"/>
      <c r="J131" s="751"/>
      <c r="K131" s="751"/>
    </row>
    <row r="132" spans="1:11" x14ac:dyDescent="0.25">
      <c r="A132" s="751"/>
      <c r="B132" s="751"/>
      <c r="C132" s="780"/>
      <c r="D132" s="780"/>
      <c r="E132" s="780"/>
      <c r="F132" s="751"/>
      <c r="G132" s="751"/>
      <c r="H132" s="751"/>
      <c r="I132" s="751"/>
      <c r="J132" s="751"/>
      <c r="K132" s="751"/>
    </row>
    <row r="133" spans="1:11" x14ac:dyDescent="0.25">
      <c r="A133" s="751"/>
      <c r="B133" s="751"/>
      <c r="C133" s="772"/>
      <c r="D133" s="772"/>
      <c r="E133" s="772"/>
      <c r="F133" s="751"/>
      <c r="G133" s="751"/>
      <c r="H133" s="751"/>
      <c r="I133" s="751"/>
      <c r="J133" s="751"/>
      <c r="K133" s="751"/>
    </row>
    <row r="134" spans="1:11" x14ac:dyDescent="0.25">
      <c r="A134" s="751"/>
      <c r="B134" s="751"/>
      <c r="C134" s="780"/>
      <c r="D134" s="780"/>
      <c r="E134" s="780"/>
      <c r="F134" s="751"/>
      <c r="G134" s="751"/>
      <c r="H134" s="751"/>
      <c r="I134" s="751"/>
      <c r="J134" s="751"/>
      <c r="K134" s="751"/>
    </row>
    <row r="135" spans="1:11" x14ac:dyDescent="0.25">
      <c r="A135" s="751"/>
      <c r="B135" s="751"/>
      <c r="C135" s="780"/>
      <c r="D135" s="780"/>
      <c r="E135" s="780"/>
      <c r="F135" s="751"/>
      <c r="G135" s="751"/>
      <c r="H135" s="751"/>
      <c r="I135" s="751"/>
      <c r="J135" s="751"/>
      <c r="K135" s="751"/>
    </row>
    <row r="136" spans="1:11" ht="18" customHeight="1" x14ac:dyDescent="0.25">
      <c r="A136" s="751"/>
      <c r="B136" s="751"/>
      <c r="C136" s="751"/>
      <c r="D136" s="751"/>
      <c r="E136" s="751"/>
      <c r="F136" s="751"/>
      <c r="G136" s="751"/>
      <c r="H136" s="751"/>
      <c r="I136" s="751"/>
      <c r="J136" s="751"/>
      <c r="K136" s="751"/>
    </row>
    <row r="137" spans="1:11" x14ac:dyDescent="0.25">
      <c r="A137" s="751"/>
      <c r="B137" s="751"/>
      <c r="C137" s="780"/>
      <c r="D137" s="780"/>
      <c r="E137" s="780"/>
      <c r="F137" s="751"/>
      <c r="G137" s="751"/>
      <c r="H137" s="751"/>
      <c r="I137" s="751"/>
      <c r="J137" s="751"/>
      <c r="K137" s="751"/>
    </row>
    <row r="138" spans="1:11" x14ac:dyDescent="0.25">
      <c r="A138" s="751"/>
      <c r="B138" s="751"/>
      <c r="C138" s="780"/>
      <c r="D138" s="780"/>
      <c r="E138" s="780"/>
      <c r="F138" s="751"/>
      <c r="G138" s="751"/>
      <c r="H138" s="751"/>
      <c r="I138" s="751"/>
      <c r="J138" s="751"/>
      <c r="K138" s="751"/>
    </row>
    <row r="139" spans="1:11" x14ac:dyDescent="0.25">
      <c r="A139" s="751"/>
      <c r="B139" s="751"/>
      <c r="C139" s="751"/>
      <c r="D139" s="751"/>
      <c r="E139" s="751"/>
      <c r="F139" s="751"/>
      <c r="G139" s="751"/>
      <c r="H139" s="751"/>
      <c r="I139" s="751"/>
      <c r="J139" s="751"/>
      <c r="K139" s="751"/>
    </row>
    <row r="140" spans="1:11" x14ac:dyDescent="0.25">
      <c r="A140" s="751"/>
      <c r="B140" s="751"/>
      <c r="C140" s="751"/>
      <c r="D140" s="751"/>
      <c r="E140" s="751"/>
      <c r="F140" s="751"/>
      <c r="G140" s="751"/>
      <c r="H140" s="751"/>
      <c r="I140" s="751"/>
      <c r="J140" s="751"/>
      <c r="K140" s="751"/>
    </row>
    <row r="141" spans="1:11" ht="17.399999999999999" x14ac:dyDescent="0.3">
      <c r="A141" s="751"/>
      <c r="B141" s="781"/>
      <c r="C141" s="759"/>
      <c r="D141" s="759"/>
      <c r="E141" s="759"/>
      <c r="F141" s="751"/>
      <c r="G141" s="751"/>
      <c r="H141" s="751"/>
      <c r="I141" s="751"/>
      <c r="J141" s="751"/>
      <c r="K141" s="751"/>
    </row>
    <row r="142" spans="1:11" x14ac:dyDescent="0.25">
      <c r="A142" s="751"/>
      <c r="B142" s="751"/>
      <c r="C142" s="751"/>
      <c r="D142" s="751"/>
      <c r="E142" s="751"/>
      <c r="F142" s="751"/>
      <c r="G142" s="751"/>
      <c r="H142" s="751"/>
      <c r="I142" s="751"/>
      <c r="J142" s="751"/>
      <c r="K142" s="751"/>
    </row>
    <row r="143" spans="1:11" x14ac:dyDescent="0.25">
      <c r="A143" s="751"/>
      <c r="B143" s="751"/>
      <c r="C143" s="751"/>
      <c r="D143" s="751"/>
      <c r="E143" s="751"/>
      <c r="F143" s="751"/>
      <c r="G143" s="751"/>
      <c r="H143" s="751"/>
      <c r="I143" s="751"/>
      <c r="J143" s="751"/>
      <c r="K143" s="751"/>
    </row>
    <row r="144" spans="1:11" x14ac:dyDescent="0.25">
      <c r="C144" s="751"/>
      <c r="D144" s="751"/>
      <c r="E144" s="751"/>
      <c r="F144" s="751"/>
    </row>
    <row r="145" spans="3:6" ht="13.8" x14ac:dyDescent="0.25">
      <c r="C145" s="782"/>
      <c r="D145" s="782"/>
      <c r="E145" s="782"/>
      <c r="F145" s="751"/>
    </row>
    <row r="146" spans="3:6" x14ac:dyDescent="0.25">
      <c r="C146" s="783"/>
      <c r="D146" s="783"/>
      <c r="E146" s="783"/>
      <c r="F146" s="751"/>
    </row>
    <row r="147" spans="3:6" x14ac:dyDescent="0.25">
      <c r="C147" s="783"/>
      <c r="D147" s="783"/>
      <c r="E147" s="783"/>
      <c r="F147" s="751"/>
    </row>
    <row r="148" spans="3:6" x14ac:dyDescent="0.25">
      <c r="C148" s="783"/>
      <c r="D148" s="783"/>
      <c r="E148" s="783"/>
      <c r="F148" s="751"/>
    </row>
    <row r="149" spans="3:6" x14ac:dyDescent="0.25">
      <c r="C149" s="783"/>
      <c r="D149" s="783"/>
      <c r="E149" s="783"/>
      <c r="F149" s="751"/>
    </row>
    <row r="150" spans="3:6" ht="13.8" x14ac:dyDescent="0.25">
      <c r="C150" s="784"/>
      <c r="D150" s="784"/>
      <c r="E150" s="784"/>
      <c r="F150" s="787"/>
    </row>
    <row r="151" spans="3:6" ht="13.8" x14ac:dyDescent="0.25">
      <c r="C151" s="785"/>
      <c r="D151" s="785"/>
      <c r="E151" s="785"/>
      <c r="F151" s="787"/>
    </row>
    <row r="152" spans="3:6" ht="13.8" x14ac:dyDescent="0.25">
      <c r="C152" s="786"/>
      <c r="D152" s="786"/>
      <c r="E152" s="786"/>
      <c r="F152" s="788"/>
    </row>
    <row r="153" spans="3:6" x14ac:dyDescent="0.25">
      <c r="C153" s="751"/>
      <c r="D153" s="751"/>
      <c r="E153" s="751"/>
      <c r="F153" s="751"/>
    </row>
    <row r="154" spans="3:6" x14ac:dyDescent="0.25">
      <c r="C154" s="751"/>
      <c r="D154" s="751"/>
      <c r="E154" s="751"/>
      <c r="F154" s="751"/>
    </row>
    <row r="155" spans="3:6" x14ac:dyDescent="0.25">
      <c r="C155" s="751"/>
      <c r="D155" s="751"/>
      <c r="E155" s="751"/>
      <c r="F155" s="751"/>
    </row>
    <row r="156" spans="3:6" x14ac:dyDescent="0.25">
      <c r="C156" s="751"/>
      <c r="D156" s="751"/>
      <c r="E156" s="751"/>
      <c r="F156" s="751"/>
    </row>
    <row r="157" spans="3:6" x14ac:dyDescent="0.25">
      <c r="C157" s="751"/>
      <c r="D157" s="751"/>
      <c r="E157" s="751"/>
      <c r="F157" s="788"/>
    </row>
    <row r="158" spans="3:6" x14ac:dyDescent="0.25">
      <c r="C158" s="751"/>
      <c r="D158" s="751"/>
      <c r="E158" s="751"/>
      <c r="F158" s="751"/>
    </row>
    <row r="159" spans="3:6" x14ac:dyDescent="0.25">
      <c r="C159" s="751"/>
      <c r="D159" s="751"/>
      <c r="E159" s="751"/>
      <c r="F159" s="751"/>
    </row>
    <row r="160" spans="3:6" x14ac:dyDescent="0.25">
      <c r="C160" s="751"/>
      <c r="D160" s="751"/>
      <c r="E160" s="751"/>
      <c r="F160" s="751"/>
    </row>
    <row r="161" spans="3:6" x14ac:dyDescent="0.25">
      <c r="C161" s="751"/>
      <c r="D161" s="751"/>
      <c r="E161" s="751"/>
      <c r="F161" s="751"/>
    </row>
    <row r="162" spans="3:6" x14ac:dyDescent="0.25">
      <c r="C162" s="751"/>
      <c r="D162" s="751"/>
      <c r="E162" s="751"/>
      <c r="F162" s="751"/>
    </row>
    <row r="163" spans="3:6" x14ac:dyDescent="0.25">
      <c r="C163" s="751"/>
      <c r="D163" s="751"/>
      <c r="E163" s="751"/>
      <c r="F163" s="751"/>
    </row>
    <row r="164" spans="3:6" x14ac:dyDescent="0.25">
      <c r="C164" s="751"/>
      <c r="D164" s="751"/>
      <c r="E164" s="751"/>
      <c r="F164" s="788"/>
    </row>
    <row r="165" spans="3:6" x14ac:dyDescent="0.25">
      <c r="C165" s="751"/>
      <c r="D165" s="751"/>
      <c r="E165" s="751"/>
      <c r="F165" s="751"/>
    </row>
    <row r="166" spans="3:6" x14ac:dyDescent="0.25">
      <c r="C166" s="751"/>
      <c r="D166" s="751"/>
      <c r="E166" s="751"/>
      <c r="F166" s="751"/>
    </row>
    <row r="167" spans="3:6" x14ac:dyDescent="0.25">
      <c r="C167" s="751"/>
      <c r="D167" s="751"/>
      <c r="E167" s="751"/>
      <c r="F167" s="751"/>
    </row>
    <row r="168" spans="3:6" x14ac:dyDescent="0.25">
      <c r="C168" s="751"/>
      <c r="D168" s="751"/>
      <c r="E168" s="751"/>
      <c r="F168" s="751"/>
    </row>
    <row r="169" spans="3:6" x14ac:dyDescent="0.25">
      <c r="C169" s="751"/>
      <c r="D169" s="751"/>
      <c r="E169" s="751"/>
      <c r="F169" s="751"/>
    </row>
    <row r="170" spans="3:6" x14ac:dyDescent="0.25">
      <c r="C170" s="751"/>
      <c r="D170" s="751"/>
      <c r="E170" s="751"/>
      <c r="F170" s="751"/>
    </row>
    <row r="171" spans="3:6" x14ac:dyDescent="0.25">
      <c r="C171" s="751"/>
      <c r="D171" s="751"/>
      <c r="E171" s="751"/>
      <c r="F171" s="751"/>
    </row>
    <row r="172" spans="3:6" x14ac:dyDescent="0.25">
      <c r="C172" s="751"/>
      <c r="D172" s="751"/>
      <c r="E172" s="751"/>
      <c r="F172" s="751"/>
    </row>
    <row r="173" spans="3:6" x14ac:dyDescent="0.25">
      <c r="C173" s="751"/>
      <c r="D173" s="751"/>
      <c r="E173" s="751"/>
      <c r="F173" s="751"/>
    </row>
    <row r="174" spans="3:6" x14ac:dyDescent="0.25">
      <c r="C174" s="751"/>
      <c r="D174" s="751"/>
      <c r="E174" s="751"/>
      <c r="F174" s="751"/>
    </row>
    <row r="175" spans="3:6" x14ac:dyDescent="0.25">
      <c r="C175" s="751"/>
      <c r="D175" s="751"/>
      <c r="E175" s="751"/>
      <c r="F175" s="751"/>
    </row>
    <row r="176" spans="3:6" x14ac:dyDescent="0.25">
      <c r="C176" s="751"/>
      <c r="D176" s="751"/>
      <c r="E176" s="751"/>
      <c r="F176" s="788"/>
    </row>
    <row r="177" spans="3:6" x14ac:dyDescent="0.25">
      <c r="C177" s="751"/>
      <c r="D177" s="751"/>
      <c r="E177" s="751"/>
      <c r="F177" s="788"/>
    </row>
    <row r="178" spans="3:6" x14ac:dyDescent="0.25">
      <c r="C178" s="751"/>
      <c r="D178" s="751"/>
      <c r="E178" s="751"/>
      <c r="F178" s="788"/>
    </row>
    <row r="179" spans="3:6" x14ac:dyDescent="0.25">
      <c r="C179" s="751"/>
      <c r="D179" s="751"/>
      <c r="E179" s="751"/>
      <c r="F179" s="751"/>
    </row>
    <row r="180" spans="3:6" x14ac:dyDescent="0.25">
      <c r="C180" s="751"/>
      <c r="D180" s="751"/>
      <c r="E180" s="751"/>
      <c r="F180" s="751"/>
    </row>
    <row r="181" spans="3:6" x14ac:dyDescent="0.25">
      <c r="C181" s="751"/>
      <c r="D181" s="751"/>
      <c r="E181" s="751"/>
      <c r="F181" s="751"/>
    </row>
    <row r="182" spans="3:6" x14ac:dyDescent="0.25">
      <c r="C182" s="751"/>
      <c r="D182" s="751"/>
      <c r="E182" s="751"/>
      <c r="F182" s="751"/>
    </row>
    <row r="183" spans="3:6" x14ac:dyDescent="0.25">
      <c r="C183" s="751"/>
      <c r="D183" s="751"/>
      <c r="E183" s="751"/>
      <c r="F183" s="788"/>
    </row>
    <row r="184" spans="3:6" x14ac:dyDescent="0.25">
      <c r="C184" s="751"/>
      <c r="D184" s="751"/>
      <c r="E184" s="751"/>
      <c r="F184" s="751"/>
    </row>
    <row r="185" spans="3:6" x14ac:dyDescent="0.25">
      <c r="C185" s="751"/>
      <c r="D185" s="751"/>
      <c r="E185" s="751"/>
      <c r="F185" s="751"/>
    </row>
    <row r="186" spans="3:6" x14ac:dyDescent="0.25">
      <c r="C186" s="751"/>
      <c r="D186" s="751"/>
      <c r="E186" s="751"/>
      <c r="F186" s="751"/>
    </row>
    <row r="187" spans="3:6" x14ac:dyDescent="0.25">
      <c r="C187" s="751"/>
      <c r="D187" s="751"/>
      <c r="E187" s="751"/>
      <c r="F187" s="751"/>
    </row>
    <row r="188" spans="3:6" x14ac:dyDescent="0.25">
      <c r="C188" s="751"/>
      <c r="D188" s="751"/>
      <c r="E188" s="751"/>
      <c r="F188" s="788"/>
    </row>
    <row r="189" spans="3:6" x14ac:dyDescent="0.25">
      <c r="C189" s="751"/>
      <c r="D189" s="751"/>
      <c r="E189" s="751"/>
      <c r="F189" s="751"/>
    </row>
    <row r="190" spans="3:6" x14ac:dyDescent="0.25">
      <c r="C190" s="751"/>
      <c r="D190" s="751"/>
      <c r="E190" s="751"/>
      <c r="F190" s="751"/>
    </row>
    <row r="191" spans="3:6" x14ac:dyDescent="0.25">
      <c r="C191" s="751"/>
      <c r="D191" s="751"/>
      <c r="E191" s="751"/>
      <c r="F191" s="751"/>
    </row>
    <row r="192" spans="3:6" x14ac:dyDescent="0.25">
      <c r="C192" s="751"/>
      <c r="D192" s="751"/>
      <c r="E192" s="751"/>
      <c r="F192" s="751"/>
    </row>
    <row r="193" spans="3:6" x14ac:dyDescent="0.25">
      <c r="C193" s="751"/>
      <c r="D193" s="751"/>
      <c r="E193" s="751"/>
      <c r="F193" s="751"/>
    </row>
    <row r="194" spans="3:6" x14ac:dyDescent="0.25">
      <c r="C194" s="751"/>
      <c r="D194" s="751"/>
      <c r="E194" s="751"/>
    </row>
    <row r="195" spans="3:6" x14ac:dyDescent="0.25">
      <c r="C195" s="751"/>
      <c r="D195" s="751"/>
      <c r="E195" s="751"/>
    </row>
  </sheetData>
  <sheetProtection selectLockedCells="1"/>
  <mergeCells count="7">
    <mergeCell ref="E19:I23"/>
    <mergeCell ref="B8:L8"/>
    <mergeCell ref="E14:J14"/>
    <mergeCell ref="D12:G12"/>
    <mergeCell ref="C14:D14"/>
    <mergeCell ref="C17:E17"/>
    <mergeCell ref="C16:E16"/>
  </mergeCells>
  <printOptions horizontalCentered="1"/>
  <pageMargins left="0.75" right="0.75" top="1" bottom="1" header="0.5" footer="0.5"/>
  <pageSetup scale="79" orientation="landscape" r:id="rId1"/>
  <headerFooter alignWithMargins="0">
    <oddHeader>&amp;C&amp;"Arial,Bold"&amp;14Form 9E
Property Management Firm Experience</oddHeader>
    <oddFooter>&amp;LForm 9E Property Manager Experience&amp;RCFA Forms 2014, v1.0
June 2014</oddFooter>
  </headerFooter>
  <rowBreaks count="3" manualBreakCount="3">
    <brk id="54" max="16" man="1"/>
    <brk id="91" max="16" man="1"/>
    <brk id="118"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F3880"/>
  <sheetViews>
    <sheetView zoomScaleNormal="100" zoomScalePageLayoutView="90" workbookViewId="0">
      <selection activeCell="D27" sqref="D27"/>
    </sheetView>
  </sheetViews>
  <sheetFormatPr defaultColWidth="9.109375" defaultRowHeight="13.8" x14ac:dyDescent="0.3"/>
  <cols>
    <col min="1" max="1" width="1.6640625" style="206" customWidth="1"/>
    <col min="2" max="2" width="3.6640625" style="206" customWidth="1"/>
    <col min="3" max="3" width="22.44140625" style="206" customWidth="1"/>
    <col min="4" max="4" width="10.6640625" style="226" customWidth="1"/>
    <col min="5" max="5" width="11.88671875" style="226" customWidth="1"/>
    <col min="6" max="6" width="9.6640625" style="227" customWidth="1"/>
    <col min="7" max="7" width="12" style="228" bestFit="1" customWidth="1"/>
    <col min="8" max="8" width="8.109375" style="228" customWidth="1"/>
    <col min="9" max="9" width="8.109375" style="229" customWidth="1"/>
    <col min="10" max="10" width="9.44140625" style="227" customWidth="1"/>
    <col min="11" max="11" width="2.109375" style="227" customWidth="1"/>
    <col min="12" max="12" width="16.6640625" style="233" customWidth="1"/>
    <col min="13" max="13" width="16.6640625" style="226" customWidth="1"/>
    <col min="14" max="14" width="16.6640625" style="227" customWidth="1"/>
    <col min="15" max="15" width="3.6640625" style="205" customWidth="1"/>
    <col min="16" max="16" width="2.109375" style="205" customWidth="1"/>
    <col min="17" max="58" width="9.109375" style="205"/>
    <col min="59" max="16384" width="9.109375" style="206"/>
  </cols>
  <sheetData>
    <row r="1" spans="1:15" s="205" customFormat="1" x14ac:dyDescent="0.3">
      <c r="D1" s="215"/>
      <c r="E1" s="215"/>
      <c r="F1" s="216"/>
      <c r="G1" s="217"/>
      <c r="H1" s="217"/>
      <c r="I1" s="218"/>
      <c r="J1" s="216"/>
      <c r="K1" s="216"/>
      <c r="L1" s="232"/>
      <c r="M1" s="215"/>
      <c r="N1" s="216"/>
    </row>
    <row r="2" spans="1:15" s="205" customFormat="1" x14ac:dyDescent="0.3">
      <c r="D2" s="215"/>
      <c r="E2" s="215"/>
      <c r="F2" s="216"/>
      <c r="G2" s="217"/>
      <c r="H2" s="217"/>
      <c r="I2" s="218"/>
      <c r="J2" s="216"/>
      <c r="K2" s="216"/>
      <c r="L2" s="232"/>
      <c r="M2" s="215"/>
      <c r="N2" s="216"/>
    </row>
    <row r="3" spans="1:15" s="205" customFormat="1" x14ac:dyDescent="0.3">
      <c r="D3" s="215"/>
      <c r="E3" s="215"/>
      <c r="F3" s="216"/>
      <c r="G3" s="217"/>
      <c r="H3" s="217"/>
      <c r="I3" s="218"/>
      <c r="J3" s="216"/>
      <c r="K3" s="216"/>
      <c r="L3" s="232"/>
      <c r="M3" s="215"/>
      <c r="N3" s="216"/>
    </row>
    <row r="4" spans="1:15" s="205" customFormat="1" x14ac:dyDescent="0.3">
      <c r="D4" s="215"/>
      <c r="E4" s="215"/>
      <c r="F4" s="216"/>
      <c r="G4" s="217"/>
      <c r="H4" s="217"/>
      <c r="I4" s="218"/>
      <c r="J4" s="216"/>
      <c r="K4" s="216"/>
      <c r="L4" s="232"/>
      <c r="M4" s="215"/>
      <c r="N4" s="216"/>
    </row>
    <row r="5" spans="1:15" s="205" customFormat="1" x14ac:dyDescent="0.3">
      <c r="D5" s="215"/>
      <c r="E5" s="215"/>
      <c r="F5" s="216"/>
      <c r="G5" s="217"/>
      <c r="H5" s="217"/>
      <c r="I5" s="218"/>
      <c r="J5" s="216"/>
      <c r="K5" s="216"/>
      <c r="L5" s="232"/>
      <c r="M5" s="215"/>
      <c r="N5" s="216"/>
    </row>
    <row r="6" spans="1:15" s="205" customFormat="1" x14ac:dyDescent="0.3">
      <c r="D6" s="215"/>
      <c r="E6" s="215"/>
      <c r="F6" s="216"/>
      <c r="G6" s="217"/>
      <c r="H6" s="217"/>
      <c r="I6" s="218"/>
      <c r="J6" s="216"/>
      <c r="K6" s="216"/>
      <c r="L6" s="232"/>
      <c r="M6" s="215"/>
      <c r="N6" s="216"/>
    </row>
    <row r="7" spans="1:15" s="205" customFormat="1" x14ac:dyDescent="0.3">
      <c r="D7" s="215"/>
      <c r="E7" s="215"/>
      <c r="F7" s="216"/>
      <c r="G7" s="217"/>
      <c r="H7" s="217"/>
      <c r="I7" s="218"/>
      <c r="J7" s="216"/>
      <c r="K7" s="216"/>
      <c r="L7" s="232"/>
      <c r="M7" s="215"/>
      <c r="N7" s="216"/>
    </row>
    <row r="8" spans="1:15" s="205" customFormat="1" x14ac:dyDescent="0.3">
      <c r="D8" s="215"/>
      <c r="E8" s="215"/>
      <c r="F8" s="216"/>
      <c r="G8" s="217"/>
      <c r="H8" s="217"/>
      <c r="I8" s="218"/>
      <c r="J8" s="216"/>
      <c r="K8" s="216"/>
      <c r="L8" s="232"/>
      <c r="M8" s="215"/>
      <c r="N8" s="216"/>
    </row>
    <row r="9" spans="1:15" s="205" customFormat="1" x14ac:dyDescent="0.3">
      <c r="D9" s="215"/>
      <c r="E9" s="215"/>
      <c r="F9" s="216"/>
      <c r="G9" s="217"/>
      <c r="H9" s="217"/>
      <c r="I9" s="218"/>
      <c r="J9" s="216"/>
      <c r="K9" s="216"/>
      <c r="L9" s="232"/>
      <c r="M9" s="215"/>
      <c r="N9" s="216"/>
    </row>
    <row r="10" spans="1:15" s="205" customFormat="1" x14ac:dyDescent="0.3">
      <c r="D10" s="215"/>
      <c r="E10" s="215"/>
      <c r="F10" s="216"/>
      <c r="G10" s="217"/>
      <c r="H10" s="217"/>
      <c r="I10" s="218"/>
      <c r="J10" s="216"/>
      <c r="K10" s="216"/>
      <c r="L10" s="232"/>
      <c r="M10" s="215"/>
      <c r="N10" s="216"/>
    </row>
    <row r="11" spans="1:15" s="205" customFormat="1" x14ac:dyDescent="0.3">
      <c r="D11" s="215"/>
      <c r="E11" s="215"/>
      <c r="F11" s="216"/>
      <c r="G11" s="217"/>
      <c r="H11" s="217"/>
      <c r="I11" s="218"/>
      <c r="J11" s="216"/>
      <c r="K11" s="216"/>
      <c r="L11" s="232"/>
      <c r="M11" s="215"/>
      <c r="N11" s="216"/>
    </row>
    <row r="12" spans="1:15" s="205" customFormat="1" x14ac:dyDescent="0.3">
      <c r="D12" s="215"/>
      <c r="E12" s="215"/>
      <c r="F12" s="216"/>
      <c r="G12" s="217"/>
      <c r="H12" s="217"/>
      <c r="I12" s="218"/>
      <c r="J12" s="216"/>
      <c r="K12" s="216"/>
      <c r="L12" s="232"/>
      <c r="M12" s="215"/>
      <c r="N12" s="216"/>
    </row>
    <row r="13" spans="1:15" s="205" customFormat="1" x14ac:dyDescent="0.3">
      <c r="D13" s="215"/>
      <c r="E13" s="215"/>
      <c r="F13" s="216"/>
      <c r="G13" s="217"/>
      <c r="H13" s="217"/>
      <c r="I13" s="218"/>
      <c r="J13" s="216"/>
      <c r="K13" s="216"/>
      <c r="L13" s="232"/>
      <c r="M13" s="215"/>
      <c r="N13" s="216"/>
    </row>
    <row r="14" spans="1:15" ht="6.75" customHeight="1" thickBot="1" x14ac:dyDescent="0.35">
      <c r="A14" s="205"/>
      <c r="B14" s="205"/>
      <c r="C14" s="205"/>
      <c r="D14" s="215"/>
      <c r="E14" s="215"/>
      <c r="F14" s="216"/>
      <c r="G14" s="217"/>
      <c r="H14" s="217"/>
      <c r="I14" s="218"/>
      <c r="J14" s="216"/>
      <c r="K14" s="216"/>
      <c r="L14" s="232"/>
      <c r="M14" s="215"/>
      <c r="N14" s="216"/>
    </row>
    <row r="15" spans="1:15" x14ac:dyDescent="0.3">
      <c r="A15" s="205"/>
      <c r="B15" s="336"/>
      <c r="C15" s="337"/>
      <c r="D15" s="338"/>
      <c r="E15" s="338"/>
      <c r="F15" s="339"/>
      <c r="G15" s="340"/>
      <c r="H15" s="340"/>
      <c r="I15" s="341"/>
      <c r="J15" s="339"/>
      <c r="K15" s="339"/>
      <c r="L15" s="342"/>
      <c r="M15" s="338"/>
      <c r="N15" s="339"/>
      <c r="O15" s="343"/>
    </row>
    <row r="16" spans="1:15" ht="15" customHeight="1" x14ac:dyDescent="0.3">
      <c r="A16" s="205"/>
      <c r="B16" s="344"/>
      <c r="C16" s="986" t="s">
        <v>950</v>
      </c>
      <c r="D16" s="2828" t="str">
        <f>IF('Form 1A'!G7="","Enter Project Name on Form 1A",'Form 1A'!G7)</f>
        <v>24th and Union</v>
      </c>
      <c r="E16" s="2829"/>
      <c r="F16" s="2829"/>
      <c r="G16" s="2829"/>
      <c r="H16" s="2829"/>
      <c r="I16" s="2829"/>
      <c r="J16" s="2830"/>
      <c r="K16" s="264"/>
      <c r="L16" s="264"/>
      <c r="M16" s="264"/>
      <c r="N16" s="264"/>
      <c r="O16" s="254"/>
    </row>
    <row r="17" spans="1:58" ht="14.4" thickBot="1" x14ac:dyDescent="0.35">
      <c r="A17" s="205"/>
      <c r="B17" s="344"/>
      <c r="C17" s="321"/>
      <c r="D17" s="321"/>
      <c r="E17" s="321"/>
      <c r="F17" s="321"/>
      <c r="G17" s="321"/>
      <c r="H17" s="321"/>
      <c r="I17" s="321"/>
      <c r="J17" s="321"/>
      <c r="K17" s="321"/>
      <c r="L17" s="321"/>
      <c r="M17" s="321"/>
      <c r="N17" s="321"/>
      <c r="O17" s="345"/>
    </row>
    <row r="18" spans="1:58" ht="16.2" thickBot="1" x14ac:dyDescent="0.35">
      <c r="A18" s="205"/>
      <c r="B18" s="344"/>
      <c r="C18" s="3521" t="s">
        <v>466</v>
      </c>
      <c r="D18" s="3522"/>
      <c r="E18" s="3522"/>
      <c r="F18" s="3522"/>
      <c r="G18" s="3522"/>
      <c r="H18" s="3522"/>
      <c r="I18" s="3522"/>
      <c r="J18" s="3523"/>
      <c r="K18" s="346"/>
      <c r="L18" s="3524" t="s">
        <v>467</v>
      </c>
      <c r="M18" s="3525"/>
      <c r="N18" s="3526"/>
      <c r="O18" s="345"/>
    </row>
    <row r="19" spans="1:58" ht="24" x14ac:dyDescent="0.3">
      <c r="A19" s="205"/>
      <c r="B19" s="344"/>
      <c r="C19" s="3511" t="s">
        <v>468</v>
      </c>
      <c r="D19" s="3513" t="s">
        <v>1427</v>
      </c>
      <c r="E19" s="3515" t="s">
        <v>1428</v>
      </c>
      <c r="F19" s="3517" t="s">
        <v>1429</v>
      </c>
      <c r="G19" s="3515" t="s">
        <v>274</v>
      </c>
      <c r="H19" s="3515" t="s">
        <v>462</v>
      </c>
      <c r="I19" s="3517" t="s">
        <v>195</v>
      </c>
      <c r="J19" s="3519" t="s">
        <v>1430</v>
      </c>
      <c r="K19" s="346"/>
      <c r="L19" s="1668" t="str">
        <f>IF('Form 8B'!C22="","Enter Funding Source #1 Name on Form 8B",'Form 8B'!C22)</f>
        <v>Enter Funding Source #1 Name on Form 8B</v>
      </c>
      <c r="M19" s="1668" t="str">
        <f>IF('Form 8B'!C23="","Enter Funding Source #2 Name on Form 8B",'Form 8B'!C23)</f>
        <v>Enter Funding Source #2 Name on Form 8B</v>
      </c>
      <c r="N19" s="1668" t="str">
        <f>IF('Form 8B'!C24="","Enter Funding Source #3 Name on Form 8B",'Form 8B'!C24)</f>
        <v>Enter Funding Source #3 Name on Form 8B</v>
      </c>
      <c r="O19" s="345"/>
    </row>
    <row r="20" spans="1:58" s="209" customFormat="1" ht="15.75" customHeight="1" x14ac:dyDescent="0.3">
      <c r="A20" s="208"/>
      <c r="B20" s="347"/>
      <c r="C20" s="3511"/>
      <c r="D20" s="3513"/>
      <c r="E20" s="3515"/>
      <c r="F20" s="3517"/>
      <c r="G20" s="3515"/>
      <c r="H20" s="3515"/>
      <c r="I20" s="3517"/>
      <c r="J20" s="3519"/>
      <c r="K20" s="346"/>
      <c r="L20" s="1662" t="s">
        <v>1080</v>
      </c>
      <c r="M20" s="1663" t="s">
        <v>1080</v>
      </c>
      <c r="N20" s="1664" t="s">
        <v>1080</v>
      </c>
      <c r="O20" s="345"/>
      <c r="P20" s="205"/>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row>
    <row r="21" spans="1:58" s="209" customFormat="1" ht="16.5" customHeight="1" x14ac:dyDescent="0.3">
      <c r="A21" s="208"/>
      <c r="B21" s="347"/>
      <c r="C21" s="3511"/>
      <c r="D21" s="3513"/>
      <c r="E21" s="3515"/>
      <c r="F21" s="3517"/>
      <c r="G21" s="3515"/>
      <c r="H21" s="3515"/>
      <c r="I21" s="3517"/>
      <c r="J21" s="3519"/>
      <c r="K21" s="348"/>
      <c r="L21" s="1669" t="e">
        <f>'Form 8B'!F22/'Form 8B'!G22</f>
        <v>#DIV/0!</v>
      </c>
      <c r="M21" s="1670" t="e">
        <f>'Form 8B'!F23/'Form 8B'!G23</f>
        <v>#DIV/0!</v>
      </c>
      <c r="N21" s="1671" t="e">
        <f>'Form 8B'!F24/'Form 8B'!G24</f>
        <v>#DIV/0!</v>
      </c>
      <c r="O21" s="345"/>
      <c r="P21" s="205"/>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row>
    <row r="22" spans="1:58" s="209" customFormat="1" ht="35.25" customHeight="1" x14ac:dyDescent="0.3">
      <c r="A22" s="208"/>
      <c r="B22" s="347"/>
      <c r="C22" s="3512"/>
      <c r="D22" s="3514"/>
      <c r="E22" s="3516"/>
      <c r="F22" s="3518"/>
      <c r="G22" s="3516"/>
      <c r="H22" s="3516"/>
      <c r="I22" s="3518"/>
      <c r="J22" s="3520"/>
      <c r="K22" s="348"/>
      <c r="L22" s="1665" t="s">
        <v>276</v>
      </c>
      <c r="M22" s="1666" t="s">
        <v>277</v>
      </c>
      <c r="N22" s="1667" t="s">
        <v>278</v>
      </c>
      <c r="O22" s="345"/>
      <c r="P22" s="205"/>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row>
    <row r="23" spans="1:58" s="209" customFormat="1" ht="20.100000000000001" customHeight="1" x14ac:dyDescent="0.3">
      <c r="A23" s="208"/>
      <c r="B23" s="347"/>
      <c r="C23" s="284"/>
      <c r="D23" s="285"/>
      <c r="E23" s="286">
        <v>0</v>
      </c>
      <c r="F23" s="287">
        <v>0</v>
      </c>
      <c r="G23" s="304">
        <f>E23*F23</f>
        <v>0</v>
      </c>
      <c r="H23" s="288">
        <v>0</v>
      </c>
      <c r="I23" s="304">
        <f>H23*G23</f>
        <v>0</v>
      </c>
      <c r="J23" s="307">
        <f>G23+I23</f>
        <v>0</v>
      </c>
      <c r="K23" s="349"/>
      <c r="L23" s="1452">
        <v>0</v>
      </c>
      <c r="M23" s="1453">
        <v>0</v>
      </c>
      <c r="N23" s="1454">
        <v>0</v>
      </c>
      <c r="O23" s="350"/>
      <c r="P23" s="210"/>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row>
    <row r="24" spans="1:58" ht="20.100000000000001" customHeight="1" x14ac:dyDescent="0.3">
      <c r="A24" s="205"/>
      <c r="B24" s="344"/>
      <c r="C24" s="2608" t="s">
        <v>1565</v>
      </c>
      <c r="D24" s="290"/>
      <c r="E24" s="291">
        <v>0</v>
      </c>
      <c r="F24" s="292">
        <v>0</v>
      </c>
      <c r="G24" s="305">
        <f>E24*F24</f>
        <v>0</v>
      </c>
      <c r="H24" s="293">
        <v>0</v>
      </c>
      <c r="I24" s="305">
        <f t="shared" ref="I24:I31" si="0">H24*G24</f>
        <v>0</v>
      </c>
      <c r="J24" s="308">
        <f t="shared" ref="J24:J31" si="1">G24+I24</f>
        <v>0</v>
      </c>
      <c r="K24" s="349"/>
      <c r="L24" s="1446">
        <v>0</v>
      </c>
      <c r="M24" s="1447">
        <v>0</v>
      </c>
      <c r="N24" s="1448">
        <v>0</v>
      </c>
      <c r="O24" s="351"/>
      <c r="P24" s="210"/>
    </row>
    <row r="25" spans="1:58" ht="20.100000000000001" customHeight="1" x14ac:dyDescent="0.3">
      <c r="A25" s="205"/>
      <c r="B25" s="344"/>
      <c r="C25" s="289"/>
      <c r="D25" s="290"/>
      <c r="E25" s="291">
        <v>0</v>
      </c>
      <c r="F25" s="292">
        <v>0</v>
      </c>
      <c r="G25" s="305">
        <f t="shared" ref="G25:G31" si="2">E25*F25</f>
        <v>0</v>
      </c>
      <c r="H25" s="293">
        <v>0</v>
      </c>
      <c r="I25" s="305">
        <f t="shared" si="0"/>
        <v>0</v>
      </c>
      <c r="J25" s="308">
        <f t="shared" si="1"/>
        <v>0</v>
      </c>
      <c r="K25" s="349"/>
      <c r="L25" s="1446">
        <v>0</v>
      </c>
      <c r="M25" s="1447">
        <v>0</v>
      </c>
      <c r="N25" s="1448">
        <v>0</v>
      </c>
      <c r="O25" s="345"/>
    </row>
    <row r="26" spans="1:58" ht="20.100000000000001" customHeight="1" x14ac:dyDescent="0.3">
      <c r="A26" s="205"/>
      <c r="B26" s="344"/>
      <c r="C26" s="289"/>
      <c r="D26" s="290"/>
      <c r="E26" s="291">
        <v>0</v>
      </c>
      <c r="F26" s="292">
        <v>0</v>
      </c>
      <c r="G26" s="305">
        <f t="shared" si="2"/>
        <v>0</v>
      </c>
      <c r="H26" s="293">
        <v>0</v>
      </c>
      <c r="I26" s="305">
        <f t="shared" si="0"/>
        <v>0</v>
      </c>
      <c r="J26" s="308">
        <f t="shared" si="1"/>
        <v>0</v>
      </c>
      <c r="K26" s="349"/>
      <c r="L26" s="1446">
        <v>0</v>
      </c>
      <c r="M26" s="1447">
        <v>0</v>
      </c>
      <c r="N26" s="1448">
        <v>0</v>
      </c>
      <c r="O26" s="345"/>
    </row>
    <row r="27" spans="1:58" ht="20.100000000000001" customHeight="1" x14ac:dyDescent="0.3">
      <c r="A27" s="205"/>
      <c r="B27" s="344"/>
      <c r="C27" s="289"/>
      <c r="D27" s="290"/>
      <c r="E27" s="291">
        <v>0</v>
      </c>
      <c r="F27" s="292">
        <v>0</v>
      </c>
      <c r="G27" s="305">
        <f t="shared" si="2"/>
        <v>0</v>
      </c>
      <c r="H27" s="293">
        <v>0</v>
      </c>
      <c r="I27" s="305">
        <f t="shared" si="0"/>
        <v>0</v>
      </c>
      <c r="J27" s="308">
        <f t="shared" si="1"/>
        <v>0</v>
      </c>
      <c r="K27" s="349"/>
      <c r="L27" s="1446">
        <v>0</v>
      </c>
      <c r="M27" s="1447">
        <v>0</v>
      </c>
      <c r="N27" s="1448">
        <v>0</v>
      </c>
      <c r="O27" s="345"/>
    </row>
    <row r="28" spans="1:58" ht="20.100000000000001" customHeight="1" x14ac:dyDescent="0.3">
      <c r="A28" s="205"/>
      <c r="B28" s="344"/>
      <c r="C28" s="289"/>
      <c r="D28" s="290"/>
      <c r="E28" s="294">
        <v>0</v>
      </c>
      <c r="F28" s="292">
        <v>0</v>
      </c>
      <c r="G28" s="305">
        <f t="shared" si="2"/>
        <v>0</v>
      </c>
      <c r="H28" s="293">
        <v>0</v>
      </c>
      <c r="I28" s="305">
        <f t="shared" si="0"/>
        <v>0</v>
      </c>
      <c r="J28" s="308">
        <f t="shared" si="1"/>
        <v>0</v>
      </c>
      <c r="K28" s="349"/>
      <c r="L28" s="1446">
        <v>0</v>
      </c>
      <c r="M28" s="1447">
        <v>0</v>
      </c>
      <c r="N28" s="1448">
        <v>0</v>
      </c>
      <c r="O28" s="345"/>
    </row>
    <row r="29" spans="1:58" ht="20.100000000000001" customHeight="1" x14ac:dyDescent="0.3">
      <c r="A29" s="205"/>
      <c r="B29" s="344"/>
      <c r="C29" s="289"/>
      <c r="D29" s="290"/>
      <c r="E29" s="294">
        <v>0</v>
      </c>
      <c r="F29" s="292">
        <v>0</v>
      </c>
      <c r="G29" s="305">
        <f t="shared" si="2"/>
        <v>0</v>
      </c>
      <c r="H29" s="293">
        <v>0</v>
      </c>
      <c r="I29" s="305">
        <f t="shared" si="0"/>
        <v>0</v>
      </c>
      <c r="J29" s="308">
        <f t="shared" si="1"/>
        <v>0</v>
      </c>
      <c r="K29" s="349"/>
      <c r="L29" s="1446">
        <v>0</v>
      </c>
      <c r="M29" s="1447">
        <v>0</v>
      </c>
      <c r="N29" s="1448">
        <v>0</v>
      </c>
      <c r="O29" s="345"/>
    </row>
    <row r="30" spans="1:58" ht="20.100000000000001" customHeight="1" x14ac:dyDescent="0.3">
      <c r="A30" s="205"/>
      <c r="B30" s="344"/>
      <c r="C30" s="289"/>
      <c r="D30" s="290"/>
      <c r="E30" s="294">
        <v>0</v>
      </c>
      <c r="F30" s="292">
        <v>0</v>
      </c>
      <c r="G30" s="305">
        <f t="shared" si="2"/>
        <v>0</v>
      </c>
      <c r="H30" s="293">
        <v>0</v>
      </c>
      <c r="I30" s="305">
        <f t="shared" si="0"/>
        <v>0</v>
      </c>
      <c r="J30" s="308">
        <f t="shared" si="1"/>
        <v>0</v>
      </c>
      <c r="K30" s="349"/>
      <c r="L30" s="1446">
        <v>0</v>
      </c>
      <c r="M30" s="1447">
        <v>0</v>
      </c>
      <c r="N30" s="1448">
        <v>0</v>
      </c>
      <c r="O30" s="345"/>
    </row>
    <row r="31" spans="1:58" ht="20.100000000000001" customHeight="1" thickBot="1" x14ac:dyDescent="0.35">
      <c r="A31" s="205"/>
      <c r="B31" s="344"/>
      <c r="C31" s="295"/>
      <c r="D31" s="296"/>
      <c r="E31" s="297">
        <v>0</v>
      </c>
      <c r="F31" s="298">
        <v>0</v>
      </c>
      <c r="G31" s="306">
        <f t="shared" si="2"/>
        <v>0</v>
      </c>
      <c r="H31" s="299">
        <v>0</v>
      </c>
      <c r="I31" s="306">
        <f t="shared" si="0"/>
        <v>0</v>
      </c>
      <c r="J31" s="1672">
        <f t="shared" si="1"/>
        <v>0</v>
      </c>
      <c r="K31" s="349"/>
      <c r="L31" s="1449">
        <v>0</v>
      </c>
      <c r="M31" s="1450">
        <v>0</v>
      </c>
      <c r="N31" s="1451">
        <v>0</v>
      </c>
      <c r="O31" s="345"/>
    </row>
    <row r="32" spans="1:58" s="219" customFormat="1" ht="16.8" thickTop="1" thickBot="1" x14ac:dyDescent="0.35">
      <c r="A32" s="210"/>
      <c r="B32" s="352"/>
      <c r="C32" s="3540" t="s">
        <v>469</v>
      </c>
      <c r="D32" s="3541"/>
      <c r="E32" s="3541"/>
      <c r="F32" s="3541"/>
      <c r="G32" s="1660"/>
      <c r="H32" s="1660"/>
      <c r="I32" s="1661"/>
      <c r="J32" s="1642">
        <f>SUM(J23:J31)</f>
        <v>0</v>
      </c>
      <c r="K32" s="310"/>
      <c r="L32" s="311">
        <f>SUM(L23:L31)</f>
        <v>0</v>
      </c>
      <c r="M32" s="312">
        <f>SUM(M23:M31)</f>
        <v>0</v>
      </c>
      <c r="N32" s="313">
        <f>SUM(N23:N31)</f>
        <v>0</v>
      </c>
      <c r="O32" s="345"/>
      <c r="P32" s="205"/>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row>
    <row r="33" spans="1:58" s="224" customFormat="1" ht="16.2" thickBot="1" x14ac:dyDescent="0.35">
      <c r="B33" s="352"/>
      <c r="C33" s="314"/>
      <c r="D33" s="314"/>
      <c r="E33" s="314"/>
      <c r="F33" s="314"/>
      <c r="G33" s="315"/>
      <c r="H33" s="315"/>
      <c r="I33" s="316"/>
      <c r="J33" s="316"/>
      <c r="K33" s="316"/>
      <c r="L33" s="316"/>
      <c r="M33" s="316"/>
      <c r="N33" s="316"/>
      <c r="O33" s="345"/>
      <c r="P33" s="223"/>
    </row>
    <row r="34" spans="1:58" s="224" customFormat="1" ht="25.2" thickBot="1" x14ac:dyDescent="0.35">
      <c r="B34" s="352"/>
      <c r="C34" s="3542" t="s">
        <v>470</v>
      </c>
      <c r="D34" s="3543"/>
      <c r="E34" s="3543"/>
      <c r="F34" s="3543"/>
      <c r="G34" s="3543"/>
      <c r="H34" s="3543"/>
      <c r="I34" s="3543"/>
      <c r="J34" s="3544"/>
      <c r="K34" s="310"/>
      <c r="L34" s="2374" t="str">
        <f>L19</f>
        <v>Enter Funding Source #1 Name on Form 8B</v>
      </c>
      <c r="M34" s="2374" t="str">
        <f>M19</f>
        <v>Enter Funding Source #2 Name on Form 8B</v>
      </c>
      <c r="N34" s="2374" t="str">
        <f>N19</f>
        <v>Enter Funding Source #3 Name on Form 8B</v>
      </c>
      <c r="O34" s="345"/>
      <c r="P34" s="223"/>
    </row>
    <row r="35" spans="1:58" s="219" customFormat="1" ht="15.6" x14ac:dyDescent="0.3">
      <c r="A35" s="210"/>
      <c r="B35" s="352"/>
      <c r="C35" s="353"/>
      <c r="D35" s="354"/>
      <c r="E35" s="354"/>
      <c r="F35" s="353"/>
      <c r="G35" s="353"/>
      <c r="H35" s="317" t="s">
        <v>471</v>
      </c>
      <c r="I35" s="3529">
        <v>0</v>
      </c>
      <c r="J35" s="3530"/>
      <c r="K35" s="1455"/>
      <c r="L35" s="1456">
        <v>0</v>
      </c>
      <c r="M35" s="1457">
        <v>0</v>
      </c>
      <c r="N35" s="1458">
        <v>0</v>
      </c>
      <c r="O35" s="345"/>
      <c r="P35" s="205"/>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row>
    <row r="36" spans="1:58" s="219" customFormat="1" ht="15.6" x14ac:dyDescent="0.3">
      <c r="A36" s="210"/>
      <c r="B36" s="352"/>
      <c r="C36" s="355"/>
      <c r="D36" s="354"/>
      <c r="E36" s="354"/>
      <c r="F36" s="355"/>
      <c r="G36" s="355"/>
      <c r="H36" s="317" t="s">
        <v>196</v>
      </c>
      <c r="I36" s="3527">
        <v>0</v>
      </c>
      <c r="J36" s="3528"/>
      <c r="K36" s="1455"/>
      <c r="L36" s="1459">
        <v>0</v>
      </c>
      <c r="M36" s="1460">
        <v>0</v>
      </c>
      <c r="N36" s="1461">
        <v>0</v>
      </c>
      <c r="O36" s="345"/>
      <c r="P36" s="205"/>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row>
    <row r="37" spans="1:58" s="219" customFormat="1" ht="15.6" x14ac:dyDescent="0.3">
      <c r="A37" s="210"/>
      <c r="B37" s="352"/>
      <c r="C37" s="355"/>
      <c r="D37" s="354"/>
      <c r="E37" s="354"/>
      <c r="F37" s="355"/>
      <c r="G37" s="355"/>
      <c r="H37" s="317" t="s">
        <v>478</v>
      </c>
      <c r="I37" s="3527">
        <v>0</v>
      </c>
      <c r="J37" s="3528"/>
      <c r="K37" s="1455"/>
      <c r="L37" s="1459">
        <v>0</v>
      </c>
      <c r="M37" s="1460">
        <v>0</v>
      </c>
      <c r="N37" s="1461">
        <v>0</v>
      </c>
      <c r="O37" s="345"/>
      <c r="P37" s="205"/>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row>
    <row r="38" spans="1:58" s="219" customFormat="1" ht="15.6" x14ac:dyDescent="0.3">
      <c r="A38" s="210"/>
      <c r="B38" s="352"/>
      <c r="C38" s="355"/>
      <c r="D38" s="354"/>
      <c r="E38" s="354"/>
      <c r="F38" s="355"/>
      <c r="G38" s="355"/>
      <c r="H38" s="317" t="s">
        <v>472</v>
      </c>
      <c r="I38" s="3527">
        <v>0</v>
      </c>
      <c r="J38" s="3528"/>
      <c r="K38" s="1455"/>
      <c r="L38" s="1459">
        <v>0</v>
      </c>
      <c r="M38" s="1460">
        <v>0</v>
      </c>
      <c r="N38" s="1461">
        <v>0</v>
      </c>
      <c r="O38" s="345"/>
      <c r="P38" s="205"/>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row>
    <row r="39" spans="1:58" s="219" customFormat="1" ht="15.6" x14ac:dyDescent="0.3">
      <c r="A39" s="210"/>
      <c r="B39" s="352"/>
      <c r="C39" s="355"/>
      <c r="D39" s="354"/>
      <c r="E39" s="354"/>
      <c r="F39" s="355"/>
      <c r="G39" s="355"/>
      <c r="H39" s="317" t="s">
        <v>197</v>
      </c>
      <c r="I39" s="3527">
        <v>0</v>
      </c>
      <c r="J39" s="3528"/>
      <c r="K39" s="1455"/>
      <c r="L39" s="1459">
        <v>0</v>
      </c>
      <c r="M39" s="1460">
        <v>0</v>
      </c>
      <c r="N39" s="1461">
        <v>0</v>
      </c>
      <c r="O39" s="345"/>
      <c r="P39" s="205"/>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row>
    <row r="40" spans="1:58" s="219" customFormat="1" ht="15.6" x14ac:dyDescent="0.3">
      <c r="A40" s="210"/>
      <c r="B40" s="352"/>
      <c r="C40" s="355"/>
      <c r="D40" s="354"/>
      <c r="E40" s="354"/>
      <c r="F40" s="355"/>
      <c r="G40" s="355"/>
      <c r="H40" s="317" t="s">
        <v>198</v>
      </c>
      <c r="I40" s="3527">
        <v>0</v>
      </c>
      <c r="J40" s="3528"/>
      <c r="K40" s="1455"/>
      <c r="L40" s="1459">
        <v>0</v>
      </c>
      <c r="M40" s="1460">
        <v>0</v>
      </c>
      <c r="N40" s="1461">
        <v>0</v>
      </c>
      <c r="O40" s="345"/>
      <c r="P40" s="205"/>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row>
    <row r="41" spans="1:58" s="219" customFormat="1" ht="15.6" x14ac:dyDescent="0.3">
      <c r="A41" s="210"/>
      <c r="B41" s="352"/>
      <c r="C41" s="355"/>
      <c r="D41" s="354"/>
      <c r="E41" s="354"/>
      <c r="F41" s="355"/>
      <c r="G41" s="224"/>
      <c r="H41" s="231" t="s">
        <v>473</v>
      </c>
      <c r="I41" s="3527">
        <v>0</v>
      </c>
      <c r="J41" s="3528"/>
      <c r="K41" s="1455"/>
      <c r="L41" s="1459">
        <v>0</v>
      </c>
      <c r="M41" s="1460">
        <v>0</v>
      </c>
      <c r="N41" s="1461">
        <v>0</v>
      </c>
      <c r="O41" s="345"/>
      <c r="P41" s="205"/>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row>
    <row r="42" spans="1:58" s="219" customFormat="1" ht="15.6" x14ac:dyDescent="0.3">
      <c r="A42" s="210"/>
      <c r="B42" s="352"/>
      <c r="C42" s="355"/>
      <c r="D42" s="354"/>
      <c r="E42" s="354"/>
      <c r="F42" s="355"/>
      <c r="G42" s="224"/>
      <c r="H42" s="231" t="s">
        <v>473</v>
      </c>
      <c r="I42" s="3527">
        <v>0</v>
      </c>
      <c r="J42" s="3528"/>
      <c r="K42" s="1455"/>
      <c r="L42" s="1459">
        <v>0</v>
      </c>
      <c r="M42" s="1460">
        <v>0</v>
      </c>
      <c r="N42" s="1461">
        <v>0</v>
      </c>
      <c r="O42" s="345"/>
      <c r="P42" s="205"/>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row>
    <row r="43" spans="1:58" s="219" customFormat="1" ht="15.6" x14ac:dyDescent="0.3">
      <c r="A43" s="210"/>
      <c r="B43" s="352"/>
      <c r="C43" s="355"/>
      <c r="D43" s="354"/>
      <c r="E43" s="354"/>
      <c r="F43" s="355"/>
      <c r="G43" s="224"/>
      <c r="H43" s="231" t="s">
        <v>473</v>
      </c>
      <c r="I43" s="3527">
        <v>0</v>
      </c>
      <c r="J43" s="3528"/>
      <c r="K43" s="1455"/>
      <c r="L43" s="1459">
        <v>0</v>
      </c>
      <c r="M43" s="1460">
        <v>0</v>
      </c>
      <c r="N43" s="1461">
        <v>0</v>
      </c>
      <c r="O43" s="345"/>
      <c r="P43" s="205"/>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row>
    <row r="44" spans="1:58" s="219" customFormat="1" ht="15.6" x14ac:dyDescent="0.3">
      <c r="A44" s="210"/>
      <c r="B44" s="352"/>
      <c r="C44" s="355"/>
      <c r="D44" s="354"/>
      <c r="E44" s="354"/>
      <c r="F44" s="355"/>
      <c r="G44" s="355"/>
      <c r="H44" s="317" t="s">
        <v>479</v>
      </c>
      <c r="I44" s="3549">
        <v>0</v>
      </c>
      <c r="J44" s="3550"/>
      <c r="K44" s="1455"/>
      <c r="L44" s="1462">
        <v>0</v>
      </c>
      <c r="M44" s="1463">
        <v>0</v>
      </c>
      <c r="N44" s="1464">
        <v>0</v>
      </c>
      <c r="O44" s="345"/>
      <c r="P44" s="205"/>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row>
    <row r="45" spans="1:58" s="224" customFormat="1" ht="16.2" thickBot="1" x14ac:dyDescent="0.35">
      <c r="B45" s="352"/>
      <c r="C45" s="355"/>
      <c r="D45" s="354"/>
      <c r="E45" s="354"/>
      <c r="F45" s="354"/>
      <c r="G45" s="355"/>
      <c r="H45" s="355"/>
      <c r="I45" s="310"/>
      <c r="J45" s="356"/>
      <c r="K45" s="310"/>
      <c r="L45" s="357"/>
      <c r="M45" s="357"/>
      <c r="N45" s="357"/>
      <c r="O45" s="345"/>
      <c r="P45" s="223"/>
    </row>
    <row r="46" spans="1:58" s="219" customFormat="1" ht="16.8" thickTop="1" thickBot="1" x14ac:dyDescent="0.35">
      <c r="A46" s="210"/>
      <c r="B46" s="352"/>
      <c r="C46" s="353"/>
      <c r="D46" s="354"/>
      <c r="E46" s="354"/>
      <c r="F46" s="3545" t="s">
        <v>474</v>
      </c>
      <c r="G46" s="3546"/>
      <c r="H46" s="3546"/>
      <c r="I46" s="3547">
        <f>SUM(J32,I35:J44)</f>
        <v>0</v>
      </c>
      <c r="J46" s="3548"/>
      <c r="K46" s="358"/>
      <c r="L46" s="1443">
        <f>SUM(L32,L35:L44)</f>
        <v>0</v>
      </c>
      <c r="M46" s="1444">
        <f>SUM(M32,M35:M44)</f>
        <v>0</v>
      </c>
      <c r="N46" s="1445">
        <f>SUM(N32,N35:N44)</f>
        <v>0</v>
      </c>
      <c r="O46" s="345"/>
      <c r="P46" s="205"/>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row>
    <row r="47" spans="1:58" s="219" customFormat="1" ht="16.2" thickBot="1" x14ac:dyDescent="0.35">
      <c r="A47" s="210"/>
      <c r="B47" s="352"/>
      <c r="C47" s="355"/>
      <c r="D47" s="354"/>
      <c r="E47" s="354"/>
      <c r="F47" s="1609"/>
      <c r="G47" s="1610"/>
      <c r="H47" s="1610"/>
      <c r="I47" s="359"/>
      <c r="J47" s="359"/>
      <c r="K47" s="318"/>
      <c r="L47" s="359"/>
      <c r="M47" s="359"/>
      <c r="N47" s="359"/>
      <c r="O47" s="345"/>
      <c r="P47" s="205"/>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row>
    <row r="48" spans="1:58" ht="16.2" thickBot="1" x14ac:dyDescent="0.35">
      <c r="A48" s="205"/>
      <c r="B48" s="344"/>
      <c r="C48" s="3542" t="s">
        <v>465</v>
      </c>
      <c r="D48" s="3543"/>
      <c r="E48" s="3543"/>
      <c r="F48" s="3543"/>
      <c r="G48" s="3543"/>
      <c r="H48" s="3543"/>
      <c r="I48" s="3543"/>
      <c r="J48" s="3543"/>
      <c r="K48" s="3543"/>
      <c r="L48" s="3543"/>
      <c r="M48" s="3543"/>
      <c r="N48" s="3544"/>
      <c r="O48" s="345"/>
    </row>
    <row r="49" spans="1:15" x14ac:dyDescent="0.3">
      <c r="A49" s="205"/>
      <c r="B49" s="344"/>
      <c r="C49" s="3531"/>
      <c r="D49" s="3532"/>
      <c r="E49" s="3532"/>
      <c r="F49" s="3532"/>
      <c r="G49" s="3532"/>
      <c r="H49" s="3532"/>
      <c r="I49" s="3532"/>
      <c r="J49" s="3532"/>
      <c r="K49" s="3532"/>
      <c r="L49" s="3532"/>
      <c r="M49" s="3532"/>
      <c r="N49" s="3533"/>
      <c r="O49" s="345"/>
    </row>
    <row r="50" spans="1:15" x14ac:dyDescent="0.3">
      <c r="A50" s="205"/>
      <c r="B50" s="344"/>
      <c r="C50" s="3534"/>
      <c r="D50" s="3535"/>
      <c r="E50" s="3535"/>
      <c r="F50" s="3535"/>
      <c r="G50" s="3535"/>
      <c r="H50" s="3535"/>
      <c r="I50" s="3535"/>
      <c r="J50" s="3535"/>
      <c r="K50" s="3535"/>
      <c r="L50" s="3535"/>
      <c r="M50" s="3535"/>
      <c r="N50" s="3536"/>
      <c r="O50" s="345"/>
    </row>
    <row r="51" spans="1:15" x14ac:dyDescent="0.3">
      <c r="A51" s="205"/>
      <c r="B51" s="242"/>
      <c r="C51" s="3534"/>
      <c r="D51" s="3535"/>
      <c r="E51" s="3535"/>
      <c r="F51" s="3535"/>
      <c r="G51" s="3535"/>
      <c r="H51" s="3535"/>
      <c r="I51" s="3535"/>
      <c r="J51" s="3535"/>
      <c r="K51" s="3535"/>
      <c r="L51" s="3535"/>
      <c r="M51" s="3535"/>
      <c r="N51" s="3536"/>
      <c r="O51" s="243"/>
    </row>
    <row r="52" spans="1:15" x14ac:dyDescent="0.3">
      <c r="A52" s="205"/>
      <c r="B52" s="242"/>
      <c r="C52" s="3534"/>
      <c r="D52" s="3535"/>
      <c r="E52" s="3535"/>
      <c r="F52" s="3535"/>
      <c r="G52" s="3535"/>
      <c r="H52" s="3535"/>
      <c r="I52" s="3535"/>
      <c r="J52" s="3535"/>
      <c r="K52" s="3535"/>
      <c r="L52" s="3535"/>
      <c r="M52" s="3535"/>
      <c r="N52" s="3536"/>
      <c r="O52" s="243"/>
    </row>
    <row r="53" spans="1:15" ht="14.4" thickBot="1" x14ac:dyDescent="0.35">
      <c r="A53" s="205"/>
      <c r="B53" s="242"/>
      <c r="C53" s="3537"/>
      <c r="D53" s="3538"/>
      <c r="E53" s="3538"/>
      <c r="F53" s="3538"/>
      <c r="G53" s="3538"/>
      <c r="H53" s="3538"/>
      <c r="I53" s="3538"/>
      <c r="J53" s="3538"/>
      <c r="K53" s="3538"/>
      <c r="L53" s="3538"/>
      <c r="M53" s="3538"/>
      <c r="N53" s="3539"/>
      <c r="O53" s="243"/>
    </row>
    <row r="54" spans="1:15" s="205" customFormat="1" ht="14.4" thickBot="1" x14ac:dyDescent="0.35">
      <c r="B54" s="251"/>
      <c r="C54" s="2375"/>
      <c r="D54" s="2376"/>
      <c r="E54" s="2376"/>
      <c r="F54" s="2377"/>
      <c r="G54" s="2378"/>
      <c r="H54" s="2378"/>
      <c r="I54" s="2379"/>
      <c r="J54" s="2377"/>
      <c r="K54" s="2377"/>
      <c r="L54" s="2380"/>
      <c r="M54" s="2376"/>
      <c r="N54" s="2377"/>
      <c r="O54" s="253"/>
    </row>
    <row r="55" spans="1:15" s="205" customFormat="1" x14ac:dyDescent="0.3">
      <c r="D55" s="215"/>
      <c r="E55" s="215"/>
      <c r="F55" s="216"/>
      <c r="G55" s="217"/>
      <c r="H55" s="217"/>
      <c r="I55" s="218"/>
      <c r="J55" s="216"/>
      <c r="K55" s="216"/>
      <c r="L55" s="232"/>
      <c r="M55" s="215"/>
      <c r="N55" s="216"/>
    </row>
    <row r="56" spans="1:15" s="205" customFormat="1" x14ac:dyDescent="0.3">
      <c r="D56" s="215"/>
      <c r="E56" s="215"/>
      <c r="F56" s="216"/>
      <c r="G56" s="217"/>
      <c r="H56" s="217"/>
      <c r="I56" s="218"/>
      <c r="J56" s="216"/>
      <c r="K56" s="216"/>
      <c r="L56" s="232"/>
      <c r="M56" s="215"/>
      <c r="N56" s="216"/>
    </row>
    <row r="57" spans="1:15" s="205" customFormat="1" x14ac:dyDescent="0.3">
      <c r="D57" s="215"/>
      <c r="E57" s="215"/>
      <c r="F57" s="216"/>
      <c r="G57" s="217"/>
      <c r="H57" s="217"/>
      <c r="I57" s="218"/>
      <c r="J57" s="216"/>
      <c r="K57" s="216"/>
      <c r="L57" s="232"/>
      <c r="M57" s="215"/>
      <c r="N57" s="216"/>
    </row>
    <row r="58" spans="1:15" s="205" customFormat="1" x14ac:dyDescent="0.3">
      <c r="D58" s="215"/>
      <c r="E58" s="215"/>
      <c r="F58" s="216"/>
      <c r="G58" s="217"/>
      <c r="H58" s="217"/>
      <c r="I58" s="218"/>
      <c r="J58" s="216"/>
      <c r="K58" s="216"/>
      <c r="L58" s="232"/>
      <c r="M58" s="215"/>
      <c r="N58" s="216"/>
    </row>
    <row r="59" spans="1:15" s="205" customFormat="1" x14ac:dyDescent="0.3">
      <c r="D59" s="215"/>
      <c r="E59" s="215"/>
      <c r="F59" s="216"/>
      <c r="G59" s="217"/>
      <c r="H59" s="217"/>
      <c r="I59" s="218"/>
      <c r="J59" s="216"/>
      <c r="K59" s="216"/>
      <c r="L59" s="232"/>
      <c r="M59" s="215"/>
      <c r="N59" s="216"/>
    </row>
    <row r="60" spans="1:15" s="205" customFormat="1" x14ac:dyDescent="0.3">
      <c r="D60" s="215"/>
      <c r="E60" s="215"/>
      <c r="F60" s="216"/>
      <c r="G60" s="217"/>
      <c r="H60" s="217"/>
      <c r="I60" s="218"/>
      <c r="J60" s="216"/>
      <c r="K60" s="216"/>
      <c r="L60" s="232"/>
      <c r="M60" s="215"/>
      <c r="N60" s="216"/>
    </row>
    <row r="61" spans="1:15" s="205" customFormat="1" x14ac:dyDescent="0.3">
      <c r="D61" s="215"/>
      <c r="E61" s="215"/>
      <c r="F61" s="216"/>
      <c r="G61" s="217"/>
      <c r="H61" s="217"/>
      <c r="I61" s="218"/>
      <c r="J61" s="216"/>
      <c r="K61" s="216"/>
      <c r="L61" s="232"/>
      <c r="M61" s="215"/>
      <c r="N61" s="216"/>
    </row>
    <row r="62" spans="1:15" s="205" customFormat="1" x14ac:dyDescent="0.3">
      <c r="D62" s="215"/>
      <c r="E62" s="215"/>
      <c r="F62" s="216"/>
      <c r="G62" s="217"/>
      <c r="H62" s="217"/>
      <c r="I62" s="218"/>
      <c r="J62" s="216"/>
      <c r="K62" s="216"/>
      <c r="L62" s="232"/>
      <c r="M62" s="215"/>
      <c r="N62" s="216"/>
    </row>
    <row r="63" spans="1:15" s="205" customFormat="1" x14ac:dyDescent="0.3">
      <c r="D63" s="215"/>
      <c r="E63" s="215"/>
      <c r="F63" s="216"/>
      <c r="G63" s="217"/>
      <c r="H63" s="217"/>
      <c r="I63" s="218"/>
      <c r="J63" s="216"/>
      <c r="K63" s="216"/>
      <c r="L63" s="232"/>
      <c r="M63" s="215"/>
      <c r="N63" s="216"/>
    </row>
    <row r="64" spans="1:15" s="205" customFormat="1" x14ac:dyDescent="0.3">
      <c r="D64" s="215"/>
      <c r="E64" s="215"/>
      <c r="F64" s="216"/>
      <c r="G64" s="217"/>
      <c r="H64" s="217"/>
      <c r="I64" s="218"/>
      <c r="J64" s="216"/>
      <c r="K64" s="216"/>
      <c r="L64" s="232"/>
      <c r="M64" s="215"/>
      <c r="N64" s="216"/>
    </row>
    <row r="65" spans="4:14" s="205" customFormat="1" x14ac:dyDescent="0.3">
      <c r="D65" s="215"/>
      <c r="E65" s="215"/>
      <c r="F65" s="216"/>
      <c r="G65" s="217"/>
      <c r="H65" s="217"/>
      <c r="I65" s="218"/>
      <c r="J65" s="216"/>
      <c r="K65" s="216"/>
      <c r="L65" s="232"/>
      <c r="M65" s="215"/>
      <c r="N65" s="216"/>
    </row>
    <row r="66" spans="4:14" s="205" customFormat="1" x14ac:dyDescent="0.3">
      <c r="D66" s="215"/>
      <c r="E66" s="215"/>
      <c r="F66" s="216"/>
      <c r="G66" s="217"/>
      <c r="H66" s="217"/>
      <c r="I66" s="218"/>
      <c r="J66" s="216"/>
      <c r="K66" s="216"/>
      <c r="L66" s="232"/>
      <c r="M66" s="215"/>
      <c r="N66" s="216"/>
    </row>
    <row r="67" spans="4:14" s="205" customFormat="1" x14ac:dyDescent="0.3">
      <c r="D67" s="215"/>
      <c r="E67" s="215"/>
      <c r="F67" s="216"/>
      <c r="G67" s="217"/>
      <c r="H67" s="217"/>
      <c r="I67" s="218"/>
      <c r="J67" s="216"/>
      <c r="K67" s="216"/>
      <c r="L67" s="232"/>
      <c r="M67" s="215"/>
      <c r="N67" s="216"/>
    </row>
    <row r="68" spans="4:14" s="205" customFormat="1" x14ac:dyDescent="0.3">
      <c r="D68" s="215"/>
      <c r="E68" s="215"/>
      <c r="F68" s="216"/>
      <c r="G68" s="217"/>
      <c r="H68" s="217"/>
      <c r="I68" s="218"/>
      <c r="J68" s="216"/>
      <c r="K68" s="216"/>
      <c r="L68" s="232"/>
      <c r="M68" s="215"/>
      <c r="N68" s="216"/>
    </row>
    <row r="69" spans="4:14" s="205" customFormat="1" x14ac:dyDescent="0.3">
      <c r="D69" s="215"/>
      <c r="E69" s="215"/>
      <c r="F69" s="216"/>
      <c r="G69" s="217"/>
      <c r="H69" s="217"/>
      <c r="I69" s="218"/>
      <c r="J69" s="216"/>
      <c r="K69" s="216"/>
      <c r="L69" s="232"/>
      <c r="M69" s="215"/>
      <c r="N69" s="216"/>
    </row>
    <row r="70" spans="4:14" s="205" customFormat="1" x14ac:dyDescent="0.3">
      <c r="D70" s="215"/>
      <c r="E70" s="215"/>
      <c r="F70" s="216"/>
      <c r="G70" s="217"/>
      <c r="H70" s="217"/>
      <c r="I70" s="218"/>
      <c r="J70" s="216"/>
      <c r="K70" s="216"/>
      <c r="L70" s="232"/>
      <c r="M70" s="215"/>
      <c r="N70" s="216"/>
    </row>
    <row r="71" spans="4:14" s="205" customFormat="1" x14ac:dyDescent="0.3">
      <c r="D71" s="215"/>
      <c r="E71" s="215"/>
      <c r="F71" s="216"/>
      <c r="G71" s="217"/>
      <c r="H71" s="217"/>
      <c r="I71" s="218"/>
      <c r="J71" s="216"/>
      <c r="K71" s="216"/>
      <c r="L71" s="232"/>
      <c r="M71" s="215"/>
      <c r="N71" s="216"/>
    </row>
    <row r="72" spans="4:14" s="205" customFormat="1" x14ac:dyDescent="0.3">
      <c r="D72" s="215"/>
      <c r="E72" s="215"/>
      <c r="F72" s="216"/>
      <c r="G72" s="217"/>
      <c r="H72" s="217"/>
      <c r="I72" s="218"/>
      <c r="J72" s="216"/>
      <c r="K72" s="216"/>
      <c r="L72" s="232"/>
      <c r="M72" s="215"/>
      <c r="N72" s="216"/>
    </row>
    <row r="73" spans="4:14" s="205" customFormat="1" x14ac:dyDescent="0.3">
      <c r="D73" s="215"/>
      <c r="E73" s="215"/>
      <c r="F73" s="216"/>
      <c r="G73" s="217"/>
      <c r="H73" s="217"/>
      <c r="I73" s="218"/>
      <c r="J73" s="216"/>
      <c r="K73" s="216"/>
      <c r="L73" s="232"/>
      <c r="M73" s="215"/>
      <c r="N73" s="216"/>
    </row>
    <row r="74" spans="4:14" s="205" customFormat="1" x14ac:dyDescent="0.3">
      <c r="D74" s="215"/>
      <c r="E74" s="215"/>
      <c r="F74" s="216"/>
      <c r="G74" s="217"/>
      <c r="H74" s="217"/>
      <c r="I74" s="218"/>
      <c r="J74" s="216"/>
      <c r="K74" s="216"/>
      <c r="L74" s="232"/>
      <c r="M74" s="215"/>
      <c r="N74" s="216"/>
    </row>
    <row r="75" spans="4:14" s="205" customFormat="1" x14ac:dyDescent="0.3">
      <c r="D75" s="215"/>
      <c r="E75" s="215"/>
      <c r="F75" s="216"/>
      <c r="G75" s="217"/>
      <c r="H75" s="217"/>
      <c r="I75" s="218"/>
      <c r="J75" s="216"/>
      <c r="K75" s="216"/>
      <c r="L75" s="232"/>
      <c r="M75" s="215"/>
      <c r="N75" s="216"/>
    </row>
    <row r="76" spans="4:14" s="205" customFormat="1" x14ac:dyDescent="0.3">
      <c r="D76" s="215"/>
      <c r="E76" s="215"/>
      <c r="F76" s="216"/>
      <c r="G76" s="217"/>
      <c r="H76" s="217"/>
      <c r="I76" s="218"/>
      <c r="J76" s="216"/>
      <c r="K76" s="216"/>
      <c r="L76" s="232"/>
      <c r="M76" s="215"/>
      <c r="N76" s="216"/>
    </row>
    <row r="77" spans="4:14" s="205" customFormat="1" x14ac:dyDescent="0.3">
      <c r="D77" s="215"/>
      <c r="E77" s="215"/>
      <c r="F77" s="216"/>
      <c r="G77" s="217"/>
      <c r="H77" s="217"/>
      <c r="I77" s="218"/>
      <c r="J77" s="216"/>
      <c r="K77" s="216"/>
      <c r="L77" s="232"/>
      <c r="M77" s="215"/>
      <c r="N77" s="216"/>
    </row>
    <row r="78" spans="4:14" s="205" customFormat="1" x14ac:dyDescent="0.3">
      <c r="D78" s="215"/>
      <c r="E78" s="215"/>
      <c r="F78" s="216"/>
      <c r="G78" s="217"/>
      <c r="H78" s="217"/>
      <c r="I78" s="218"/>
      <c r="J78" s="216"/>
      <c r="K78" s="216"/>
      <c r="L78" s="232"/>
      <c r="M78" s="215"/>
      <c r="N78" s="216"/>
    </row>
    <row r="79" spans="4:14" s="205" customFormat="1" x14ac:dyDescent="0.3">
      <c r="D79" s="215"/>
      <c r="E79" s="215"/>
      <c r="F79" s="216"/>
      <c r="G79" s="217"/>
      <c r="H79" s="217"/>
      <c r="I79" s="218"/>
      <c r="J79" s="216"/>
      <c r="K79" s="216"/>
      <c r="L79" s="232"/>
      <c r="M79" s="215"/>
      <c r="N79" s="216"/>
    </row>
    <row r="80" spans="4:14" s="205" customFormat="1" x14ac:dyDescent="0.3">
      <c r="D80" s="215"/>
      <c r="E80" s="215"/>
      <c r="F80" s="216"/>
      <c r="G80" s="217"/>
      <c r="H80" s="217"/>
      <c r="I80" s="218"/>
      <c r="J80" s="216"/>
      <c r="K80" s="216"/>
      <c r="L80" s="232"/>
      <c r="M80" s="215"/>
      <c r="N80" s="216"/>
    </row>
    <row r="81" spans="4:14" s="205" customFormat="1" x14ac:dyDescent="0.3">
      <c r="D81" s="215"/>
      <c r="E81" s="215"/>
      <c r="F81" s="216"/>
      <c r="G81" s="217"/>
      <c r="H81" s="217"/>
      <c r="I81" s="218"/>
      <c r="J81" s="216"/>
      <c r="K81" s="216"/>
      <c r="L81" s="232"/>
      <c r="M81" s="215"/>
      <c r="N81" s="216"/>
    </row>
    <row r="82" spans="4:14" s="205" customFormat="1" x14ac:dyDescent="0.3">
      <c r="D82" s="215"/>
      <c r="E82" s="215"/>
      <c r="F82" s="216"/>
      <c r="G82" s="217"/>
      <c r="H82" s="217"/>
      <c r="I82" s="218"/>
      <c r="J82" s="216"/>
      <c r="K82" s="216"/>
      <c r="L82" s="232"/>
      <c r="M82" s="215"/>
      <c r="N82" s="216"/>
    </row>
    <row r="83" spans="4:14" s="205" customFormat="1" x14ac:dyDescent="0.3">
      <c r="D83" s="215"/>
      <c r="E83" s="215"/>
      <c r="F83" s="216"/>
      <c r="G83" s="217"/>
      <c r="H83" s="217"/>
      <c r="I83" s="218"/>
      <c r="J83" s="216"/>
      <c r="K83" s="216"/>
      <c r="L83" s="232"/>
      <c r="M83" s="215"/>
      <c r="N83" s="216"/>
    </row>
    <row r="84" spans="4:14" s="205" customFormat="1" x14ac:dyDescent="0.3">
      <c r="D84" s="215"/>
      <c r="E84" s="215"/>
      <c r="F84" s="216"/>
      <c r="G84" s="217"/>
      <c r="H84" s="217"/>
      <c r="I84" s="218"/>
      <c r="J84" s="216"/>
      <c r="K84" s="216"/>
      <c r="L84" s="232"/>
      <c r="M84" s="215"/>
      <c r="N84" s="216"/>
    </row>
    <row r="85" spans="4:14" s="205" customFormat="1" x14ac:dyDescent="0.3">
      <c r="D85" s="215"/>
      <c r="E85" s="215"/>
      <c r="F85" s="216"/>
      <c r="G85" s="217"/>
      <c r="H85" s="217"/>
      <c r="I85" s="218"/>
      <c r="J85" s="216"/>
      <c r="K85" s="216"/>
      <c r="L85" s="232"/>
      <c r="M85" s="215"/>
      <c r="N85" s="216"/>
    </row>
    <row r="86" spans="4:14" s="205" customFormat="1" x14ac:dyDescent="0.3">
      <c r="D86" s="215"/>
      <c r="E86" s="215"/>
      <c r="F86" s="216"/>
      <c r="G86" s="217"/>
      <c r="H86" s="217"/>
      <c r="I86" s="218"/>
      <c r="J86" s="216"/>
      <c r="K86" s="216"/>
      <c r="L86" s="232"/>
      <c r="M86" s="215"/>
      <c r="N86" s="216"/>
    </row>
    <row r="87" spans="4:14" s="205" customFormat="1" x14ac:dyDescent="0.3">
      <c r="D87" s="215"/>
      <c r="E87" s="215"/>
      <c r="F87" s="216"/>
      <c r="G87" s="217"/>
      <c r="H87" s="217"/>
      <c r="I87" s="218"/>
      <c r="J87" s="216"/>
      <c r="K87" s="216"/>
      <c r="L87" s="232"/>
      <c r="M87" s="215"/>
      <c r="N87" s="216"/>
    </row>
    <row r="88" spans="4:14" s="205" customFormat="1" x14ac:dyDescent="0.3">
      <c r="D88" s="215"/>
      <c r="E88" s="215"/>
      <c r="F88" s="216"/>
      <c r="G88" s="217"/>
      <c r="H88" s="217"/>
      <c r="I88" s="218"/>
      <c r="J88" s="216"/>
      <c r="K88" s="216"/>
      <c r="L88" s="232"/>
      <c r="M88" s="215"/>
      <c r="N88" s="216"/>
    </row>
    <row r="89" spans="4:14" s="205" customFormat="1" x14ac:dyDescent="0.3">
      <c r="D89" s="215"/>
      <c r="E89" s="215"/>
      <c r="F89" s="216"/>
      <c r="G89" s="217"/>
      <c r="H89" s="217"/>
      <c r="I89" s="218"/>
      <c r="J89" s="216"/>
      <c r="K89" s="216"/>
      <c r="L89" s="232"/>
      <c r="M89" s="215"/>
      <c r="N89" s="216"/>
    </row>
    <row r="90" spans="4:14" s="205" customFormat="1" x14ac:dyDescent="0.3">
      <c r="D90" s="215"/>
      <c r="E90" s="215"/>
      <c r="F90" s="216"/>
      <c r="G90" s="217"/>
      <c r="H90" s="217"/>
      <c r="I90" s="218"/>
      <c r="J90" s="216"/>
      <c r="K90" s="216"/>
      <c r="L90" s="232"/>
      <c r="M90" s="215"/>
      <c r="N90" s="216"/>
    </row>
    <row r="91" spans="4:14" s="205" customFormat="1" x14ac:dyDescent="0.3">
      <c r="D91" s="215"/>
      <c r="E91" s="215"/>
      <c r="F91" s="216"/>
      <c r="G91" s="217"/>
      <c r="H91" s="217"/>
      <c r="I91" s="218"/>
      <c r="J91" s="216"/>
      <c r="K91" s="216"/>
      <c r="L91" s="232"/>
      <c r="M91" s="215"/>
      <c r="N91" s="216"/>
    </row>
    <row r="92" spans="4:14" s="205" customFormat="1" x14ac:dyDescent="0.3">
      <c r="D92" s="215"/>
      <c r="E92" s="215"/>
      <c r="F92" s="216"/>
      <c r="G92" s="217"/>
      <c r="H92" s="217"/>
      <c r="I92" s="218"/>
      <c r="J92" s="216"/>
      <c r="K92" s="216"/>
      <c r="L92" s="232"/>
      <c r="M92" s="215"/>
      <c r="N92" s="216"/>
    </row>
    <row r="93" spans="4:14" s="205" customFormat="1" x14ac:dyDescent="0.3">
      <c r="D93" s="215"/>
      <c r="E93" s="215"/>
      <c r="F93" s="216"/>
      <c r="G93" s="217"/>
      <c r="H93" s="217"/>
      <c r="I93" s="218"/>
      <c r="J93" s="216"/>
      <c r="K93" s="216"/>
      <c r="L93" s="232"/>
      <c r="M93" s="215"/>
      <c r="N93" s="216"/>
    </row>
    <row r="94" spans="4:14" s="205" customFormat="1" x14ac:dyDescent="0.3">
      <c r="D94" s="215"/>
      <c r="E94" s="215"/>
      <c r="F94" s="216"/>
      <c r="G94" s="217"/>
      <c r="H94" s="217"/>
      <c r="I94" s="218"/>
      <c r="J94" s="216"/>
      <c r="K94" s="216"/>
      <c r="L94" s="232"/>
      <c r="M94" s="215"/>
      <c r="N94" s="216"/>
    </row>
    <row r="95" spans="4:14" s="205" customFormat="1" x14ac:dyDescent="0.3">
      <c r="D95" s="215"/>
      <c r="E95" s="215"/>
      <c r="F95" s="216"/>
      <c r="G95" s="217"/>
      <c r="H95" s="217"/>
      <c r="I95" s="218"/>
      <c r="J95" s="216"/>
      <c r="K95" s="216"/>
      <c r="L95" s="232"/>
      <c r="M95" s="215"/>
      <c r="N95" s="216"/>
    </row>
    <row r="96" spans="4:14" s="205" customFormat="1" x14ac:dyDescent="0.3">
      <c r="D96" s="215"/>
      <c r="E96" s="215"/>
      <c r="F96" s="216"/>
      <c r="G96" s="217"/>
      <c r="H96" s="217"/>
      <c r="I96" s="218"/>
      <c r="J96" s="216"/>
      <c r="K96" s="216"/>
      <c r="L96" s="232"/>
      <c r="M96" s="215"/>
      <c r="N96" s="216"/>
    </row>
    <row r="97" spans="4:14" s="205" customFormat="1" x14ac:dyDescent="0.3">
      <c r="D97" s="215"/>
      <c r="E97" s="215"/>
      <c r="F97" s="216"/>
      <c r="G97" s="217"/>
      <c r="H97" s="217"/>
      <c r="I97" s="218"/>
      <c r="J97" s="216"/>
      <c r="K97" s="216"/>
      <c r="L97" s="232"/>
      <c r="M97" s="215"/>
      <c r="N97" s="216"/>
    </row>
    <row r="98" spans="4:14" s="205" customFormat="1" x14ac:dyDescent="0.3">
      <c r="D98" s="215"/>
      <c r="E98" s="215"/>
      <c r="F98" s="216"/>
      <c r="G98" s="217"/>
      <c r="H98" s="217"/>
      <c r="I98" s="218"/>
      <c r="J98" s="216"/>
      <c r="K98" s="216"/>
      <c r="L98" s="232"/>
      <c r="M98" s="215"/>
      <c r="N98" s="216"/>
    </row>
    <row r="99" spans="4:14" s="205" customFormat="1" x14ac:dyDescent="0.3">
      <c r="D99" s="215"/>
      <c r="E99" s="215"/>
      <c r="F99" s="216"/>
      <c r="G99" s="217"/>
      <c r="H99" s="217"/>
      <c r="I99" s="218"/>
      <c r="J99" s="216"/>
      <c r="K99" s="216"/>
      <c r="L99" s="232"/>
      <c r="M99" s="215"/>
      <c r="N99" s="216"/>
    </row>
    <row r="100" spans="4:14" s="205" customFormat="1" x14ac:dyDescent="0.3">
      <c r="D100" s="215"/>
      <c r="E100" s="215"/>
      <c r="F100" s="216"/>
      <c r="G100" s="217"/>
      <c r="H100" s="217"/>
      <c r="I100" s="218"/>
      <c r="J100" s="216"/>
      <c r="K100" s="216"/>
      <c r="L100" s="232"/>
      <c r="M100" s="215"/>
      <c r="N100" s="216"/>
    </row>
    <row r="101" spans="4:14" s="205" customFormat="1" x14ac:dyDescent="0.3">
      <c r="D101" s="215"/>
      <c r="E101" s="215"/>
      <c r="F101" s="216"/>
      <c r="G101" s="217"/>
      <c r="H101" s="217"/>
      <c r="I101" s="218"/>
      <c r="J101" s="216"/>
      <c r="K101" s="216"/>
      <c r="L101" s="232"/>
      <c r="M101" s="215"/>
      <c r="N101" s="216"/>
    </row>
    <row r="102" spans="4:14" s="205" customFormat="1" x14ac:dyDescent="0.3">
      <c r="D102" s="215"/>
      <c r="E102" s="215"/>
      <c r="F102" s="216"/>
      <c r="G102" s="217"/>
      <c r="H102" s="217"/>
      <c r="I102" s="218"/>
      <c r="J102" s="216"/>
      <c r="K102" s="216"/>
      <c r="L102" s="232"/>
      <c r="M102" s="215"/>
      <c r="N102" s="216"/>
    </row>
    <row r="103" spans="4:14" s="205" customFormat="1" x14ac:dyDescent="0.3">
      <c r="D103" s="215"/>
      <c r="E103" s="215"/>
      <c r="F103" s="216"/>
      <c r="G103" s="217"/>
      <c r="H103" s="217"/>
      <c r="I103" s="218"/>
      <c r="J103" s="216"/>
      <c r="K103" s="216"/>
      <c r="L103" s="232"/>
      <c r="M103" s="215"/>
      <c r="N103" s="216"/>
    </row>
    <row r="104" spans="4:14" s="205" customFormat="1" x14ac:dyDescent="0.3">
      <c r="D104" s="215"/>
      <c r="E104" s="215"/>
      <c r="F104" s="216"/>
      <c r="G104" s="217"/>
      <c r="H104" s="217"/>
      <c r="I104" s="218"/>
      <c r="J104" s="216"/>
      <c r="K104" s="216"/>
      <c r="L104" s="232"/>
      <c r="M104" s="215"/>
      <c r="N104" s="216"/>
    </row>
    <row r="105" spans="4:14" s="205" customFormat="1" x14ac:dyDescent="0.3">
      <c r="D105" s="215"/>
      <c r="E105" s="215"/>
      <c r="F105" s="216"/>
      <c r="G105" s="217"/>
      <c r="H105" s="217"/>
      <c r="I105" s="218"/>
      <c r="J105" s="216"/>
      <c r="K105" s="216"/>
      <c r="L105" s="232"/>
      <c r="M105" s="215"/>
      <c r="N105" s="216"/>
    </row>
    <row r="106" spans="4:14" s="205" customFormat="1" x14ac:dyDescent="0.3">
      <c r="D106" s="215"/>
      <c r="E106" s="215"/>
      <c r="F106" s="216"/>
      <c r="G106" s="217"/>
      <c r="H106" s="217"/>
      <c r="I106" s="218"/>
      <c r="J106" s="216"/>
      <c r="K106" s="216"/>
      <c r="L106" s="232"/>
      <c r="M106" s="215"/>
      <c r="N106" s="216"/>
    </row>
    <row r="107" spans="4:14" s="205" customFormat="1" x14ac:dyDescent="0.3">
      <c r="D107" s="215"/>
      <c r="E107" s="215"/>
      <c r="F107" s="216"/>
      <c r="G107" s="217"/>
      <c r="H107" s="217"/>
      <c r="I107" s="218"/>
      <c r="J107" s="216"/>
      <c r="K107" s="216"/>
      <c r="L107" s="232"/>
      <c r="M107" s="215"/>
      <c r="N107" s="216"/>
    </row>
    <row r="108" spans="4:14" s="205" customFormat="1" x14ac:dyDescent="0.3">
      <c r="D108" s="215"/>
      <c r="E108" s="215"/>
      <c r="F108" s="216"/>
      <c r="G108" s="217"/>
      <c r="H108" s="217"/>
      <c r="I108" s="218"/>
      <c r="J108" s="216"/>
      <c r="K108" s="216"/>
      <c r="L108" s="232"/>
      <c r="M108" s="215"/>
      <c r="N108" s="216"/>
    </row>
    <row r="109" spans="4:14" s="205" customFormat="1" x14ac:dyDescent="0.3">
      <c r="D109" s="215"/>
      <c r="E109" s="215"/>
      <c r="F109" s="216"/>
      <c r="G109" s="217"/>
      <c r="H109" s="217"/>
      <c r="I109" s="218"/>
      <c r="J109" s="216"/>
      <c r="K109" s="216"/>
      <c r="L109" s="232"/>
      <c r="M109" s="215"/>
      <c r="N109" s="216"/>
    </row>
    <row r="110" spans="4:14" s="205" customFormat="1" x14ac:dyDescent="0.3">
      <c r="D110" s="215"/>
      <c r="E110" s="215"/>
      <c r="F110" s="216"/>
      <c r="G110" s="217"/>
      <c r="H110" s="217"/>
      <c r="I110" s="218"/>
      <c r="J110" s="216"/>
      <c r="K110" s="216"/>
      <c r="L110" s="232"/>
      <c r="M110" s="215"/>
      <c r="N110" s="216"/>
    </row>
    <row r="111" spans="4:14" s="205" customFormat="1" x14ac:dyDescent="0.3">
      <c r="D111" s="215"/>
      <c r="E111" s="215"/>
      <c r="F111" s="216"/>
      <c r="G111" s="217"/>
      <c r="H111" s="217"/>
      <c r="I111" s="218"/>
      <c r="J111" s="216"/>
      <c r="K111" s="216"/>
      <c r="L111" s="232"/>
      <c r="M111" s="215"/>
      <c r="N111" s="216"/>
    </row>
    <row r="112" spans="4:14" s="205" customFormat="1" x14ac:dyDescent="0.3">
      <c r="D112" s="215"/>
      <c r="E112" s="215"/>
      <c r="F112" s="216"/>
      <c r="G112" s="217"/>
      <c r="H112" s="217"/>
      <c r="I112" s="218"/>
      <c r="J112" s="216"/>
      <c r="K112" s="216"/>
      <c r="L112" s="232"/>
      <c r="M112" s="215"/>
      <c r="N112" s="216"/>
    </row>
    <row r="113" spans="4:14" s="205" customFormat="1" x14ac:dyDescent="0.3">
      <c r="D113" s="215"/>
      <c r="E113" s="215"/>
      <c r="F113" s="216"/>
      <c r="G113" s="217"/>
      <c r="H113" s="217"/>
      <c r="I113" s="218"/>
      <c r="J113" s="216"/>
      <c r="K113" s="216"/>
      <c r="L113" s="232"/>
      <c r="M113" s="215"/>
      <c r="N113" s="216"/>
    </row>
    <row r="114" spans="4:14" s="205" customFormat="1" x14ac:dyDescent="0.3">
      <c r="D114" s="215"/>
      <c r="E114" s="215"/>
      <c r="F114" s="216"/>
      <c r="G114" s="217"/>
      <c r="H114" s="217"/>
      <c r="I114" s="218"/>
      <c r="J114" s="216"/>
      <c r="K114" s="216"/>
      <c r="L114" s="232"/>
      <c r="M114" s="215"/>
      <c r="N114" s="216"/>
    </row>
    <row r="115" spans="4:14" s="205" customFormat="1" x14ac:dyDescent="0.3">
      <c r="D115" s="215"/>
      <c r="E115" s="215"/>
      <c r="F115" s="216"/>
      <c r="G115" s="217"/>
      <c r="H115" s="217"/>
      <c r="I115" s="218"/>
      <c r="J115" s="216"/>
      <c r="K115" s="216"/>
      <c r="L115" s="232"/>
      <c r="M115" s="215"/>
      <c r="N115" s="216"/>
    </row>
    <row r="116" spans="4:14" s="205" customFormat="1" x14ac:dyDescent="0.3">
      <c r="D116" s="215"/>
      <c r="E116" s="215"/>
      <c r="F116" s="216"/>
      <c r="G116" s="217"/>
      <c r="H116" s="217"/>
      <c r="I116" s="218"/>
      <c r="J116" s="216"/>
      <c r="K116" s="216"/>
      <c r="L116" s="232"/>
      <c r="M116" s="215"/>
      <c r="N116" s="216"/>
    </row>
    <row r="117" spans="4:14" s="205" customFormat="1" x14ac:dyDescent="0.3">
      <c r="D117" s="215"/>
      <c r="E117" s="215"/>
      <c r="F117" s="216"/>
      <c r="G117" s="217"/>
      <c r="H117" s="217"/>
      <c r="I117" s="218"/>
      <c r="J117" s="216"/>
      <c r="K117" s="216"/>
      <c r="L117" s="232"/>
      <c r="M117" s="215"/>
      <c r="N117" s="216"/>
    </row>
    <row r="118" spans="4:14" s="205" customFormat="1" x14ac:dyDescent="0.3">
      <c r="D118" s="215"/>
      <c r="E118" s="215"/>
      <c r="F118" s="216"/>
      <c r="G118" s="217"/>
      <c r="H118" s="217"/>
      <c r="I118" s="218"/>
      <c r="J118" s="216"/>
      <c r="K118" s="216"/>
      <c r="L118" s="232"/>
      <c r="M118" s="215"/>
      <c r="N118" s="216"/>
    </row>
    <row r="119" spans="4:14" s="205" customFormat="1" x14ac:dyDescent="0.3">
      <c r="D119" s="215"/>
      <c r="E119" s="215"/>
      <c r="F119" s="216"/>
      <c r="G119" s="217"/>
      <c r="H119" s="217"/>
      <c r="I119" s="218"/>
      <c r="J119" s="216"/>
      <c r="K119" s="216"/>
      <c r="L119" s="232"/>
      <c r="M119" s="215"/>
      <c r="N119" s="216"/>
    </row>
    <row r="120" spans="4:14" s="205" customFormat="1" x14ac:dyDescent="0.3">
      <c r="D120" s="215"/>
      <c r="E120" s="215"/>
      <c r="F120" s="216"/>
      <c r="G120" s="217"/>
      <c r="H120" s="217"/>
      <c r="I120" s="218"/>
      <c r="J120" s="216"/>
      <c r="K120" s="216"/>
      <c r="L120" s="232"/>
      <c r="M120" s="215"/>
      <c r="N120" s="216"/>
    </row>
    <row r="121" spans="4:14" s="205" customFormat="1" x14ac:dyDescent="0.3">
      <c r="D121" s="215"/>
      <c r="E121" s="215"/>
      <c r="F121" s="216"/>
      <c r="G121" s="217"/>
      <c r="H121" s="217"/>
      <c r="I121" s="218"/>
      <c r="J121" s="216"/>
      <c r="K121" s="216"/>
      <c r="L121" s="232"/>
      <c r="M121" s="215"/>
      <c r="N121" s="216"/>
    </row>
    <row r="122" spans="4:14" s="205" customFormat="1" x14ac:dyDescent="0.3">
      <c r="D122" s="215"/>
      <c r="E122" s="215"/>
      <c r="F122" s="216"/>
      <c r="G122" s="217"/>
      <c r="H122" s="217"/>
      <c r="I122" s="218"/>
      <c r="J122" s="216"/>
      <c r="K122" s="216"/>
      <c r="L122" s="232"/>
      <c r="M122" s="215"/>
      <c r="N122" s="216"/>
    </row>
    <row r="123" spans="4:14" s="205" customFormat="1" x14ac:dyDescent="0.3">
      <c r="D123" s="215"/>
      <c r="E123" s="215"/>
      <c r="F123" s="216"/>
      <c r="G123" s="217"/>
      <c r="H123" s="217"/>
      <c r="I123" s="218"/>
      <c r="J123" s="216"/>
      <c r="K123" s="216"/>
      <c r="L123" s="232"/>
      <c r="M123" s="215"/>
      <c r="N123" s="216"/>
    </row>
    <row r="124" spans="4:14" s="205" customFormat="1" x14ac:dyDescent="0.3">
      <c r="D124" s="215"/>
      <c r="E124" s="215"/>
      <c r="F124" s="216"/>
      <c r="G124" s="217"/>
      <c r="H124" s="217"/>
      <c r="I124" s="218"/>
      <c r="J124" s="216"/>
      <c r="K124" s="216"/>
      <c r="L124" s="232"/>
      <c r="M124" s="215"/>
      <c r="N124" s="216"/>
    </row>
    <row r="125" spans="4:14" s="205" customFormat="1" x14ac:dyDescent="0.3">
      <c r="D125" s="215"/>
      <c r="E125" s="215"/>
      <c r="F125" s="216"/>
      <c r="G125" s="217"/>
      <c r="H125" s="217"/>
      <c r="I125" s="218"/>
      <c r="J125" s="216"/>
      <c r="K125" s="216"/>
      <c r="L125" s="232"/>
      <c r="M125" s="215"/>
      <c r="N125" s="216"/>
    </row>
    <row r="126" spans="4:14" s="205" customFormat="1" x14ac:dyDescent="0.3">
      <c r="D126" s="215"/>
      <c r="E126" s="215"/>
      <c r="F126" s="216"/>
      <c r="G126" s="217"/>
      <c r="H126" s="217"/>
      <c r="I126" s="218"/>
      <c r="J126" s="216"/>
      <c r="K126" s="216"/>
      <c r="L126" s="232"/>
      <c r="M126" s="215"/>
      <c r="N126" s="216"/>
    </row>
    <row r="127" spans="4:14" s="205" customFormat="1" x14ac:dyDescent="0.3">
      <c r="D127" s="215"/>
      <c r="E127" s="215"/>
      <c r="F127" s="216"/>
      <c r="G127" s="217"/>
      <c r="H127" s="217"/>
      <c r="I127" s="218"/>
      <c r="J127" s="216"/>
      <c r="K127" s="216"/>
      <c r="L127" s="232"/>
      <c r="M127" s="215"/>
      <c r="N127" s="216"/>
    </row>
    <row r="128" spans="4:14" s="205" customFormat="1" x14ac:dyDescent="0.3">
      <c r="D128" s="215"/>
      <c r="E128" s="215"/>
      <c r="F128" s="216"/>
      <c r="G128" s="217"/>
      <c r="H128" s="217"/>
      <c r="I128" s="218"/>
      <c r="J128" s="216"/>
      <c r="K128" s="216"/>
      <c r="L128" s="232"/>
      <c r="M128" s="215"/>
      <c r="N128" s="216"/>
    </row>
    <row r="129" spans="4:14" s="205" customFormat="1" x14ac:dyDescent="0.3">
      <c r="D129" s="215"/>
      <c r="E129" s="215"/>
      <c r="F129" s="216"/>
      <c r="G129" s="217"/>
      <c r="H129" s="217"/>
      <c r="I129" s="218"/>
      <c r="J129" s="216"/>
      <c r="K129" s="216"/>
      <c r="L129" s="232"/>
      <c r="M129" s="215"/>
      <c r="N129" s="216"/>
    </row>
    <row r="130" spans="4:14" s="205" customFormat="1" x14ac:dyDescent="0.3">
      <c r="D130" s="215"/>
      <c r="E130" s="215"/>
      <c r="F130" s="216"/>
      <c r="G130" s="217"/>
      <c r="H130" s="217"/>
      <c r="I130" s="218"/>
      <c r="J130" s="216"/>
      <c r="K130" s="216"/>
      <c r="L130" s="232"/>
      <c r="M130" s="215"/>
      <c r="N130" s="216"/>
    </row>
    <row r="131" spans="4:14" s="205" customFormat="1" x14ac:dyDescent="0.3">
      <c r="D131" s="215"/>
      <c r="E131" s="215"/>
      <c r="F131" s="216"/>
      <c r="G131" s="217"/>
      <c r="H131" s="217"/>
      <c r="I131" s="218"/>
      <c r="J131" s="216"/>
      <c r="K131" s="216"/>
      <c r="L131" s="232"/>
      <c r="M131" s="215"/>
      <c r="N131" s="216"/>
    </row>
    <row r="132" spans="4:14" s="205" customFormat="1" x14ac:dyDescent="0.3">
      <c r="D132" s="215"/>
      <c r="E132" s="215"/>
      <c r="F132" s="216"/>
      <c r="G132" s="217"/>
      <c r="H132" s="217"/>
      <c r="I132" s="218"/>
      <c r="J132" s="216"/>
      <c r="K132" s="216"/>
      <c r="L132" s="232"/>
      <c r="M132" s="215"/>
      <c r="N132" s="216"/>
    </row>
    <row r="133" spans="4:14" s="205" customFormat="1" x14ac:dyDescent="0.3">
      <c r="D133" s="215"/>
      <c r="E133" s="215"/>
      <c r="F133" s="216"/>
      <c r="G133" s="217"/>
      <c r="H133" s="217"/>
      <c r="I133" s="218"/>
      <c r="J133" s="216"/>
      <c r="K133" s="216"/>
      <c r="L133" s="232"/>
      <c r="M133" s="215"/>
      <c r="N133" s="216"/>
    </row>
    <row r="134" spans="4:14" s="205" customFormat="1" x14ac:dyDescent="0.3">
      <c r="D134" s="215"/>
      <c r="E134" s="215"/>
      <c r="F134" s="216"/>
      <c r="G134" s="217"/>
      <c r="H134" s="217"/>
      <c r="I134" s="218"/>
      <c r="J134" s="216"/>
      <c r="K134" s="216"/>
      <c r="L134" s="232"/>
      <c r="M134" s="215"/>
      <c r="N134" s="216"/>
    </row>
    <row r="135" spans="4:14" s="205" customFormat="1" x14ac:dyDescent="0.3">
      <c r="D135" s="215"/>
      <c r="E135" s="215"/>
      <c r="F135" s="216"/>
      <c r="G135" s="217"/>
      <c r="H135" s="217"/>
      <c r="I135" s="218"/>
      <c r="J135" s="216"/>
      <c r="K135" s="216"/>
      <c r="L135" s="232"/>
      <c r="M135" s="215"/>
      <c r="N135" s="216"/>
    </row>
    <row r="136" spans="4:14" s="205" customFormat="1" x14ac:dyDescent="0.3">
      <c r="D136" s="215"/>
      <c r="E136" s="215"/>
      <c r="F136" s="216"/>
      <c r="G136" s="217"/>
      <c r="H136" s="217"/>
      <c r="I136" s="218"/>
      <c r="J136" s="216"/>
      <c r="K136" s="216"/>
      <c r="L136" s="232"/>
      <c r="M136" s="215"/>
      <c r="N136" s="216"/>
    </row>
    <row r="137" spans="4:14" s="205" customFormat="1" x14ac:dyDescent="0.3">
      <c r="D137" s="215"/>
      <c r="E137" s="215"/>
      <c r="F137" s="216"/>
      <c r="G137" s="217"/>
      <c r="H137" s="217"/>
      <c r="I137" s="218"/>
      <c r="J137" s="216"/>
      <c r="K137" s="216"/>
      <c r="L137" s="232"/>
      <c r="M137" s="215"/>
      <c r="N137" s="216"/>
    </row>
    <row r="138" spans="4:14" s="205" customFormat="1" x14ac:dyDescent="0.3">
      <c r="D138" s="215"/>
      <c r="E138" s="215"/>
      <c r="F138" s="216"/>
      <c r="G138" s="217"/>
      <c r="H138" s="217"/>
      <c r="I138" s="218"/>
      <c r="J138" s="216"/>
      <c r="K138" s="216"/>
      <c r="L138" s="232"/>
      <c r="M138" s="215"/>
      <c r="N138" s="216"/>
    </row>
    <row r="139" spans="4:14" s="205" customFormat="1" x14ac:dyDescent="0.3">
      <c r="D139" s="215"/>
      <c r="E139" s="215"/>
      <c r="F139" s="216"/>
      <c r="G139" s="217"/>
      <c r="H139" s="217"/>
      <c r="I139" s="218"/>
      <c r="J139" s="216"/>
      <c r="K139" s="216"/>
      <c r="L139" s="232"/>
      <c r="M139" s="215"/>
      <c r="N139" s="216"/>
    </row>
    <row r="140" spans="4:14" s="205" customFormat="1" x14ac:dyDescent="0.3">
      <c r="D140" s="215"/>
      <c r="E140" s="215"/>
      <c r="F140" s="216"/>
      <c r="G140" s="217"/>
      <c r="H140" s="217"/>
      <c r="I140" s="218"/>
      <c r="J140" s="216"/>
      <c r="K140" s="216"/>
      <c r="L140" s="232"/>
      <c r="M140" s="215"/>
      <c r="N140" s="216"/>
    </row>
    <row r="141" spans="4:14" s="205" customFormat="1" x14ac:dyDescent="0.3">
      <c r="D141" s="215"/>
      <c r="E141" s="215"/>
      <c r="F141" s="216"/>
      <c r="G141" s="217"/>
      <c r="H141" s="217"/>
      <c r="I141" s="218"/>
      <c r="J141" s="216"/>
      <c r="K141" s="216"/>
      <c r="L141" s="232"/>
      <c r="M141" s="215"/>
      <c r="N141" s="216"/>
    </row>
    <row r="142" spans="4:14" s="205" customFormat="1" x14ac:dyDescent="0.3">
      <c r="D142" s="215"/>
      <c r="E142" s="215"/>
      <c r="F142" s="216"/>
      <c r="G142" s="217"/>
      <c r="H142" s="217"/>
      <c r="I142" s="218"/>
      <c r="J142" s="216"/>
      <c r="K142" s="216"/>
      <c r="L142" s="232"/>
      <c r="M142" s="215"/>
      <c r="N142" s="216"/>
    </row>
    <row r="143" spans="4:14" s="205" customFormat="1" x14ac:dyDescent="0.3">
      <c r="D143" s="215"/>
      <c r="E143" s="215"/>
      <c r="F143" s="216"/>
      <c r="G143" s="217"/>
      <c r="H143" s="217"/>
      <c r="I143" s="218"/>
      <c r="J143" s="216"/>
      <c r="K143" s="216"/>
      <c r="L143" s="232"/>
      <c r="M143" s="215"/>
      <c r="N143" s="216"/>
    </row>
    <row r="144" spans="4:14" s="205" customFormat="1" x14ac:dyDescent="0.3">
      <c r="D144" s="215"/>
      <c r="E144" s="215"/>
      <c r="F144" s="216"/>
      <c r="G144" s="217"/>
      <c r="H144" s="217"/>
      <c r="I144" s="218"/>
      <c r="J144" s="216"/>
      <c r="K144" s="216"/>
      <c r="L144" s="232"/>
      <c r="M144" s="215"/>
      <c r="N144" s="216"/>
    </row>
    <row r="145" spans="4:14" s="205" customFormat="1" x14ac:dyDescent="0.3">
      <c r="D145" s="215"/>
      <c r="E145" s="215"/>
      <c r="F145" s="216"/>
      <c r="G145" s="217"/>
      <c r="H145" s="217"/>
      <c r="I145" s="218"/>
      <c r="J145" s="216"/>
      <c r="K145" s="216"/>
      <c r="L145" s="232"/>
      <c r="M145" s="215"/>
      <c r="N145" s="216"/>
    </row>
    <row r="146" spans="4:14" s="205" customFormat="1" x14ac:dyDescent="0.3">
      <c r="D146" s="215"/>
      <c r="E146" s="215"/>
      <c r="F146" s="216"/>
      <c r="G146" s="217"/>
      <c r="H146" s="217"/>
      <c r="I146" s="218"/>
      <c r="J146" s="216"/>
      <c r="K146" s="216"/>
      <c r="L146" s="232"/>
      <c r="M146" s="215"/>
      <c r="N146" s="216"/>
    </row>
    <row r="147" spans="4:14" s="205" customFormat="1" x14ac:dyDescent="0.3">
      <c r="D147" s="215"/>
      <c r="E147" s="215"/>
      <c r="F147" s="216"/>
      <c r="G147" s="217"/>
      <c r="H147" s="217"/>
      <c r="I147" s="218"/>
      <c r="J147" s="216"/>
      <c r="K147" s="216"/>
      <c r="L147" s="232"/>
      <c r="M147" s="215"/>
      <c r="N147" s="216"/>
    </row>
    <row r="148" spans="4:14" s="205" customFormat="1" x14ac:dyDescent="0.3">
      <c r="D148" s="215"/>
      <c r="E148" s="215"/>
      <c r="F148" s="216"/>
      <c r="G148" s="217"/>
      <c r="H148" s="217"/>
      <c r="I148" s="218"/>
      <c r="J148" s="216"/>
      <c r="K148" s="216"/>
      <c r="L148" s="232"/>
      <c r="M148" s="215"/>
      <c r="N148" s="216"/>
    </row>
    <row r="149" spans="4:14" s="205" customFormat="1" x14ac:dyDescent="0.3">
      <c r="D149" s="215"/>
      <c r="E149" s="215"/>
      <c r="F149" s="216"/>
      <c r="G149" s="217"/>
      <c r="H149" s="217"/>
      <c r="I149" s="218"/>
      <c r="J149" s="216"/>
      <c r="K149" s="216"/>
      <c r="L149" s="232"/>
      <c r="M149" s="215"/>
      <c r="N149" s="216"/>
    </row>
    <row r="150" spans="4:14" s="205" customFormat="1" x14ac:dyDescent="0.3">
      <c r="D150" s="215"/>
      <c r="E150" s="215"/>
      <c r="F150" s="216"/>
      <c r="G150" s="217"/>
      <c r="H150" s="217"/>
      <c r="I150" s="218"/>
      <c r="J150" s="216"/>
      <c r="K150" s="216"/>
      <c r="L150" s="232"/>
      <c r="M150" s="215"/>
      <c r="N150" s="216"/>
    </row>
    <row r="151" spans="4:14" s="205" customFormat="1" x14ac:dyDescent="0.3">
      <c r="D151" s="215"/>
      <c r="E151" s="215"/>
      <c r="F151" s="216"/>
      <c r="G151" s="217"/>
      <c r="H151" s="217"/>
      <c r="I151" s="218"/>
      <c r="J151" s="216"/>
      <c r="K151" s="216"/>
      <c r="L151" s="232"/>
      <c r="M151" s="215"/>
      <c r="N151" s="216"/>
    </row>
    <row r="152" spans="4:14" s="205" customFormat="1" x14ac:dyDescent="0.3">
      <c r="D152" s="215"/>
      <c r="E152" s="215"/>
      <c r="F152" s="216"/>
      <c r="G152" s="217"/>
      <c r="H152" s="217"/>
      <c r="I152" s="218"/>
      <c r="J152" s="216"/>
      <c r="K152" s="216"/>
      <c r="L152" s="232"/>
      <c r="M152" s="215"/>
      <c r="N152" s="216"/>
    </row>
    <row r="153" spans="4:14" s="205" customFormat="1" x14ac:dyDescent="0.3">
      <c r="D153" s="215"/>
      <c r="E153" s="215"/>
      <c r="F153" s="216"/>
      <c r="G153" s="217"/>
      <c r="H153" s="217"/>
      <c r="I153" s="218"/>
      <c r="J153" s="216"/>
      <c r="K153" s="216"/>
      <c r="L153" s="232"/>
      <c r="M153" s="215"/>
      <c r="N153" s="216"/>
    </row>
    <row r="154" spans="4:14" s="205" customFormat="1" x14ac:dyDescent="0.3">
      <c r="D154" s="215"/>
      <c r="E154" s="215"/>
      <c r="F154" s="216"/>
      <c r="G154" s="217"/>
      <c r="H154" s="217"/>
      <c r="I154" s="218"/>
      <c r="J154" s="216"/>
      <c r="K154" s="216"/>
      <c r="L154" s="232"/>
      <c r="M154" s="215"/>
      <c r="N154" s="216"/>
    </row>
    <row r="155" spans="4:14" s="205" customFormat="1" x14ac:dyDescent="0.3">
      <c r="D155" s="215"/>
      <c r="E155" s="215"/>
      <c r="F155" s="216"/>
      <c r="G155" s="217"/>
      <c r="H155" s="217"/>
      <c r="I155" s="218"/>
      <c r="J155" s="216"/>
      <c r="K155" s="216"/>
      <c r="L155" s="232"/>
      <c r="M155" s="215"/>
      <c r="N155" s="216"/>
    </row>
    <row r="156" spans="4:14" s="205" customFormat="1" x14ac:dyDescent="0.3">
      <c r="D156" s="215"/>
      <c r="E156" s="215"/>
      <c r="F156" s="216"/>
      <c r="G156" s="217"/>
      <c r="H156" s="217"/>
      <c r="I156" s="218"/>
      <c r="J156" s="216"/>
      <c r="K156" s="216"/>
      <c r="L156" s="232"/>
      <c r="M156" s="215"/>
      <c r="N156" s="216"/>
    </row>
    <row r="157" spans="4:14" s="205" customFormat="1" x14ac:dyDescent="0.3">
      <c r="D157" s="215"/>
      <c r="E157" s="215"/>
      <c r="F157" s="216"/>
      <c r="G157" s="217"/>
      <c r="H157" s="217"/>
      <c r="I157" s="218"/>
      <c r="J157" s="216"/>
      <c r="K157" s="216"/>
      <c r="L157" s="232"/>
      <c r="M157" s="215"/>
      <c r="N157" s="216"/>
    </row>
    <row r="158" spans="4:14" s="205" customFormat="1" x14ac:dyDescent="0.3">
      <c r="D158" s="215"/>
      <c r="E158" s="215"/>
      <c r="F158" s="216"/>
      <c r="G158" s="217"/>
      <c r="H158" s="217"/>
      <c r="I158" s="218"/>
      <c r="J158" s="216"/>
      <c r="K158" s="216"/>
      <c r="L158" s="232"/>
      <c r="M158" s="215"/>
      <c r="N158" s="216"/>
    </row>
    <row r="159" spans="4:14" s="205" customFormat="1" x14ac:dyDescent="0.3">
      <c r="D159" s="215"/>
      <c r="E159" s="215"/>
      <c r="F159" s="216"/>
      <c r="G159" s="217"/>
      <c r="H159" s="217"/>
      <c r="I159" s="218"/>
      <c r="J159" s="216"/>
      <c r="K159" s="216"/>
      <c r="L159" s="232"/>
      <c r="M159" s="215"/>
      <c r="N159" s="216"/>
    </row>
    <row r="160" spans="4:14" s="205" customFormat="1" x14ac:dyDescent="0.3">
      <c r="D160" s="215"/>
      <c r="E160" s="215"/>
      <c r="F160" s="216"/>
      <c r="G160" s="217"/>
      <c r="H160" s="217"/>
      <c r="I160" s="218"/>
      <c r="J160" s="216"/>
      <c r="K160" s="216"/>
      <c r="L160" s="232"/>
      <c r="M160" s="215"/>
      <c r="N160" s="216"/>
    </row>
    <row r="161" spans="4:14" s="205" customFormat="1" x14ac:dyDescent="0.3">
      <c r="D161" s="215"/>
      <c r="E161" s="215"/>
      <c r="F161" s="216"/>
      <c r="G161" s="217"/>
      <c r="H161" s="217"/>
      <c r="I161" s="218"/>
      <c r="J161" s="216"/>
      <c r="K161" s="216"/>
      <c r="L161" s="232"/>
      <c r="M161" s="215"/>
      <c r="N161" s="216"/>
    </row>
    <row r="162" spans="4:14" s="205" customFormat="1" x14ac:dyDescent="0.3">
      <c r="D162" s="215"/>
      <c r="E162" s="215"/>
      <c r="F162" s="216"/>
      <c r="G162" s="217"/>
      <c r="H162" s="217"/>
      <c r="I162" s="218"/>
      <c r="J162" s="216"/>
      <c r="K162" s="216"/>
      <c r="L162" s="232"/>
      <c r="M162" s="215"/>
      <c r="N162" s="216"/>
    </row>
    <row r="163" spans="4:14" s="205" customFormat="1" x14ac:dyDescent="0.3">
      <c r="D163" s="215"/>
      <c r="E163" s="215"/>
      <c r="F163" s="216"/>
      <c r="G163" s="217"/>
      <c r="H163" s="217"/>
      <c r="I163" s="218"/>
      <c r="J163" s="216"/>
      <c r="K163" s="216"/>
      <c r="L163" s="232"/>
      <c r="M163" s="215"/>
      <c r="N163" s="216"/>
    </row>
    <row r="164" spans="4:14" s="205" customFormat="1" x14ac:dyDescent="0.3">
      <c r="D164" s="215"/>
      <c r="E164" s="215"/>
      <c r="F164" s="216"/>
      <c r="G164" s="217"/>
      <c r="H164" s="217"/>
      <c r="I164" s="218"/>
      <c r="J164" s="216"/>
      <c r="K164" s="216"/>
      <c r="L164" s="232"/>
      <c r="M164" s="215"/>
      <c r="N164" s="216"/>
    </row>
    <row r="165" spans="4:14" s="205" customFormat="1" x14ac:dyDescent="0.3">
      <c r="D165" s="215"/>
      <c r="E165" s="215"/>
      <c r="F165" s="216"/>
      <c r="G165" s="217"/>
      <c r="H165" s="217"/>
      <c r="I165" s="218"/>
      <c r="J165" s="216"/>
      <c r="K165" s="216"/>
      <c r="L165" s="232"/>
      <c r="M165" s="215"/>
      <c r="N165" s="216"/>
    </row>
    <row r="166" spans="4:14" s="205" customFormat="1" x14ac:dyDescent="0.3">
      <c r="D166" s="215"/>
      <c r="E166" s="215"/>
      <c r="F166" s="216"/>
      <c r="G166" s="217"/>
      <c r="H166" s="217"/>
      <c r="I166" s="218"/>
      <c r="J166" s="216"/>
      <c r="K166" s="216"/>
      <c r="L166" s="232"/>
      <c r="M166" s="215"/>
      <c r="N166" s="216"/>
    </row>
    <row r="167" spans="4:14" s="205" customFormat="1" x14ac:dyDescent="0.3">
      <c r="D167" s="215"/>
      <c r="E167" s="215"/>
      <c r="F167" s="216"/>
      <c r="G167" s="217"/>
      <c r="H167" s="217"/>
      <c r="I167" s="218"/>
      <c r="J167" s="216"/>
      <c r="K167" s="216"/>
      <c r="L167" s="232"/>
      <c r="M167" s="215"/>
      <c r="N167" s="216"/>
    </row>
    <row r="168" spans="4:14" s="205" customFormat="1" x14ac:dyDescent="0.3">
      <c r="D168" s="215"/>
      <c r="E168" s="215"/>
      <c r="F168" s="216"/>
      <c r="G168" s="217"/>
      <c r="H168" s="217"/>
      <c r="I168" s="218"/>
      <c r="J168" s="216"/>
      <c r="K168" s="216"/>
      <c r="L168" s="232"/>
      <c r="M168" s="215"/>
      <c r="N168" s="216"/>
    </row>
    <row r="169" spans="4:14" s="205" customFormat="1" x14ac:dyDescent="0.3">
      <c r="D169" s="215"/>
      <c r="E169" s="215"/>
      <c r="F169" s="216"/>
      <c r="G169" s="217"/>
      <c r="H169" s="217"/>
      <c r="I169" s="218"/>
      <c r="J169" s="216"/>
      <c r="K169" s="216"/>
      <c r="L169" s="232"/>
      <c r="M169" s="215"/>
      <c r="N169" s="216"/>
    </row>
    <row r="170" spans="4:14" s="205" customFormat="1" x14ac:dyDescent="0.3">
      <c r="D170" s="215"/>
      <c r="E170" s="215"/>
      <c r="F170" s="216"/>
      <c r="G170" s="217"/>
      <c r="H170" s="217"/>
      <c r="I170" s="218"/>
      <c r="J170" s="216"/>
      <c r="K170" s="216"/>
      <c r="L170" s="232"/>
      <c r="M170" s="215"/>
      <c r="N170" s="216"/>
    </row>
    <row r="171" spans="4:14" s="205" customFormat="1" x14ac:dyDescent="0.3">
      <c r="D171" s="215"/>
      <c r="E171" s="215"/>
      <c r="F171" s="216"/>
      <c r="G171" s="217"/>
      <c r="H171" s="217"/>
      <c r="I171" s="218"/>
      <c r="J171" s="216"/>
      <c r="K171" s="216"/>
      <c r="L171" s="232"/>
      <c r="M171" s="215"/>
      <c r="N171" s="216"/>
    </row>
    <row r="172" spans="4:14" s="205" customFormat="1" x14ac:dyDescent="0.3">
      <c r="D172" s="215"/>
      <c r="E172" s="215"/>
      <c r="F172" s="216"/>
      <c r="G172" s="217"/>
      <c r="H172" s="217"/>
      <c r="I172" s="218"/>
      <c r="J172" s="216"/>
      <c r="K172" s="216"/>
      <c r="L172" s="232"/>
      <c r="M172" s="215"/>
      <c r="N172" s="216"/>
    </row>
    <row r="173" spans="4:14" s="205" customFormat="1" x14ac:dyDescent="0.3">
      <c r="D173" s="215"/>
      <c r="E173" s="215"/>
      <c r="F173" s="216"/>
      <c r="G173" s="217"/>
      <c r="H173" s="217"/>
      <c r="I173" s="218"/>
      <c r="J173" s="216"/>
      <c r="K173" s="216"/>
      <c r="L173" s="232"/>
      <c r="M173" s="215"/>
      <c r="N173" s="216"/>
    </row>
    <row r="174" spans="4:14" s="205" customFormat="1" x14ac:dyDescent="0.3">
      <c r="D174" s="215"/>
      <c r="E174" s="215"/>
      <c r="F174" s="216"/>
      <c r="G174" s="217"/>
      <c r="H174" s="217"/>
      <c r="I174" s="218"/>
      <c r="J174" s="216"/>
      <c r="K174" s="216"/>
      <c r="L174" s="232"/>
      <c r="M174" s="215"/>
      <c r="N174" s="216"/>
    </row>
    <row r="175" spans="4:14" s="205" customFormat="1" x14ac:dyDescent="0.3">
      <c r="D175" s="215"/>
      <c r="E175" s="215"/>
      <c r="F175" s="216"/>
      <c r="G175" s="217"/>
      <c r="H175" s="217"/>
      <c r="I175" s="218"/>
      <c r="J175" s="216"/>
      <c r="K175" s="216"/>
      <c r="L175" s="232"/>
      <c r="M175" s="215"/>
      <c r="N175" s="216"/>
    </row>
    <row r="176" spans="4:14" s="205" customFormat="1" x14ac:dyDescent="0.3">
      <c r="D176" s="215"/>
      <c r="E176" s="215"/>
      <c r="F176" s="216"/>
      <c r="G176" s="217"/>
      <c r="H176" s="217"/>
      <c r="I176" s="218"/>
      <c r="J176" s="216"/>
      <c r="K176" s="216"/>
      <c r="L176" s="232"/>
      <c r="M176" s="215"/>
      <c r="N176" s="216"/>
    </row>
    <row r="177" spans="4:14" s="205" customFormat="1" x14ac:dyDescent="0.3">
      <c r="D177" s="215"/>
      <c r="E177" s="215"/>
      <c r="F177" s="216"/>
      <c r="G177" s="217"/>
      <c r="H177" s="217"/>
      <c r="I177" s="218"/>
      <c r="J177" s="216"/>
      <c r="K177" s="216"/>
      <c r="L177" s="232"/>
      <c r="M177" s="215"/>
      <c r="N177" s="216"/>
    </row>
    <row r="178" spans="4:14" s="205" customFormat="1" x14ac:dyDescent="0.3">
      <c r="D178" s="215"/>
      <c r="E178" s="215"/>
      <c r="F178" s="216"/>
      <c r="G178" s="217"/>
      <c r="H178" s="217"/>
      <c r="I178" s="218"/>
      <c r="J178" s="216"/>
      <c r="K178" s="216"/>
      <c r="L178" s="232"/>
      <c r="M178" s="215"/>
      <c r="N178" s="216"/>
    </row>
    <row r="179" spans="4:14" s="205" customFormat="1" x14ac:dyDescent="0.3">
      <c r="D179" s="215"/>
      <c r="E179" s="215"/>
      <c r="F179" s="216"/>
      <c r="G179" s="217"/>
      <c r="H179" s="217"/>
      <c r="I179" s="218"/>
      <c r="J179" s="216"/>
      <c r="K179" s="216"/>
      <c r="L179" s="232"/>
      <c r="M179" s="215"/>
      <c r="N179" s="216"/>
    </row>
    <row r="180" spans="4:14" s="205" customFormat="1" x14ac:dyDescent="0.3">
      <c r="D180" s="215"/>
      <c r="E180" s="215"/>
      <c r="F180" s="216"/>
      <c r="G180" s="217"/>
      <c r="H180" s="217"/>
      <c r="I180" s="218"/>
      <c r="J180" s="216"/>
      <c r="K180" s="216"/>
      <c r="L180" s="232"/>
      <c r="M180" s="215"/>
      <c r="N180" s="216"/>
    </row>
    <row r="181" spans="4:14" s="205" customFormat="1" x14ac:dyDescent="0.3">
      <c r="D181" s="215"/>
      <c r="E181" s="215"/>
      <c r="F181" s="216"/>
      <c r="G181" s="217"/>
      <c r="H181" s="217"/>
      <c r="I181" s="218"/>
      <c r="J181" s="216"/>
      <c r="K181" s="216"/>
      <c r="L181" s="232"/>
      <c r="M181" s="215"/>
      <c r="N181" s="216"/>
    </row>
    <row r="182" spans="4:14" s="205" customFormat="1" x14ac:dyDescent="0.3">
      <c r="D182" s="215"/>
      <c r="E182" s="215"/>
      <c r="F182" s="216"/>
      <c r="G182" s="217"/>
      <c r="H182" s="217"/>
      <c r="I182" s="218"/>
      <c r="J182" s="216"/>
      <c r="K182" s="216"/>
      <c r="L182" s="232"/>
      <c r="M182" s="215"/>
      <c r="N182" s="216"/>
    </row>
    <row r="183" spans="4:14" s="205" customFormat="1" x14ac:dyDescent="0.3">
      <c r="D183" s="215"/>
      <c r="E183" s="215"/>
      <c r="F183" s="216"/>
      <c r="G183" s="217"/>
      <c r="H183" s="217"/>
      <c r="I183" s="218"/>
      <c r="J183" s="216"/>
      <c r="K183" s="216"/>
      <c r="L183" s="232"/>
      <c r="M183" s="215"/>
      <c r="N183" s="216"/>
    </row>
    <row r="184" spans="4:14" s="205" customFormat="1" x14ac:dyDescent="0.3">
      <c r="D184" s="215"/>
      <c r="E184" s="215"/>
      <c r="F184" s="216"/>
      <c r="G184" s="217"/>
      <c r="H184" s="217"/>
      <c r="I184" s="218"/>
      <c r="J184" s="216"/>
      <c r="K184" s="216"/>
      <c r="L184" s="232"/>
      <c r="M184" s="215"/>
      <c r="N184" s="216"/>
    </row>
    <row r="185" spans="4:14" s="205" customFormat="1" x14ac:dyDescent="0.3">
      <c r="D185" s="215"/>
      <c r="E185" s="215"/>
      <c r="F185" s="216"/>
      <c r="G185" s="217"/>
      <c r="H185" s="217"/>
      <c r="I185" s="218"/>
      <c r="J185" s="216"/>
      <c r="K185" s="216"/>
      <c r="L185" s="232"/>
      <c r="M185" s="215"/>
      <c r="N185" s="216"/>
    </row>
    <row r="186" spans="4:14" s="205" customFormat="1" x14ac:dyDescent="0.3">
      <c r="D186" s="215"/>
      <c r="E186" s="215"/>
      <c r="F186" s="216"/>
      <c r="G186" s="217"/>
      <c r="H186" s="217"/>
      <c r="I186" s="218"/>
      <c r="J186" s="216"/>
      <c r="K186" s="216"/>
      <c r="L186" s="232"/>
      <c r="M186" s="215"/>
      <c r="N186" s="216"/>
    </row>
    <row r="187" spans="4:14" s="205" customFormat="1" x14ac:dyDescent="0.3">
      <c r="D187" s="215"/>
      <c r="E187" s="215"/>
      <c r="F187" s="216"/>
      <c r="G187" s="217"/>
      <c r="H187" s="217"/>
      <c r="I187" s="218"/>
      <c r="J187" s="216"/>
      <c r="K187" s="216"/>
      <c r="L187" s="232"/>
      <c r="M187" s="215"/>
      <c r="N187" s="216"/>
    </row>
    <row r="188" spans="4:14" s="205" customFormat="1" x14ac:dyDescent="0.3">
      <c r="D188" s="215"/>
      <c r="E188" s="215"/>
      <c r="F188" s="216"/>
      <c r="G188" s="217"/>
      <c r="H188" s="217"/>
      <c r="I188" s="218"/>
      <c r="J188" s="216"/>
      <c r="K188" s="216"/>
      <c r="L188" s="232"/>
      <c r="M188" s="215"/>
      <c r="N188" s="216"/>
    </row>
    <row r="189" spans="4:14" s="205" customFormat="1" x14ac:dyDescent="0.3">
      <c r="D189" s="215"/>
      <c r="E189" s="215"/>
      <c r="F189" s="216"/>
      <c r="G189" s="217"/>
      <c r="H189" s="217"/>
      <c r="I189" s="218"/>
      <c r="J189" s="216"/>
      <c r="K189" s="216"/>
      <c r="L189" s="232"/>
      <c r="M189" s="215"/>
      <c r="N189" s="216"/>
    </row>
    <row r="190" spans="4:14" s="205" customFormat="1" x14ac:dyDescent="0.3">
      <c r="D190" s="215"/>
      <c r="E190" s="215"/>
      <c r="F190" s="216"/>
      <c r="G190" s="217"/>
      <c r="H190" s="217"/>
      <c r="I190" s="218"/>
      <c r="J190" s="216"/>
      <c r="K190" s="216"/>
      <c r="L190" s="232"/>
      <c r="M190" s="215"/>
      <c r="N190" s="216"/>
    </row>
    <row r="191" spans="4:14" s="205" customFormat="1" x14ac:dyDescent="0.3">
      <c r="D191" s="215"/>
      <c r="E191" s="215"/>
      <c r="F191" s="216"/>
      <c r="G191" s="217"/>
      <c r="H191" s="217"/>
      <c r="I191" s="218"/>
      <c r="J191" s="216"/>
      <c r="K191" s="216"/>
      <c r="L191" s="232"/>
      <c r="M191" s="215"/>
      <c r="N191" s="216"/>
    </row>
    <row r="192" spans="4:14" s="205" customFormat="1" x14ac:dyDescent="0.3">
      <c r="D192" s="215"/>
      <c r="E192" s="215"/>
      <c r="F192" s="216"/>
      <c r="G192" s="217"/>
      <c r="H192" s="217"/>
      <c r="I192" s="218"/>
      <c r="J192" s="216"/>
      <c r="K192" s="216"/>
      <c r="L192" s="232"/>
      <c r="M192" s="215"/>
      <c r="N192" s="216"/>
    </row>
    <row r="193" spans="4:14" s="205" customFormat="1" x14ac:dyDescent="0.3">
      <c r="D193" s="215"/>
      <c r="E193" s="215"/>
      <c r="F193" s="216"/>
      <c r="G193" s="217"/>
      <c r="H193" s="217"/>
      <c r="I193" s="218"/>
      <c r="J193" s="216"/>
      <c r="K193" s="216"/>
      <c r="L193" s="232"/>
      <c r="M193" s="215"/>
      <c r="N193" s="216"/>
    </row>
    <row r="194" spans="4:14" s="205" customFormat="1" x14ac:dyDescent="0.3">
      <c r="D194" s="215"/>
      <c r="E194" s="215"/>
      <c r="F194" s="216"/>
      <c r="G194" s="217"/>
      <c r="H194" s="217"/>
      <c r="I194" s="218"/>
      <c r="J194" s="216"/>
      <c r="K194" s="216"/>
      <c r="L194" s="232"/>
      <c r="M194" s="215"/>
      <c r="N194" s="216"/>
    </row>
    <row r="195" spans="4:14" s="205" customFormat="1" x14ac:dyDescent="0.3">
      <c r="D195" s="215"/>
      <c r="E195" s="215"/>
      <c r="F195" s="216"/>
      <c r="G195" s="217"/>
      <c r="H195" s="217"/>
      <c r="I195" s="218"/>
      <c r="J195" s="216"/>
      <c r="K195" s="216"/>
      <c r="L195" s="232"/>
      <c r="M195" s="215"/>
      <c r="N195" s="216"/>
    </row>
    <row r="196" spans="4:14" s="205" customFormat="1" x14ac:dyDescent="0.3">
      <c r="D196" s="215"/>
      <c r="E196" s="215"/>
      <c r="F196" s="216"/>
      <c r="G196" s="217"/>
      <c r="H196" s="217"/>
      <c r="I196" s="218"/>
      <c r="J196" s="216"/>
      <c r="K196" s="216"/>
      <c r="L196" s="232"/>
      <c r="M196" s="215"/>
      <c r="N196" s="216"/>
    </row>
    <row r="197" spans="4:14" s="205" customFormat="1" x14ac:dyDescent="0.3">
      <c r="D197" s="215"/>
      <c r="E197" s="215"/>
      <c r="F197" s="216"/>
      <c r="G197" s="217"/>
      <c r="H197" s="217"/>
      <c r="I197" s="218"/>
      <c r="J197" s="216"/>
      <c r="K197" s="216"/>
      <c r="L197" s="232"/>
      <c r="M197" s="215"/>
      <c r="N197" s="216"/>
    </row>
    <row r="198" spans="4:14" s="205" customFormat="1" x14ac:dyDescent="0.3">
      <c r="D198" s="215"/>
      <c r="E198" s="215"/>
      <c r="F198" s="216"/>
      <c r="G198" s="217"/>
      <c r="H198" s="217"/>
      <c r="I198" s="218"/>
      <c r="J198" s="216"/>
      <c r="K198" s="216"/>
      <c r="L198" s="232"/>
      <c r="M198" s="215"/>
      <c r="N198" s="216"/>
    </row>
    <row r="199" spans="4:14" s="205" customFormat="1" x14ac:dyDescent="0.3">
      <c r="D199" s="215"/>
      <c r="E199" s="215"/>
      <c r="F199" s="216"/>
      <c r="G199" s="217"/>
      <c r="H199" s="217"/>
      <c r="I199" s="218"/>
      <c r="J199" s="216"/>
      <c r="K199" s="216"/>
      <c r="L199" s="232"/>
      <c r="M199" s="215"/>
      <c r="N199" s="216"/>
    </row>
    <row r="200" spans="4:14" s="205" customFormat="1" x14ac:dyDescent="0.3">
      <c r="D200" s="215"/>
      <c r="E200" s="215"/>
      <c r="F200" s="216"/>
      <c r="G200" s="217"/>
      <c r="H200" s="217"/>
      <c r="I200" s="218"/>
      <c r="J200" s="216"/>
      <c r="K200" s="216"/>
      <c r="L200" s="232"/>
      <c r="M200" s="215"/>
      <c r="N200" s="216"/>
    </row>
    <row r="201" spans="4:14" s="205" customFormat="1" x14ac:dyDescent="0.3">
      <c r="D201" s="215"/>
      <c r="E201" s="215"/>
      <c r="F201" s="216"/>
      <c r="G201" s="217"/>
      <c r="H201" s="217"/>
      <c r="I201" s="218"/>
      <c r="J201" s="216"/>
      <c r="K201" s="216"/>
      <c r="L201" s="232"/>
      <c r="M201" s="215"/>
      <c r="N201" s="216"/>
    </row>
    <row r="202" spans="4:14" s="205" customFormat="1" x14ac:dyDescent="0.3">
      <c r="D202" s="215"/>
      <c r="E202" s="215"/>
      <c r="F202" s="216"/>
      <c r="G202" s="217"/>
      <c r="H202" s="217"/>
      <c r="I202" s="218"/>
      <c r="J202" s="216"/>
      <c r="K202" s="216"/>
      <c r="L202" s="232"/>
      <c r="M202" s="215"/>
      <c r="N202" s="216"/>
    </row>
    <row r="203" spans="4:14" s="205" customFormat="1" x14ac:dyDescent="0.3">
      <c r="D203" s="215"/>
      <c r="E203" s="215"/>
      <c r="F203" s="216"/>
      <c r="G203" s="217"/>
      <c r="H203" s="217"/>
      <c r="I203" s="218"/>
      <c r="J203" s="216"/>
      <c r="K203" s="216"/>
      <c r="L203" s="232"/>
      <c r="M203" s="215"/>
      <c r="N203" s="216"/>
    </row>
    <row r="204" spans="4:14" s="205" customFormat="1" x14ac:dyDescent="0.3">
      <c r="D204" s="215"/>
      <c r="E204" s="215"/>
      <c r="F204" s="216"/>
      <c r="G204" s="217"/>
      <c r="H204" s="217"/>
      <c r="I204" s="218"/>
      <c r="J204" s="216"/>
      <c r="K204" s="216"/>
      <c r="L204" s="232"/>
      <c r="M204" s="215"/>
      <c r="N204" s="216"/>
    </row>
    <row r="205" spans="4:14" s="205" customFormat="1" x14ac:dyDescent="0.3">
      <c r="D205" s="215"/>
      <c r="E205" s="215"/>
      <c r="F205" s="216"/>
      <c r="G205" s="217"/>
      <c r="H205" s="217"/>
      <c r="I205" s="218"/>
      <c r="J205" s="216"/>
      <c r="K205" s="216"/>
      <c r="L205" s="232"/>
      <c r="M205" s="215"/>
      <c r="N205" s="216"/>
    </row>
    <row r="206" spans="4:14" s="205" customFormat="1" x14ac:dyDescent="0.3">
      <c r="D206" s="215"/>
      <c r="E206" s="215"/>
      <c r="F206" s="216"/>
      <c r="G206" s="217"/>
      <c r="H206" s="217"/>
      <c r="I206" s="218"/>
      <c r="J206" s="216"/>
      <c r="K206" s="216"/>
      <c r="L206" s="232"/>
      <c r="M206" s="215"/>
      <c r="N206" s="216"/>
    </row>
    <row r="207" spans="4:14" s="205" customFormat="1" x14ac:dyDescent="0.3">
      <c r="D207" s="215"/>
      <c r="E207" s="215"/>
      <c r="F207" s="216"/>
      <c r="G207" s="217"/>
      <c r="H207" s="217"/>
      <c r="I207" s="218"/>
      <c r="J207" s="216"/>
      <c r="K207" s="216"/>
      <c r="L207" s="232"/>
      <c r="M207" s="215"/>
      <c r="N207" s="216"/>
    </row>
    <row r="208" spans="4:14" s="205" customFormat="1" x14ac:dyDescent="0.3">
      <c r="D208" s="215"/>
      <c r="E208" s="215"/>
      <c r="F208" s="216"/>
      <c r="G208" s="217"/>
      <c r="H208" s="217"/>
      <c r="I208" s="218"/>
      <c r="J208" s="216"/>
      <c r="K208" s="216"/>
      <c r="L208" s="232"/>
      <c r="M208" s="215"/>
      <c r="N208" s="216"/>
    </row>
    <row r="209" spans="4:14" s="205" customFormat="1" x14ac:dyDescent="0.3">
      <c r="D209" s="215"/>
      <c r="E209" s="215"/>
      <c r="F209" s="216"/>
      <c r="G209" s="217"/>
      <c r="H209" s="217"/>
      <c r="I209" s="218"/>
      <c r="J209" s="216"/>
      <c r="K209" s="216"/>
      <c r="L209" s="232"/>
      <c r="M209" s="215"/>
      <c r="N209" s="216"/>
    </row>
    <row r="210" spans="4:14" s="205" customFormat="1" x14ac:dyDescent="0.3">
      <c r="D210" s="215"/>
      <c r="E210" s="215"/>
      <c r="F210" s="216"/>
      <c r="G210" s="217"/>
      <c r="H210" s="217"/>
      <c r="I210" s="218"/>
      <c r="J210" s="216"/>
      <c r="K210" s="216"/>
      <c r="L210" s="232"/>
      <c r="M210" s="215"/>
      <c r="N210" s="216"/>
    </row>
    <row r="211" spans="4:14" s="205" customFormat="1" x14ac:dyDescent="0.3">
      <c r="D211" s="215"/>
      <c r="E211" s="215"/>
      <c r="F211" s="216"/>
      <c r="G211" s="217"/>
      <c r="H211" s="217"/>
      <c r="I211" s="218"/>
      <c r="J211" s="216"/>
      <c r="K211" s="216"/>
      <c r="L211" s="232"/>
      <c r="M211" s="215"/>
      <c r="N211" s="216"/>
    </row>
    <row r="212" spans="4:14" s="205" customFormat="1" x14ac:dyDescent="0.3">
      <c r="D212" s="215"/>
      <c r="E212" s="215"/>
      <c r="F212" s="216"/>
      <c r="G212" s="217"/>
      <c r="H212" s="217"/>
      <c r="I212" s="218"/>
      <c r="J212" s="216"/>
      <c r="K212" s="216"/>
      <c r="L212" s="232"/>
      <c r="M212" s="215"/>
      <c r="N212" s="216"/>
    </row>
    <row r="213" spans="4:14" s="205" customFormat="1" x14ac:dyDescent="0.3">
      <c r="D213" s="215"/>
      <c r="E213" s="215"/>
      <c r="F213" s="216"/>
      <c r="G213" s="217"/>
      <c r="H213" s="217"/>
      <c r="I213" s="218"/>
      <c r="J213" s="216"/>
      <c r="K213" s="216"/>
      <c r="L213" s="232"/>
      <c r="M213" s="215"/>
      <c r="N213" s="216"/>
    </row>
    <row r="214" spans="4:14" s="205" customFormat="1" x14ac:dyDescent="0.3">
      <c r="D214" s="215"/>
      <c r="E214" s="215"/>
      <c r="F214" s="216"/>
      <c r="G214" s="217"/>
      <c r="H214" s="217"/>
      <c r="I214" s="218"/>
      <c r="J214" s="216"/>
      <c r="K214" s="216"/>
      <c r="L214" s="232"/>
      <c r="M214" s="215"/>
      <c r="N214" s="216"/>
    </row>
    <row r="215" spans="4:14" s="205" customFormat="1" x14ac:dyDescent="0.3">
      <c r="D215" s="215"/>
      <c r="E215" s="215"/>
      <c r="F215" s="216"/>
      <c r="G215" s="217"/>
      <c r="H215" s="217"/>
      <c r="I215" s="218"/>
      <c r="J215" s="216"/>
      <c r="K215" s="216"/>
      <c r="L215" s="232"/>
      <c r="M215" s="215"/>
      <c r="N215" s="216"/>
    </row>
    <row r="216" spans="4:14" s="205" customFormat="1" x14ac:dyDescent="0.3">
      <c r="D216" s="215"/>
      <c r="E216" s="215"/>
      <c r="F216" s="216"/>
      <c r="G216" s="217"/>
      <c r="H216" s="217"/>
      <c r="I216" s="218"/>
      <c r="J216" s="216"/>
      <c r="K216" s="216"/>
      <c r="L216" s="232"/>
      <c r="M216" s="215"/>
      <c r="N216" s="216"/>
    </row>
    <row r="217" spans="4:14" s="205" customFormat="1" x14ac:dyDescent="0.3">
      <c r="D217" s="215"/>
      <c r="E217" s="215"/>
      <c r="F217" s="216"/>
      <c r="G217" s="217"/>
      <c r="H217" s="217"/>
      <c r="I217" s="218"/>
      <c r="J217" s="216"/>
      <c r="K217" s="216"/>
      <c r="L217" s="232"/>
      <c r="M217" s="215"/>
      <c r="N217" s="216"/>
    </row>
    <row r="218" spans="4:14" s="205" customFormat="1" x14ac:dyDescent="0.3">
      <c r="D218" s="215"/>
      <c r="E218" s="215"/>
      <c r="F218" s="216"/>
      <c r="G218" s="217"/>
      <c r="H218" s="217"/>
      <c r="I218" s="218"/>
      <c r="J218" s="216"/>
      <c r="K218" s="216"/>
      <c r="L218" s="232"/>
      <c r="M218" s="215"/>
      <c r="N218" s="216"/>
    </row>
    <row r="219" spans="4:14" s="205" customFormat="1" x14ac:dyDescent="0.3">
      <c r="D219" s="215"/>
      <c r="E219" s="215"/>
      <c r="F219" s="216"/>
      <c r="G219" s="217"/>
      <c r="H219" s="217"/>
      <c r="I219" s="218"/>
      <c r="J219" s="216"/>
      <c r="K219" s="216"/>
      <c r="L219" s="232"/>
      <c r="M219" s="215"/>
      <c r="N219" s="216"/>
    </row>
    <row r="220" spans="4:14" s="205" customFormat="1" x14ac:dyDescent="0.3">
      <c r="D220" s="215"/>
      <c r="E220" s="215"/>
      <c r="F220" s="216"/>
      <c r="G220" s="217"/>
      <c r="H220" s="217"/>
      <c r="I220" s="218"/>
      <c r="J220" s="216"/>
      <c r="K220" s="216"/>
      <c r="L220" s="232"/>
      <c r="M220" s="215"/>
      <c r="N220" s="216"/>
    </row>
    <row r="221" spans="4:14" s="205" customFormat="1" x14ac:dyDescent="0.3">
      <c r="D221" s="215"/>
      <c r="E221" s="215"/>
      <c r="F221" s="216"/>
      <c r="G221" s="217"/>
      <c r="H221" s="217"/>
      <c r="I221" s="218"/>
      <c r="J221" s="216"/>
      <c r="K221" s="216"/>
      <c r="L221" s="232"/>
      <c r="M221" s="215"/>
      <c r="N221" s="216"/>
    </row>
    <row r="222" spans="4:14" s="205" customFormat="1" x14ac:dyDescent="0.3">
      <c r="D222" s="215"/>
      <c r="E222" s="215"/>
      <c r="F222" s="216"/>
      <c r="G222" s="217"/>
      <c r="H222" s="217"/>
      <c r="I222" s="218"/>
      <c r="J222" s="216"/>
      <c r="K222" s="216"/>
      <c r="L222" s="232"/>
      <c r="M222" s="215"/>
      <c r="N222" s="216"/>
    </row>
    <row r="223" spans="4:14" s="205" customFormat="1" x14ac:dyDescent="0.3">
      <c r="D223" s="215"/>
      <c r="E223" s="215"/>
      <c r="F223" s="216"/>
      <c r="G223" s="217"/>
      <c r="H223" s="217"/>
      <c r="I223" s="218"/>
      <c r="J223" s="216"/>
      <c r="K223" s="216"/>
      <c r="L223" s="232"/>
      <c r="M223" s="215"/>
      <c r="N223" s="216"/>
    </row>
    <row r="224" spans="4:14" s="205" customFormat="1" x14ac:dyDescent="0.3">
      <c r="D224" s="215"/>
      <c r="E224" s="215"/>
      <c r="F224" s="216"/>
      <c r="G224" s="217"/>
      <c r="H224" s="217"/>
      <c r="I224" s="218"/>
      <c r="J224" s="216"/>
      <c r="K224" s="216"/>
      <c r="L224" s="232"/>
      <c r="M224" s="215"/>
      <c r="N224" s="216"/>
    </row>
    <row r="225" spans="4:14" s="205" customFormat="1" x14ac:dyDescent="0.3">
      <c r="D225" s="215"/>
      <c r="E225" s="215"/>
      <c r="F225" s="216"/>
      <c r="G225" s="217"/>
      <c r="H225" s="217"/>
      <c r="I225" s="218"/>
      <c r="J225" s="216"/>
      <c r="K225" s="216"/>
      <c r="L225" s="232"/>
      <c r="M225" s="215"/>
      <c r="N225" s="216"/>
    </row>
    <row r="226" spans="4:14" s="205" customFormat="1" x14ac:dyDescent="0.3">
      <c r="D226" s="215"/>
      <c r="E226" s="215"/>
      <c r="F226" s="216"/>
      <c r="G226" s="217"/>
      <c r="H226" s="217"/>
      <c r="I226" s="218"/>
      <c r="J226" s="216"/>
      <c r="K226" s="216"/>
      <c r="L226" s="232"/>
      <c r="M226" s="215"/>
      <c r="N226" s="216"/>
    </row>
    <row r="227" spans="4:14" s="205" customFormat="1" x14ac:dyDescent="0.3">
      <c r="D227" s="215"/>
      <c r="E227" s="215"/>
      <c r="F227" s="216"/>
      <c r="G227" s="217"/>
      <c r="H227" s="217"/>
      <c r="I227" s="218"/>
      <c r="J227" s="216"/>
      <c r="K227" s="216"/>
      <c r="L227" s="232"/>
      <c r="M227" s="215"/>
      <c r="N227" s="216"/>
    </row>
    <row r="228" spans="4:14" s="205" customFormat="1" x14ac:dyDescent="0.3">
      <c r="D228" s="215"/>
      <c r="E228" s="215"/>
      <c r="F228" s="216"/>
      <c r="G228" s="217"/>
      <c r="H228" s="217"/>
      <c r="I228" s="218"/>
      <c r="J228" s="216"/>
      <c r="K228" s="216"/>
      <c r="L228" s="232"/>
      <c r="M228" s="215"/>
      <c r="N228" s="216"/>
    </row>
    <row r="229" spans="4:14" s="205" customFormat="1" x14ac:dyDescent="0.3">
      <c r="D229" s="215"/>
      <c r="E229" s="215"/>
      <c r="F229" s="216"/>
      <c r="G229" s="217"/>
      <c r="H229" s="217"/>
      <c r="I229" s="218"/>
      <c r="J229" s="216"/>
      <c r="K229" s="216"/>
      <c r="L229" s="232"/>
      <c r="M229" s="215"/>
      <c r="N229" s="216"/>
    </row>
    <row r="230" spans="4:14" s="205" customFormat="1" x14ac:dyDescent="0.3">
      <c r="D230" s="215"/>
      <c r="E230" s="215"/>
      <c r="F230" s="216"/>
      <c r="G230" s="217"/>
      <c r="H230" s="217"/>
      <c r="I230" s="218"/>
      <c r="J230" s="216"/>
      <c r="K230" s="216"/>
      <c r="L230" s="232"/>
      <c r="M230" s="215"/>
      <c r="N230" s="216"/>
    </row>
    <row r="231" spans="4:14" s="205" customFormat="1" x14ac:dyDescent="0.3">
      <c r="D231" s="215"/>
      <c r="E231" s="215"/>
      <c r="F231" s="216"/>
      <c r="G231" s="217"/>
      <c r="H231" s="217"/>
      <c r="I231" s="218"/>
      <c r="J231" s="216"/>
      <c r="K231" s="216"/>
      <c r="L231" s="232"/>
      <c r="M231" s="215"/>
      <c r="N231" s="216"/>
    </row>
    <row r="232" spans="4:14" s="205" customFormat="1" x14ac:dyDescent="0.3">
      <c r="D232" s="215"/>
      <c r="E232" s="215"/>
      <c r="F232" s="216"/>
      <c r="G232" s="217"/>
      <c r="H232" s="217"/>
      <c r="I232" s="218"/>
      <c r="J232" s="216"/>
      <c r="K232" s="216"/>
      <c r="L232" s="232"/>
      <c r="M232" s="215"/>
      <c r="N232" s="216"/>
    </row>
    <row r="233" spans="4:14" s="205" customFormat="1" x14ac:dyDescent="0.3">
      <c r="D233" s="215"/>
      <c r="E233" s="215"/>
      <c r="F233" s="216"/>
      <c r="G233" s="217"/>
      <c r="H233" s="217"/>
      <c r="I233" s="218"/>
      <c r="J233" s="216"/>
      <c r="K233" s="216"/>
      <c r="L233" s="232"/>
      <c r="M233" s="215"/>
      <c r="N233" s="216"/>
    </row>
    <row r="234" spans="4:14" s="205" customFormat="1" x14ac:dyDescent="0.3">
      <c r="D234" s="215"/>
      <c r="E234" s="215"/>
      <c r="F234" s="216"/>
      <c r="G234" s="217"/>
      <c r="H234" s="217"/>
      <c r="I234" s="218"/>
      <c r="J234" s="216"/>
      <c r="K234" s="216"/>
      <c r="L234" s="232"/>
      <c r="M234" s="215"/>
      <c r="N234" s="216"/>
    </row>
    <row r="235" spans="4:14" s="205" customFormat="1" x14ac:dyDescent="0.3">
      <c r="D235" s="215"/>
      <c r="E235" s="215"/>
      <c r="F235" s="216"/>
      <c r="G235" s="217"/>
      <c r="H235" s="217"/>
      <c r="I235" s="218"/>
      <c r="J235" s="216"/>
      <c r="K235" s="216"/>
      <c r="L235" s="232"/>
      <c r="M235" s="215"/>
      <c r="N235" s="216"/>
    </row>
    <row r="236" spans="4:14" s="205" customFormat="1" x14ac:dyDescent="0.3">
      <c r="D236" s="215"/>
      <c r="E236" s="215"/>
      <c r="F236" s="216"/>
      <c r="G236" s="217"/>
      <c r="H236" s="217"/>
      <c r="I236" s="218"/>
      <c r="J236" s="216"/>
      <c r="K236" s="216"/>
      <c r="L236" s="232"/>
      <c r="M236" s="215"/>
      <c r="N236" s="216"/>
    </row>
    <row r="237" spans="4:14" s="205" customFormat="1" x14ac:dyDescent="0.3">
      <c r="D237" s="215"/>
      <c r="E237" s="215"/>
      <c r="F237" s="216"/>
      <c r="G237" s="217"/>
      <c r="H237" s="217"/>
      <c r="I237" s="218"/>
      <c r="J237" s="216"/>
      <c r="K237" s="216"/>
      <c r="L237" s="232"/>
      <c r="M237" s="215"/>
      <c r="N237" s="216"/>
    </row>
    <row r="238" spans="4:14" s="205" customFormat="1" x14ac:dyDescent="0.3">
      <c r="D238" s="215"/>
      <c r="E238" s="215"/>
      <c r="F238" s="216"/>
      <c r="G238" s="217"/>
      <c r="H238" s="217"/>
      <c r="I238" s="218"/>
      <c r="J238" s="216"/>
      <c r="K238" s="216"/>
      <c r="L238" s="232"/>
      <c r="M238" s="215"/>
      <c r="N238" s="216"/>
    </row>
    <row r="239" spans="4:14" s="205" customFormat="1" x14ac:dyDescent="0.3">
      <c r="D239" s="215"/>
      <c r="E239" s="215"/>
      <c r="F239" s="216"/>
      <c r="G239" s="217"/>
      <c r="H239" s="217"/>
      <c r="I239" s="218"/>
      <c r="J239" s="216"/>
      <c r="K239" s="216"/>
      <c r="L239" s="232"/>
      <c r="M239" s="215"/>
      <c r="N239" s="216"/>
    </row>
    <row r="240" spans="4:14" s="205" customFormat="1" x14ac:dyDescent="0.3">
      <c r="D240" s="215"/>
      <c r="E240" s="215"/>
      <c r="F240" s="216"/>
      <c r="G240" s="217"/>
      <c r="H240" s="217"/>
      <c r="I240" s="218"/>
      <c r="J240" s="216"/>
      <c r="K240" s="216"/>
      <c r="L240" s="232"/>
      <c r="M240" s="215"/>
      <c r="N240" s="216"/>
    </row>
    <row r="241" spans="4:14" s="205" customFormat="1" x14ac:dyDescent="0.3">
      <c r="D241" s="215"/>
      <c r="E241" s="215"/>
      <c r="F241" s="216"/>
      <c r="G241" s="217"/>
      <c r="H241" s="217"/>
      <c r="I241" s="218"/>
      <c r="J241" s="216"/>
      <c r="K241" s="216"/>
      <c r="L241" s="232"/>
      <c r="M241" s="215"/>
      <c r="N241" s="216"/>
    </row>
    <row r="242" spans="4:14" s="205" customFormat="1" x14ac:dyDescent="0.3">
      <c r="D242" s="215"/>
      <c r="E242" s="215"/>
      <c r="F242" s="216"/>
      <c r="G242" s="217"/>
      <c r="H242" s="217"/>
      <c r="I242" s="218"/>
      <c r="J242" s="216"/>
      <c r="K242" s="216"/>
      <c r="L242" s="232"/>
      <c r="M242" s="215"/>
      <c r="N242" s="216"/>
    </row>
    <row r="243" spans="4:14" s="205" customFormat="1" x14ac:dyDescent="0.3">
      <c r="D243" s="215"/>
      <c r="E243" s="215"/>
      <c r="F243" s="216"/>
      <c r="G243" s="217"/>
      <c r="H243" s="217"/>
      <c r="I243" s="218"/>
      <c r="J243" s="216"/>
      <c r="K243" s="216"/>
      <c r="L243" s="232"/>
      <c r="M243" s="215"/>
      <c r="N243" s="216"/>
    </row>
    <row r="244" spans="4:14" s="205" customFormat="1" x14ac:dyDescent="0.3">
      <c r="D244" s="215"/>
      <c r="E244" s="215"/>
      <c r="F244" s="216"/>
      <c r="G244" s="217"/>
      <c r="H244" s="217"/>
      <c r="I244" s="218"/>
      <c r="J244" s="216"/>
      <c r="K244" s="216"/>
      <c r="L244" s="232"/>
      <c r="M244" s="215"/>
      <c r="N244" s="216"/>
    </row>
    <row r="245" spans="4:14" s="205" customFormat="1" x14ac:dyDescent="0.3">
      <c r="D245" s="215"/>
      <c r="E245" s="215"/>
      <c r="F245" s="216"/>
      <c r="G245" s="217"/>
      <c r="H245" s="217"/>
      <c r="I245" s="218"/>
      <c r="J245" s="216"/>
      <c r="K245" s="216"/>
      <c r="L245" s="232"/>
      <c r="M245" s="215"/>
      <c r="N245" s="216"/>
    </row>
    <row r="246" spans="4:14" s="205" customFormat="1" x14ac:dyDescent="0.3">
      <c r="D246" s="215"/>
      <c r="E246" s="215"/>
      <c r="F246" s="216"/>
      <c r="G246" s="217"/>
      <c r="H246" s="217"/>
      <c r="I246" s="218"/>
      <c r="J246" s="216"/>
      <c r="K246" s="216"/>
      <c r="L246" s="232"/>
      <c r="M246" s="215"/>
      <c r="N246" s="216"/>
    </row>
    <row r="247" spans="4:14" s="205" customFormat="1" x14ac:dyDescent="0.3">
      <c r="D247" s="215"/>
      <c r="E247" s="215"/>
      <c r="F247" s="216"/>
      <c r="G247" s="217"/>
      <c r="H247" s="217"/>
      <c r="I247" s="218"/>
      <c r="J247" s="216"/>
      <c r="K247" s="216"/>
      <c r="L247" s="232"/>
      <c r="M247" s="215"/>
      <c r="N247" s="216"/>
    </row>
    <row r="248" spans="4:14" s="205" customFormat="1" x14ac:dyDescent="0.3">
      <c r="D248" s="215"/>
      <c r="E248" s="215"/>
      <c r="F248" s="216"/>
      <c r="G248" s="217"/>
      <c r="H248" s="217"/>
      <c r="I248" s="218"/>
      <c r="J248" s="216"/>
      <c r="K248" s="216"/>
      <c r="L248" s="232"/>
      <c r="M248" s="215"/>
      <c r="N248" s="216"/>
    </row>
    <row r="249" spans="4:14" s="205" customFormat="1" x14ac:dyDescent="0.3">
      <c r="D249" s="215"/>
      <c r="E249" s="215"/>
      <c r="F249" s="216"/>
      <c r="G249" s="217"/>
      <c r="H249" s="217"/>
      <c r="I249" s="218"/>
      <c r="J249" s="216"/>
      <c r="K249" s="216"/>
      <c r="L249" s="232"/>
      <c r="M249" s="215"/>
      <c r="N249" s="216"/>
    </row>
    <row r="250" spans="4:14" s="205" customFormat="1" x14ac:dyDescent="0.3">
      <c r="D250" s="215"/>
      <c r="E250" s="215"/>
      <c r="F250" s="216"/>
      <c r="G250" s="217"/>
      <c r="H250" s="217"/>
      <c r="I250" s="218"/>
      <c r="J250" s="216"/>
      <c r="K250" s="216"/>
      <c r="L250" s="232"/>
      <c r="M250" s="215"/>
      <c r="N250" s="216"/>
    </row>
    <row r="251" spans="4:14" s="205" customFormat="1" x14ac:dyDescent="0.3">
      <c r="D251" s="215"/>
      <c r="E251" s="215"/>
      <c r="F251" s="216"/>
      <c r="G251" s="217"/>
      <c r="H251" s="217"/>
      <c r="I251" s="218"/>
      <c r="J251" s="216"/>
      <c r="K251" s="216"/>
      <c r="L251" s="232"/>
      <c r="M251" s="215"/>
      <c r="N251" s="216"/>
    </row>
    <row r="252" spans="4:14" s="205" customFormat="1" x14ac:dyDescent="0.3">
      <c r="D252" s="215"/>
      <c r="E252" s="215"/>
      <c r="F252" s="216"/>
      <c r="G252" s="217"/>
      <c r="H252" s="217"/>
      <c r="I252" s="218"/>
      <c r="J252" s="216"/>
      <c r="K252" s="216"/>
      <c r="L252" s="232"/>
      <c r="M252" s="215"/>
      <c r="N252" s="216"/>
    </row>
    <row r="253" spans="4:14" s="205" customFormat="1" x14ac:dyDescent="0.3">
      <c r="D253" s="215"/>
      <c r="E253" s="215"/>
      <c r="F253" s="216"/>
      <c r="G253" s="217"/>
      <c r="H253" s="217"/>
      <c r="I253" s="218"/>
      <c r="J253" s="216"/>
      <c r="K253" s="216"/>
      <c r="L253" s="232"/>
      <c r="M253" s="215"/>
      <c r="N253" s="216"/>
    </row>
    <row r="254" spans="4:14" s="205" customFormat="1" x14ac:dyDescent="0.3">
      <c r="D254" s="215"/>
      <c r="E254" s="215"/>
      <c r="F254" s="216"/>
      <c r="G254" s="217"/>
      <c r="H254" s="217"/>
      <c r="I254" s="218"/>
      <c r="J254" s="216"/>
      <c r="K254" s="216"/>
      <c r="L254" s="232"/>
      <c r="M254" s="215"/>
      <c r="N254" s="216"/>
    </row>
    <row r="255" spans="4:14" s="205" customFormat="1" x14ac:dyDescent="0.3">
      <c r="D255" s="215"/>
      <c r="E255" s="215"/>
      <c r="F255" s="216"/>
      <c r="G255" s="217"/>
      <c r="H255" s="217"/>
      <c r="I255" s="218"/>
      <c r="J255" s="216"/>
      <c r="K255" s="216"/>
      <c r="L255" s="232"/>
      <c r="M255" s="215"/>
      <c r="N255" s="216"/>
    </row>
    <row r="256" spans="4:14" s="205" customFormat="1" x14ac:dyDescent="0.3">
      <c r="D256" s="215"/>
      <c r="E256" s="215"/>
      <c r="F256" s="216"/>
      <c r="G256" s="217"/>
      <c r="H256" s="217"/>
      <c r="I256" s="218"/>
      <c r="J256" s="216"/>
      <c r="K256" s="216"/>
      <c r="L256" s="232"/>
      <c r="M256" s="215"/>
      <c r="N256" s="216"/>
    </row>
    <row r="257" spans="4:14" s="205" customFormat="1" x14ac:dyDescent="0.3">
      <c r="D257" s="215"/>
      <c r="E257" s="215"/>
      <c r="F257" s="216"/>
      <c r="G257" s="217"/>
      <c r="H257" s="217"/>
      <c r="I257" s="218"/>
      <c r="J257" s="216"/>
      <c r="K257" s="216"/>
      <c r="L257" s="232"/>
      <c r="M257" s="215"/>
      <c r="N257" s="216"/>
    </row>
    <row r="258" spans="4:14" s="205" customFormat="1" x14ac:dyDescent="0.3">
      <c r="D258" s="215"/>
      <c r="E258" s="215"/>
      <c r="F258" s="216"/>
      <c r="G258" s="217"/>
      <c r="H258" s="217"/>
      <c r="I258" s="218"/>
      <c r="J258" s="216"/>
      <c r="K258" s="216"/>
      <c r="L258" s="232"/>
      <c r="M258" s="215"/>
      <c r="N258" s="216"/>
    </row>
    <row r="259" spans="4:14" s="205" customFormat="1" x14ac:dyDescent="0.3">
      <c r="D259" s="215"/>
      <c r="E259" s="215"/>
      <c r="F259" s="216"/>
      <c r="G259" s="217"/>
      <c r="H259" s="217"/>
      <c r="I259" s="218"/>
      <c r="J259" s="216"/>
      <c r="K259" s="216"/>
      <c r="L259" s="232"/>
      <c r="M259" s="215"/>
      <c r="N259" s="216"/>
    </row>
    <row r="260" spans="4:14" s="205" customFormat="1" x14ac:dyDescent="0.3">
      <c r="D260" s="215"/>
      <c r="E260" s="215"/>
      <c r="F260" s="216"/>
      <c r="G260" s="217"/>
      <c r="H260" s="217"/>
      <c r="I260" s="218"/>
      <c r="J260" s="216"/>
      <c r="K260" s="216"/>
      <c r="L260" s="232"/>
      <c r="M260" s="215"/>
      <c r="N260" s="216"/>
    </row>
    <row r="261" spans="4:14" s="205" customFormat="1" x14ac:dyDescent="0.3">
      <c r="D261" s="215"/>
      <c r="E261" s="215"/>
      <c r="F261" s="216"/>
      <c r="G261" s="217"/>
      <c r="H261" s="217"/>
      <c r="I261" s="218"/>
      <c r="J261" s="216"/>
      <c r="K261" s="216"/>
      <c r="L261" s="232"/>
      <c r="M261" s="215"/>
      <c r="N261" s="216"/>
    </row>
    <row r="262" spans="4:14" s="205" customFormat="1" x14ac:dyDescent="0.3">
      <c r="D262" s="215"/>
      <c r="E262" s="215"/>
      <c r="F262" s="216"/>
      <c r="G262" s="217"/>
      <c r="H262" s="217"/>
      <c r="I262" s="218"/>
      <c r="J262" s="216"/>
      <c r="K262" s="216"/>
      <c r="L262" s="232"/>
      <c r="M262" s="215"/>
      <c r="N262" s="216"/>
    </row>
    <row r="263" spans="4:14" s="205" customFormat="1" x14ac:dyDescent="0.3">
      <c r="D263" s="215"/>
      <c r="E263" s="215"/>
      <c r="F263" s="216"/>
      <c r="G263" s="217"/>
      <c r="H263" s="217"/>
      <c r="I263" s="218"/>
      <c r="J263" s="216"/>
      <c r="K263" s="216"/>
      <c r="L263" s="232"/>
      <c r="M263" s="215"/>
      <c r="N263" s="216"/>
    </row>
    <row r="264" spans="4:14" s="205" customFormat="1" x14ac:dyDescent="0.3">
      <c r="D264" s="215"/>
      <c r="E264" s="215"/>
      <c r="F264" s="216"/>
      <c r="G264" s="217"/>
      <c r="H264" s="217"/>
      <c r="I264" s="218"/>
      <c r="J264" s="216"/>
      <c r="K264" s="216"/>
      <c r="L264" s="232"/>
      <c r="M264" s="215"/>
      <c r="N264" s="216"/>
    </row>
    <row r="265" spans="4:14" s="205" customFormat="1" x14ac:dyDescent="0.3">
      <c r="D265" s="215"/>
      <c r="E265" s="215"/>
      <c r="F265" s="216"/>
      <c r="G265" s="217"/>
      <c r="H265" s="217"/>
      <c r="I265" s="218"/>
      <c r="J265" s="216"/>
      <c r="K265" s="216"/>
      <c r="L265" s="232"/>
      <c r="M265" s="215"/>
      <c r="N265" s="216"/>
    </row>
    <row r="266" spans="4:14" s="205" customFormat="1" x14ac:dyDescent="0.3">
      <c r="D266" s="215"/>
      <c r="E266" s="215"/>
      <c r="F266" s="216"/>
      <c r="G266" s="217"/>
      <c r="H266" s="217"/>
      <c r="I266" s="218"/>
      <c r="J266" s="216"/>
      <c r="K266" s="216"/>
      <c r="L266" s="232"/>
      <c r="M266" s="215"/>
      <c r="N266" s="216"/>
    </row>
    <row r="267" spans="4:14" s="205" customFormat="1" x14ac:dyDescent="0.3">
      <c r="D267" s="215"/>
      <c r="E267" s="215"/>
      <c r="F267" s="216"/>
      <c r="G267" s="217"/>
      <c r="H267" s="217"/>
      <c r="I267" s="218"/>
      <c r="J267" s="216"/>
      <c r="K267" s="216"/>
      <c r="L267" s="232"/>
      <c r="M267" s="215"/>
      <c r="N267" s="216"/>
    </row>
    <row r="268" spans="4:14" s="205" customFormat="1" x14ac:dyDescent="0.3">
      <c r="D268" s="215"/>
      <c r="E268" s="215"/>
      <c r="F268" s="216"/>
      <c r="G268" s="217"/>
      <c r="H268" s="217"/>
      <c r="I268" s="218"/>
      <c r="J268" s="216"/>
      <c r="K268" s="216"/>
      <c r="L268" s="232"/>
      <c r="M268" s="215"/>
      <c r="N268" s="216"/>
    </row>
    <row r="269" spans="4:14" s="205" customFormat="1" x14ac:dyDescent="0.3">
      <c r="D269" s="215"/>
      <c r="E269" s="215"/>
      <c r="F269" s="216"/>
      <c r="G269" s="217"/>
      <c r="H269" s="217"/>
      <c r="I269" s="218"/>
      <c r="J269" s="216"/>
      <c r="K269" s="216"/>
      <c r="L269" s="232"/>
      <c r="M269" s="215"/>
      <c r="N269" s="216"/>
    </row>
    <row r="270" spans="4:14" s="205" customFormat="1" x14ac:dyDescent="0.3">
      <c r="D270" s="215"/>
      <c r="E270" s="215"/>
      <c r="F270" s="216"/>
      <c r="G270" s="217"/>
      <c r="H270" s="217"/>
      <c r="I270" s="218"/>
      <c r="J270" s="216"/>
      <c r="K270" s="216"/>
      <c r="L270" s="232"/>
      <c r="M270" s="215"/>
      <c r="N270" s="216"/>
    </row>
    <row r="271" spans="4:14" s="205" customFormat="1" x14ac:dyDescent="0.3">
      <c r="D271" s="215"/>
      <c r="E271" s="215"/>
      <c r="F271" s="216"/>
      <c r="G271" s="217"/>
      <c r="H271" s="217"/>
      <c r="I271" s="218"/>
      <c r="J271" s="216"/>
      <c r="K271" s="216"/>
      <c r="L271" s="232"/>
      <c r="M271" s="215"/>
      <c r="N271" s="216"/>
    </row>
    <row r="272" spans="4:14" s="205" customFormat="1" x14ac:dyDescent="0.3">
      <c r="D272" s="215"/>
      <c r="E272" s="215"/>
      <c r="F272" s="216"/>
      <c r="G272" s="217"/>
      <c r="H272" s="217"/>
      <c r="I272" s="218"/>
      <c r="J272" s="216"/>
      <c r="K272" s="216"/>
      <c r="L272" s="232"/>
      <c r="M272" s="215"/>
      <c r="N272" s="216"/>
    </row>
    <row r="273" spans="4:14" s="205" customFormat="1" x14ac:dyDescent="0.3">
      <c r="D273" s="215"/>
      <c r="E273" s="215"/>
      <c r="F273" s="216"/>
      <c r="G273" s="217"/>
      <c r="H273" s="217"/>
      <c r="I273" s="218"/>
      <c r="J273" s="216"/>
      <c r="K273" s="216"/>
      <c r="L273" s="232"/>
      <c r="M273" s="215"/>
      <c r="N273" s="216"/>
    </row>
    <row r="274" spans="4:14" s="205" customFormat="1" x14ac:dyDescent="0.3">
      <c r="D274" s="215"/>
      <c r="E274" s="215"/>
      <c r="F274" s="216"/>
      <c r="G274" s="217"/>
      <c r="H274" s="217"/>
      <c r="I274" s="218"/>
      <c r="J274" s="216"/>
      <c r="K274" s="216"/>
      <c r="L274" s="232"/>
      <c r="M274" s="215"/>
      <c r="N274" s="216"/>
    </row>
    <row r="275" spans="4:14" s="205" customFormat="1" x14ac:dyDescent="0.3">
      <c r="D275" s="215"/>
      <c r="E275" s="215"/>
      <c r="F275" s="216"/>
      <c r="G275" s="217"/>
      <c r="H275" s="217"/>
      <c r="I275" s="218"/>
      <c r="J275" s="216"/>
      <c r="K275" s="216"/>
      <c r="L275" s="232"/>
      <c r="M275" s="215"/>
      <c r="N275" s="216"/>
    </row>
    <row r="276" spans="4:14" s="205" customFormat="1" x14ac:dyDescent="0.3">
      <c r="D276" s="215"/>
      <c r="E276" s="215"/>
      <c r="F276" s="216"/>
      <c r="G276" s="217"/>
      <c r="H276" s="217"/>
      <c r="I276" s="218"/>
      <c r="J276" s="216"/>
      <c r="K276" s="216"/>
      <c r="L276" s="232"/>
      <c r="M276" s="215"/>
      <c r="N276" s="216"/>
    </row>
    <row r="277" spans="4:14" s="205" customFormat="1" x14ac:dyDescent="0.3">
      <c r="D277" s="215"/>
      <c r="E277" s="215"/>
      <c r="F277" s="216"/>
      <c r="G277" s="217"/>
      <c r="H277" s="217"/>
      <c r="I277" s="218"/>
      <c r="J277" s="216"/>
      <c r="K277" s="216"/>
      <c r="L277" s="232"/>
      <c r="M277" s="215"/>
      <c r="N277" s="216"/>
    </row>
    <row r="278" spans="4:14" s="205" customFormat="1" x14ac:dyDescent="0.3">
      <c r="D278" s="215"/>
      <c r="E278" s="215"/>
      <c r="F278" s="216"/>
      <c r="G278" s="217"/>
      <c r="H278" s="217"/>
      <c r="I278" s="218"/>
      <c r="J278" s="216"/>
      <c r="K278" s="216"/>
      <c r="L278" s="232"/>
      <c r="M278" s="215"/>
      <c r="N278" s="216"/>
    </row>
    <row r="279" spans="4:14" s="205" customFormat="1" x14ac:dyDescent="0.3">
      <c r="D279" s="215"/>
      <c r="E279" s="215"/>
      <c r="F279" s="216"/>
      <c r="G279" s="217"/>
      <c r="H279" s="217"/>
      <c r="I279" s="218"/>
      <c r="J279" s="216"/>
      <c r="K279" s="216"/>
      <c r="L279" s="232"/>
      <c r="M279" s="215"/>
      <c r="N279" s="216"/>
    </row>
    <row r="280" spans="4:14" s="205" customFormat="1" x14ac:dyDescent="0.3">
      <c r="D280" s="215"/>
      <c r="E280" s="215"/>
      <c r="F280" s="216"/>
      <c r="G280" s="217"/>
      <c r="H280" s="217"/>
      <c r="I280" s="218"/>
      <c r="J280" s="216"/>
      <c r="K280" s="216"/>
      <c r="L280" s="232"/>
      <c r="M280" s="215"/>
      <c r="N280" s="216"/>
    </row>
    <row r="281" spans="4:14" s="205" customFormat="1" x14ac:dyDescent="0.3">
      <c r="D281" s="215"/>
      <c r="E281" s="215"/>
      <c r="F281" s="216"/>
      <c r="G281" s="217"/>
      <c r="H281" s="217"/>
      <c r="I281" s="218"/>
      <c r="J281" s="216"/>
      <c r="K281" s="216"/>
      <c r="L281" s="232"/>
      <c r="M281" s="215"/>
      <c r="N281" s="216"/>
    </row>
    <row r="282" spans="4:14" s="205" customFormat="1" x14ac:dyDescent="0.3">
      <c r="D282" s="215"/>
      <c r="E282" s="215"/>
      <c r="F282" s="216"/>
      <c r="G282" s="217"/>
      <c r="H282" s="217"/>
      <c r="I282" s="218"/>
      <c r="J282" s="216"/>
      <c r="K282" s="216"/>
      <c r="L282" s="232"/>
      <c r="M282" s="215"/>
      <c r="N282" s="216"/>
    </row>
    <row r="283" spans="4:14" s="205" customFormat="1" x14ac:dyDescent="0.3">
      <c r="D283" s="215"/>
      <c r="E283" s="215"/>
      <c r="F283" s="216"/>
      <c r="G283" s="217"/>
      <c r="H283" s="217"/>
      <c r="I283" s="218"/>
      <c r="J283" s="216"/>
      <c r="K283" s="216"/>
      <c r="L283" s="232"/>
      <c r="M283" s="215"/>
      <c r="N283" s="216"/>
    </row>
    <row r="284" spans="4:14" s="205" customFormat="1" x14ac:dyDescent="0.3">
      <c r="D284" s="215"/>
      <c r="E284" s="215"/>
      <c r="F284" s="216"/>
      <c r="G284" s="217"/>
      <c r="H284" s="217"/>
      <c r="I284" s="218"/>
      <c r="J284" s="216"/>
      <c r="K284" s="216"/>
      <c r="L284" s="232"/>
      <c r="M284" s="215"/>
      <c r="N284" s="216"/>
    </row>
    <row r="285" spans="4:14" s="205" customFormat="1" x14ac:dyDescent="0.3">
      <c r="D285" s="215"/>
      <c r="E285" s="215"/>
      <c r="F285" s="216"/>
      <c r="G285" s="217"/>
      <c r="H285" s="217"/>
      <c r="I285" s="218"/>
      <c r="J285" s="216"/>
      <c r="K285" s="216"/>
      <c r="L285" s="232"/>
      <c r="M285" s="215"/>
      <c r="N285" s="216"/>
    </row>
    <row r="286" spans="4:14" s="205" customFormat="1" x14ac:dyDescent="0.3">
      <c r="D286" s="215"/>
      <c r="E286" s="215"/>
      <c r="F286" s="216"/>
      <c r="G286" s="217"/>
      <c r="H286" s="217"/>
      <c r="I286" s="218"/>
      <c r="J286" s="216"/>
      <c r="K286" s="216"/>
      <c r="L286" s="232"/>
      <c r="M286" s="215"/>
      <c r="N286" s="216"/>
    </row>
    <row r="287" spans="4:14" s="205" customFormat="1" x14ac:dyDescent="0.3">
      <c r="D287" s="215"/>
      <c r="E287" s="215"/>
      <c r="F287" s="216"/>
      <c r="G287" s="217"/>
      <c r="H287" s="217"/>
      <c r="I287" s="218"/>
      <c r="J287" s="216"/>
      <c r="K287" s="216"/>
      <c r="L287" s="232"/>
      <c r="M287" s="215"/>
      <c r="N287" s="216"/>
    </row>
    <row r="288" spans="4:14" s="205" customFormat="1" x14ac:dyDescent="0.3">
      <c r="D288" s="215"/>
      <c r="E288" s="215"/>
      <c r="F288" s="216"/>
      <c r="G288" s="217"/>
      <c r="H288" s="217"/>
      <c r="I288" s="218"/>
      <c r="J288" s="216"/>
      <c r="K288" s="216"/>
      <c r="L288" s="232"/>
      <c r="M288" s="215"/>
      <c r="N288" s="216"/>
    </row>
    <row r="289" spans="4:14" s="205" customFormat="1" x14ac:dyDescent="0.3">
      <c r="D289" s="215"/>
      <c r="E289" s="215"/>
      <c r="F289" s="216"/>
      <c r="G289" s="217"/>
      <c r="H289" s="217"/>
      <c r="I289" s="218"/>
      <c r="J289" s="216"/>
      <c r="K289" s="216"/>
      <c r="L289" s="232"/>
      <c r="M289" s="215"/>
      <c r="N289" s="216"/>
    </row>
    <row r="290" spans="4:14" s="205" customFormat="1" x14ac:dyDescent="0.3">
      <c r="D290" s="215"/>
      <c r="E290" s="215"/>
      <c r="F290" s="216"/>
      <c r="G290" s="217"/>
      <c r="H290" s="217"/>
      <c r="I290" s="218"/>
      <c r="J290" s="216"/>
      <c r="K290" s="216"/>
      <c r="L290" s="232"/>
      <c r="M290" s="215"/>
      <c r="N290" s="216"/>
    </row>
    <row r="291" spans="4:14" s="205" customFormat="1" x14ac:dyDescent="0.3">
      <c r="D291" s="215"/>
      <c r="E291" s="215"/>
      <c r="F291" s="216"/>
      <c r="G291" s="217"/>
      <c r="H291" s="217"/>
      <c r="I291" s="218"/>
      <c r="J291" s="216"/>
      <c r="K291" s="216"/>
      <c r="L291" s="232"/>
      <c r="M291" s="215"/>
      <c r="N291" s="216"/>
    </row>
    <row r="292" spans="4:14" s="205" customFormat="1" x14ac:dyDescent="0.3">
      <c r="D292" s="215"/>
      <c r="E292" s="215"/>
      <c r="F292" s="216"/>
      <c r="G292" s="217"/>
      <c r="H292" s="217"/>
      <c r="I292" s="218"/>
      <c r="J292" s="216"/>
      <c r="K292" s="216"/>
      <c r="L292" s="232"/>
      <c r="M292" s="215"/>
      <c r="N292" s="216"/>
    </row>
    <row r="293" spans="4:14" s="205" customFormat="1" x14ac:dyDescent="0.3">
      <c r="D293" s="215"/>
      <c r="E293" s="215"/>
      <c r="F293" s="216"/>
      <c r="G293" s="217"/>
      <c r="H293" s="217"/>
      <c r="I293" s="218"/>
      <c r="J293" s="216"/>
      <c r="K293" s="216"/>
      <c r="L293" s="232"/>
      <c r="M293" s="215"/>
      <c r="N293" s="216"/>
    </row>
    <row r="294" spans="4:14" s="205" customFormat="1" x14ac:dyDescent="0.3">
      <c r="D294" s="215"/>
      <c r="E294" s="215"/>
      <c r="F294" s="216"/>
      <c r="G294" s="217"/>
      <c r="H294" s="217"/>
      <c r="I294" s="218"/>
      <c r="J294" s="216"/>
      <c r="K294" s="216"/>
      <c r="L294" s="232"/>
      <c r="M294" s="215"/>
      <c r="N294" s="216"/>
    </row>
    <row r="295" spans="4:14" s="205" customFormat="1" x14ac:dyDescent="0.3">
      <c r="D295" s="215"/>
      <c r="E295" s="215"/>
      <c r="F295" s="216"/>
      <c r="G295" s="217"/>
      <c r="H295" s="217"/>
      <c r="I295" s="218"/>
      <c r="J295" s="216"/>
      <c r="K295" s="216"/>
      <c r="L295" s="232"/>
      <c r="M295" s="215"/>
      <c r="N295" s="216"/>
    </row>
    <row r="296" spans="4:14" s="205" customFormat="1" x14ac:dyDescent="0.3">
      <c r="D296" s="215"/>
      <c r="E296" s="215"/>
      <c r="F296" s="216"/>
      <c r="G296" s="217"/>
      <c r="H296" s="217"/>
      <c r="I296" s="218"/>
      <c r="J296" s="216"/>
      <c r="K296" s="216"/>
      <c r="L296" s="232"/>
      <c r="M296" s="215"/>
      <c r="N296" s="216"/>
    </row>
    <row r="297" spans="4:14" s="205" customFormat="1" x14ac:dyDescent="0.3">
      <c r="D297" s="215"/>
      <c r="E297" s="215"/>
      <c r="F297" s="216"/>
      <c r="G297" s="217"/>
      <c r="H297" s="217"/>
      <c r="I297" s="218"/>
      <c r="J297" s="216"/>
      <c r="K297" s="216"/>
      <c r="L297" s="232"/>
      <c r="M297" s="215"/>
      <c r="N297" s="216"/>
    </row>
    <row r="298" spans="4:14" s="205" customFormat="1" x14ac:dyDescent="0.3">
      <c r="D298" s="215"/>
      <c r="E298" s="215"/>
      <c r="F298" s="216"/>
      <c r="G298" s="217"/>
      <c r="H298" s="217"/>
      <c r="I298" s="218"/>
      <c r="J298" s="216"/>
      <c r="K298" s="216"/>
      <c r="L298" s="232"/>
      <c r="M298" s="215"/>
      <c r="N298" s="216"/>
    </row>
    <row r="299" spans="4:14" s="205" customFormat="1" x14ac:dyDescent="0.3">
      <c r="D299" s="215"/>
      <c r="E299" s="215"/>
      <c r="F299" s="216"/>
      <c r="G299" s="217"/>
      <c r="H299" s="217"/>
      <c r="I299" s="218"/>
      <c r="J299" s="216"/>
      <c r="K299" s="216"/>
      <c r="L299" s="232"/>
      <c r="M299" s="215"/>
      <c r="N299" s="216"/>
    </row>
    <row r="300" spans="4:14" s="205" customFormat="1" x14ac:dyDescent="0.3">
      <c r="D300" s="215"/>
      <c r="E300" s="215"/>
      <c r="F300" s="216"/>
      <c r="G300" s="217"/>
      <c r="H300" s="217"/>
      <c r="I300" s="218"/>
      <c r="J300" s="216"/>
      <c r="K300" s="216"/>
      <c r="L300" s="232"/>
      <c r="M300" s="215"/>
      <c r="N300" s="216"/>
    </row>
    <row r="301" spans="4:14" s="205" customFormat="1" x14ac:dyDescent="0.3">
      <c r="D301" s="215"/>
      <c r="E301" s="215"/>
      <c r="F301" s="216"/>
      <c r="G301" s="217"/>
      <c r="H301" s="217"/>
      <c r="I301" s="218"/>
      <c r="J301" s="216"/>
      <c r="K301" s="216"/>
      <c r="L301" s="232"/>
      <c r="M301" s="215"/>
      <c r="N301" s="216"/>
    </row>
    <row r="302" spans="4:14" s="205" customFormat="1" x14ac:dyDescent="0.3">
      <c r="D302" s="215"/>
      <c r="E302" s="215"/>
      <c r="F302" s="216"/>
      <c r="G302" s="217"/>
      <c r="H302" s="217"/>
      <c r="I302" s="218"/>
      <c r="J302" s="216"/>
      <c r="K302" s="216"/>
      <c r="L302" s="232"/>
      <c r="M302" s="215"/>
      <c r="N302" s="216"/>
    </row>
    <row r="303" spans="4:14" s="205" customFormat="1" x14ac:dyDescent="0.3">
      <c r="D303" s="215"/>
      <c r="E303" s="215"/>
      <c r="F303" s="216"/>
      <c r="G303" s="217"/>
      <c r="H303" s="217"/>
      <c r="I303" s="218"/>
      <c r="J303" s="216"/>
      <c r="K303" s="216"/>
      <c r="L303" s="232"/>
      <c r="M303" s="215"/>
      <c r="N303" s="216"/>
    </row>
    <row r="304" spans="4:14" s="205" customFormat="1" x14ac:dyDescent="0.3">
      <c r="D304" s="215"/>
      <c r="E304" s="215"/>
      <c r="F304" s="216"/>
      <c r="G304" s="217"/>
      <c r="H304" s="217"/>
      <c r="I304" s="218"/>
      <c r="J304" s="216"/>
      <c r="K304" s="216"/>
      <c r="L304" s="232"/>
      <c r="M304" s="215"/>
      <c r="N304" s="216"/>
    </row>
    <row r="305" spans="4:14" s="205" customFormat="1" x14ac:dyDescent="0.3">
      <c r="D305" s="215"/>
      <c r="E305" s="215"/>
      <c r="F305" s="216"/>
      <c r="G305" s="217"/>
      <c r="H305" s="217"/>
      <c r="I305" s="218"/>
      <c r="J305" s="216"/>
      <c r="K305" s="216"/>
      <c r="L305" s="232"/>
      <c r="M305" s="215"/>
      <c r="N305" s="216"/>
    </row>
    <row r="306" spans="4:14" s="205" customFormat="1" x14ac:dyDescent="0.3">
      <c r="D306" s="215"/>
      <c r="E306" s="215"/>
      <c r="F306" s="216"/>
      <c r="G306" s="217"/>
      <c r="H306" s="217"/>
      <c r="I306" s="218"/>
      <c r="J306" s="216"/>
      <c r="K306" s="216"/>
      <c r="L306" s="232"/>
      <c r="M306" s="215"/>
      <c r="N306" s="216"/>
    </row>
    <row r="307" spans="4:14" s="205" customFormat="1" x14ac:dyDescent="0.3">
      <c r="D307" s="215"/>
      <c r="E307" s="215"/>
      <c r="F307" s="216"/>
      <c r="G307" s="217"/>
      <c r="H307" s="217"/>
      <c r="I307" s="218"/>
      <c r="J307" s="216"/>
      <c r="K307" s="216"/>
      <c r="L307" s="232"/>
      <c r="M307" s="215"/>
      <c r="N307" s="216"/>
    </row>
    <row r="308" spans="4:14" s="205" customFormat="1" x14ac:dyDescent="0.3">
      <c r="D308" s="215"/>
      <c r="E308" s="215"/>
      <c r="F308" s="216"/>
      <c r="G308" s="217"/>
      <c r="H308" s="217"/>
      <c r="I308" s="218"/>
      <c r="J308" s="216"/>
      <c r="K308" s="216"/>
      <c r="L308" s="232"/>
      <c r="M308" s="215"/>
      <c r="N308" s="216"/>
    </row>
    <row r="309" spans="4:14" s="205" customFormat="1" x14ac:dyDescent="0.3">
      <c r="D309" s="215"/>
      <c r="E309" s="215"/>
      <c r="F309" s="216"/>
      <c r="G309" s="217"/>
      <c r="H309" s="217"/>
      <c r="I309" s="218"/>
      <c r="J309" s="216"/>
      <c r="K309" s="216"/>
      <c r="L309" s="232"/>
      <c r="M309" s="215"/>
      <c r="N309" s="216"/>
    </row>
    <row r="310" spans="4:14" s="205" customFormat="1" x14ac:dyDescent="0.3">
      <c r="D310" s="215"/>
      <c r="E310" s="215"/>
      <c r="F310" s="216"/>
      <c r="G310" s="217"/>
      <c r="H310" s="217"/>
      <c r="I310" s="218"/>
      <c r="J310" s="216"/>
      <c r="K310" s="216"/>
      <c r="L310" s="232"/>
      <c r="M310" s="215"/>
      <c r="N310" s="216"/>
    </row>
    <row r="311" spans="4:14" s="205" customFormat="1" x14ac:dyDescent="0.3">
      <c r="D311" s="215"/>
      <c r="E311" s="215"/>
      <c r="F311" s="216"/>
      <c r="G311" s="217"/>
      <c r="H311" s="217"/>
      <c r="I311" s="218"/>
      <c r="J311" s="216"/>
      <c r="K311" s="216"/>
      <c r="L311" s="232"/>
      <c r="M311" s="215"/>
      <c r="N311" s="216"/>
    </row>
    <row r="312" spans="4:14" s="205" customFormat="1" x14ac:dyDescent="0.3">
      <c r="D312" s="215"/>
      <c r="E312" s="215"/>
      <c r="F312" s="216"/>
      <c r="G312" s="217"/>
      <c r="H312" s="217"/>
      <c r="I312" s="218"/>
      <c r="J312" s="216"/>
      <c r="K312" s="216"/>
      <c r="L312" s="232"/>
      <c r="M312" s="215"/>
      <c r="N312" s="216"/>
    </row>
    <row r="313" spans="4:14" s="205" customFormat="1" x14ac:dyDescent="0.3">
      <c r="D313" s="215"/>
      <c r="E313" s="215"/>
      <c r="F313" s="216"/>
      <c r="G313" s="217"/>
      <c r="H313" s="217"/>
      <c r="I313" s="218"/>
      <c r="J313" s="216"/>
      <c r="K313" s="216"/>
      <c r="L313" s="232"/>
      <c r="M313" s="215"/>
      <c r="N313" s="216"/>
    </row>
    <row r="314" spans="4:14" s="205" customFormat="1" x14ac:dyDescent="0.3">
      <c r="D314" s="215"/>
      <c r="E314" s="215"/>
      <c r="F314" s="216"/>
      <c r="G314" s="217"/>
      <c r="H314" s="217"/>
      <c r="I314" s="218"/>
      <c r="J314" s="216"/>
      <c r="K314" s="216"/>
      <c r="L314" s="232"/>
      <c r="M314" s="215"/>
      <c r="N314" s="216"/>
    </row>
    <row r="315" spans="4:14" s="205" customFormat="1" x14ac:dyDescent="0.3">
      <c r="D315" s="215"/>
      <c r="E315" s="215"/>
      <c r="F315" s="216"/>
      <c r="G315" s="217"/>
      <c r="H315" s="217"/>
      <c r="I315" s="218"/>
      <c r="J315" s="216"/>
      <c r="K315" s="216"/>
      <c r="L315" s="232"/>
      <c r="M315" s="215"/>
      <c r="N315" s="216"/>
    </row>
    <row r="316" spans="4:14" s="205" customFormat="1" x14ac:dyDescent="0.3">
      <c r="D316" s="215"/>
      <c r="E316" s="215"/>
      <c r="F316" s="216"/>
      <c r="G316" s="217"/>
      <c r="H316" s="217"/>
      <c r="I316" s="218"/>
      <c r="J316" s="216"/>
      <c r="K316" s="216"/>
      <c r="L316" s="232"/>
      <c r="M316" s="215"/>
      <c r="N316" s="216"/>
    </row>
    <row r="317" spans="4:14" s="205" customFormat="1" x14ac:dyDescent="0.3">
      <c r="D317" s="215"/>
      <c r="E317" s="215"/>
      <c r="F317" s="216"/>
      <c r="G317" s="217"/>
      <c r="H317" s="217"/>
      <c r="I317" s="218"/>
      <c r="J317" s="216"/>
      <c r="K317" s="216"/>
      <c r="L317" s="232"/>
      <c r="M317" s="215"/>
      <c r="N317" s="216"/>
    </row>
    <row r="318" spans="4:14" s="205" customFormat="1" x14ac:dyDescent="0.3">
      <c r="D318" s="215"/>
      <c r="E318" s="215"/>
      <c r="F318" s="216"/>
      <c r="G318" s="217"/>
      <c r="H318" s="217"/>
      <c r="I318" s="218"/>
      <c r="J318" s="216"/>
      <c r="K318" s="216"/>
      <c r="L318" s="232"/>
      <c r="M318" s="215"/>
      <c r="N318" s="216"/>
    </row>
    <row r="319" spans="4:14" s="205" customFormat="1" x14ac:dyDescent="0.3">
      <c r="D319" s="215"/>
      <c r="E319" s="215"/>
      <c r="F319" s="216"/>
      <c r="G319" s="217"/>
      <c r="H319" s="217"/>
      <c r="I319" s="218"/>
      <c r="J319" s="216"/>
      <c r="K319" s="216"/>
      <c r="L319" s="232"/>
      <c r="M319" s="215"/>
      <c r="N319" s="216"/>
    </row>
    <row r="320" spans="4:14" s="205" customFormat="1" x14ac:dyDescent="0.3">
      <c r="D320" s="215"/>
      <c r="E320" s="215"/>
      <c r="F320" s="216"/>
      <c r="G320" s="217"/>
      <c r="H320" s="217"/>
      <c r="I320" s="218"/>
      <c r="J320" s="216"/>
      <c r="K320" s="216"/>
      <c r="L320" s="232"/>
      <c r="M320" s="215"/>
      <c r="N320" s="216"/>
    </row>
    <row r="321" spans="4:14" s="205" customFormat="1" x14ac:dyDescent="0.3">
      <c r="D321" s="215"/>
      <c r="E321" s="215"/>
      <c r="F321" s="216"/>
      <c r="G321" s="217"/>
      <c r="H321" s="217"/>
      <c r="I321" s="218"/>
      <c r="J321" s="216"/>
      <c r="K321" s="216"/>
      <c r="L321" s="232"/>
      <c r="M321" s="215"/>
      <c r="N321" s="216"/>
    </row>
    <row r="322" spans="4:14" s="205" customFormat="1" x14ac:dyDescent="0.3">
      <c r="D322" s="215"/>
      <c r="E322" s="215"/>
      <c r="F322" s="216"/>
      <c r="G322" s="217"/>
      <c r="H322" s="217"/>
      <c r="I322" s="218"/>
      <c r="J322" s="216"/>
      <c r="K322" s="216"/>
      <c r="L322" s="232"/>
      <c r="M322" s="215"/>
      <c r="N322" s="216"/>
    </row>
    <row r="323" spans="4:14" s="205" customFormat="1" x14ac:dyDescent="0.3">
      <c r="D323" s="215"/>
      <c r="E323" s="215"/>
      <c r="F323" s="216"/>
      <c r="G323" s="217"/>
      <c r="H323" s="217"/>
      <c r="I323" s="218"/>
      <c r="J323" s="216"/>
      <c r="K323" s="216"/>
      <c r="L323" s="232"/>
      <c r="M323" s="215"/>
      <c r="N323" s="216"/>
    </row>
    <row r="324" spans="4:14" s="205" customFormat="1" x14ac:dyDescent="0.3">
      <c r="D324" s="215"/>
      <c r="E324" s="215"/>
      <c r="F324" s="216"/>
      <c r="G324" s="217"/>
      <c r="H324" s="217"/>
      <c r="I324" s="218"/>
      <c r="J324" s="216"/>
      <c r="K324" s="216"/>
      <c r="L324" s="232"/>
      <c r="M324" s="215"/>
      <c r="N324" s="216"/>
    </row>
    <row r="325" spans="4:14" s="205" customFormat="1" x14ac:dyDescent="0.3">
      <c r="D325" s="215"/>
      <c r="E325" s="215"/>
      <c r="F325" s="216"/>
      <c r="G325" s="217"/>
      <c r="H325" s="217"/>
      <c r="I325" s="218"/>
      <c r="J325" s="216"/>
      <c r="K325" s="216"/>
      <c r="L325" s="232"/>
      <c r="M325" s="215"/>
      <c r="N325" s="216"/>
    </row>
    <row r="326" spans="4:14" s="205" customFormat="1" x14ac:dyDescent="0.3">
      <c r="D326" s="215"/>
      <c r="E326" s="215"/>
      <c r="F326" s="216"/>
      <c r="G326" s="217"/>
      <c r="H326" s="217"/>
      <c r="I326" s="218"/>
      <c r="J326" s="216"/>
      <c r="K326" s="216"/>
      <c r="L326" s="232"/>
      <c r="M326" s="215"/>
      <c r="N326" s="216"/>
    </row>
    <row r="327" spans="4:14" s="205" customFormat="1" x14ac:dyDescent="0.3">
      <c r="D327" s="215"/>
      <c r="E327" s="215"/>
      <c r="F327" s="216"/>
      <c r="G327" s="217"/>
      <c r="H327" s="217"/>
      <c r="I327" s="218"/>
      <c r="J327" s="216"/>
      <c r="K327" s="216"/>
      <c r="L327" s="232"/>
      <c r="M327" s="215"/>
      <c r="N327" s="216"/>
    </row>
    <row r="328" spans="4:14" s="205" customFormat="1" x14ac:dyDescent="0.3">
      <c r="D328" s="215"/>
      <c r="E328" s="215"/>
      <c r="F328" s="216"/>
      <c r="G328" s="217"/>
      <c r="H328" s="217"/>
      <c r="I328" s="218"/>
      <c r="J328" s="216"/>
      <c r="K328" s="216"/>
      <c r="L328" s="232"/>
      <c r="M328" s="215"/>
      <c r="N328" s="216"/>
    </row>
    <row r="329" spans="4:14" s="205" customFormat="1" x14ac:dyDescent="0.3">
      <c r="D329" s="215"/>
      <c r="E329" s="215"/>
      <c r="F329" s="216"/>
      <c r="G329" s="217"/>
      <c r="H329" s="217"/>
      <c r="I329" s="218"/>
      <c r="J329" s="216"/>
      <c r="K329" s="216"/>
      <c r="L329" s="232"/>
      <c r="M329" s="215"/>
      <c r="N329" s="216"/>
    </row>
    <row r="330" spans="4:14" s="205" customFormat="1" x14ac:dyDescent="0.3">
      <c r="D330" s="215"/>
      <c r="E330" s="215"/>
      <c r="F330" s="216"/>
      <c r="G330" s="217"/>
      <c r="H330" s="217"/>
      <c r="I330" s="218"/>
      <c r="J330" s="216"/>
      <c r="K330" s="216"/>
      <c r="L330" s="232"/>
      <c r="M330" s="215"/>
      <c r="N330" s="216"/>
    </row>
    <row r="331" spans="4:14" s="205" customFormat="1" x14ac:dyDescent="0.3">
      <c r="D331" s="215"/>
      <c r="E331" s="215"/>
      <c r="F331" s="216"/>
      <c r="G331" s="217"/>
      <c r="H331" s="217"/>
      <c r="I331" s="218"/>
      <c r="J331" s="216"/>
      <c r="K331" s="216"/>
      <c r="L331" s="232"/>
      <c r="M331" s="215"/>
      <c r="N331" s="216"/>
    </row>
    <row r="332" spans="4:14" s="205" customFormat="1" x14ac:dyDescent="0.3">
      <c r="D332" s="215"/>
      <c r="E332" s="215"/>
      <c r="F332" s="216"/>
      <c r="G332" s="217"/>
      <c r="H332" s="217"/>
      <c r="I332" s="218"/>
      <c r="J332" s="216"/>
      <c r="K332" s="216"/>
      <c r="L332" s="232"/>
      <c r="M332" s="215"/>
      <c r="N332" s="216"/>
    </row>
    <row r="333" spans="4:14" s="205" customFormat="1" x14ac:dyDescent="0.3">
      <c r="D333" s="215"/>
      <c r="E333" s="215"/>
      <c r="F333" s="216"/>
      <c r="G333" s="217"/>
      <c r="H333" s="217"/>
      <c r="I333" s="218"/>
      <c r="J333" s="216"/>
      <c r="K333" s="216"/>
      <c r="L333" s="232"/>
      <c r="M333" s="215"/>
      <c r="N333" s="216"/>
    </row>
    <row r="334" spans="4:14" s="205" customFormat="1" x14ac:dyDescent="0.3">
      <c r="D334" s="215"/>
      <c r="E334" s="215"/>
      <c r="F334" s="216"/>
      <c r="G334" s="217"/>
      <c r="H334" s="217"/>
      <c r="I334" s="218"/>
      <c r="J334" s="216"/>
      <c r="K334" s="216"/>
      <c r="L334" s="232"/>
      <c r="M334" s="215"/>
      <c r="N334" s="216"/>
    </row>
    <row r="335" spans="4:14" s="205" customFormat="1" x14ac:dyDescent="0.3">
      <c r="D335" s="215"/>
      <c r="E335" s="215"/>
      <c r="F335" s="216"/>
      <c r="G335" s="217"/>
      <c r="H335" s="217"/>
      <c r="I335" s="218"/>
      <c r="J335" s="216"/>
      <c r="K335" s="216"/>
      <c r="L335" s="232"/>
      <c r="M335" s="215"/>
      <c r="N335" s="216"/>
    </row>
    <row r="336" spans="4:14" s="205" customFormat="1" x14ac:dyDescent="0.3">
      <c r="D336" s="215"/>
      <c r="E336" s="215"/>
      <c r="F336" s="216"/>
      <c r="G336" s="217"/>
      <c r="H336" s="217"/>
      <c r="I336" s="218"/>
      <c r="J336" s="216"/>
      <c r="K336" s="216"/>
      <c r="L336" s="232"/>
      <c r="M336" s="215"/>
      <c r="N336" s="216"/>
    </row>
    <row r="337" spans="4:14" s="205" customFormat="1" x14ac:dyDescent="0.3">
      <c r="D337" s="215"/>
      <c r="E337" s="215"/>
      <c r="F337" s="216"/>
      <c r="G337" s="217"/>
      <c r="H337" s="217"/>
      <c r="I337" s="218"/>
      <c r="J337" s="216"/>
      <c r="K337" s="216"/>
      <c r="L337" s="232"/>
      <c r="M337" s="215"/>
      <c r="N337" s="216"/>
    </row>
    <row r="338" spans="4:14" s="205" customFormat="1" x14ac:dyDescent="0.3">
      <c r="D338" s="215"/>
      <c r="E338" s="215"/>
      <c r="F338" s="216"/>
      <c r="G338" s="217"/>
      <c r="H338" s="217"/>
      <c r="I338" s="218"/>
      <c r="J338" s="216"/>
      <c r="K338" s="216"/>
      <c r="L338" s="232"/>
      <c r="M338" s="215"/>
      <c r="N338" s="216"/>
    </row>
    <row r="339" spans="4:14" s="205" customFormat="1" x14ac:dyDescent="0.3">
      <c r="D339" s="215"/>
      <c r="E339" s="215"/>
      <c r="F339" s="216"/>
      <c r="G339" s="217"/>
      <c r="H339" s="217"/>
      <c r="I339" s="218"/>
      <c r="J339" s="216"/>
      <c r="K339" s="216"/>
      <c r="L339" s="232"/>
      <c r="M339" s="215"/>
      <c r="N339" s="216"/>
    </row>
    <row r="340" spans="4:14" s="205" customFormat="1" x14ac:dyDescent="0.3">
      <c r="D340" s="215"/>
      <c r="E340" s="215"/>
      <c r="F340" s="216"/>
      <c r="G340" s="217"/>
      <c r="H340" s="217"/>
      <c r="I340" s="218"/>
      <c r="J340" s="216"/>
      <c r="K340" s="216"/>
      <c r="L340" s="232"/>
      <c r="M340" s="215"/>
      <c r="N340" s="216"/>
    </row>
    <row r="341" spans="4:14" s="205" customFormat="1" x14ac:dyDescent="0.3">
      <c r="D341" s="215"/>
      <c r="E341" s="215"/>
      <c r="F341" s="216"/>
      <c r="G341" s="217"/>
      <c r="H341" s="217"/>
      <c r="I341" s="218"/>
      <c r="J341" s="216"/>
      <c r="K341" s="216"/>
      <c r="L341" s="232"/>
      <c r="M341" s="215"/>
      <c r="N341" s="216"/>
    </row>
    <row r="342" spans="4:14" s="205" customFormat="1" x14ac:dyDescent="0.3">
      <c r="D342" s="215"/>
      <c r="E342" s="215"/>
      <c r="F342" s="216"/>
      <c r="G342" s="217"/>
      <c r="H342" s="217"/>
      <c r="I342" s="218"/>
      <c r="J342" s="216"/>
      <c r="K342" s="216"/>
      <c r="L342" s="232"/>
      <c r="M342" s="215"/>
      <c r="N342" s="216"/>
    </row>
    <row r="343" spans="4:14" s="205" customFormat="1" x14ac:dyDescent="0.3">
      <c r="D343" s="215"/>
      <c r="E343" s="215"/>
      <c r="F343" s="216"/>
      <c r="G343" s="217"/>
      <c r="H343" s="217"/>
      <c r="I343" s="218"/>
      <c r="J343" s="216"/>
      <c r="K343" s="216"/>
      <c r="L343" s="232"/>
      <c r="M343" s="215"/>
      <c r="N343" s="216"/>
    </row>
    <row r="344" spans="4:14" s="205" customFormat="1" x14ac:dyDescent="0.3">
      <c r="D344" s="215"/>
      <c r="E344" s="215"/>
      <c r="F344" s="216"/>
      <c r="G344" s="217"/>
      <c r="H344" s="217"/>
      <c r="I344" s="218"/>
      <c r="J344" s="216"/>
      <c r="K344" s="216"/>
      <c r="L344" s="232"/>
      <c r="M344" s="215"/>
      <c r="N344" s="216"/>
    </row>
    <row r="345" spans="4:14" s="205" customFormat="1" x14ac:dyDescent="0.3">
      <c r="D345" s="215"/>
      <c r="E345" s="215"/>
      <c r="F345" s="216"/>
      <c r="G345" s="217"/>
      <c r="H345" s="217"/>
      <c r="I345" s="218"/>
      <c r="J345" s="216"/>
      <c r="K345" s="216"/>
      <c r="L345" s="232"/>
      <c r="M345" s="215"/>
      <c r="N345" s="216"/>
    </row>
    <row r="346" spans="4:14" s="205" customFormat="1" x14ac:dyDescent="0.3">
      <c r="D346" s="215"/>
      <c r="E346" s="215"/>
      <c r="F346" s="216"/>
      <c r="G346" s="217"/>
      <c r="H346" s="217"/>
      <c r="I346" s="218"/>
      <c r="J346" s="216"/>
      <c r="K346" s="216"/>
      <c r="L346" s="232"/>
      <c r="M346" s="215"/>
      <c r="N346" s="216"/>
    </row>
    <row r="347" spans="4:14" s="205" customFormat="1" x14ac:dyDescent="0.3">
      <c r="D347" s="215"/>
      <c r="E347" s="215"/>
      <c r="F347" s="216"/>
      <c r="G347" s="217"/>
      <c r="H347" s="217"/>
      <c r="I347" s="218"/>
      <c r="J347" s="216"/>
      <c r="K347" s="216"/>
      <c r="L347" s="232"/>
      <c r="M347" s="215"/>
      <c r="N347" s="216"/>
    </row>
    <row r="348" spans="4:14" s="205" customFormat="1" x14ac:dyDescent="0.3">
      <c r="D348" s="215"/>
      <c r="E348" s="215"/>
      <c r="F348" s="216"/>
      <c r="G348" s="217"/>
      <c r="H348" s="217"/>
      <c r="I348" s="218"/>
      <c r="J348" s="216"/>
      <c r="K348" s="216"/>
      <c r="L348" s="232"/>
      <c r="M348" s="215"/>
      <c r="N348" s="216"/>
    </row>
    <row r="349" spans="4:14" s="205" customFormat="1" x14ac:dyDescent="0.3">
      <c r="D349" s="215"/>
      <c r="E349" s="215"/>
      <c r="F349" s="216"/>
      <c r="G349" s="217"/>
      <c r="H349" s="217"/>
      <c r="I349" s="218"/>
      <c r="J349" s="216"/>
      <c r="K349" s="216"/>
      <c r="L349" s="232"/>
      <c r="M349" s="215"/>
      <c r="N349" s="216"/>
    </row>
    <row r="350" spans="4:14" s="205" customFormat="1" x14ac:dyDescent="0.3">
      <c r="D350" s="215"/>
      <c r="E350" s="215"/>
      <c r="F350" s="216"/>
      <c r="G350" s="217"/>
      <c r="H350" s="217"/>
      <c r="I350" s="218"/>
      <c r="J350" s="216"/>
      <c r="K350" s="216"/>
      <c r="L350" s="232"/>
      <c r="M350" s="215"/>
      <c r="N350" s="216"/>
    </row>
    <row r="351" spans="4:14" s="205" customFormat="1" x14ac:dyDescent="0.3">
      <c r="D351" s="215"/>
      <c r="E351" s="215"/>
      <c r="F351" s="216"/>
      <c r="G351" s="217"/>
      <c r="H351" s="217"/>
      <c r="I351" s="218"/>
      <c r="J351" s="216"/>
      <c r="K351" s="216"/>
      <c r="L351" s="232"/>
      <c r="M351" s="215"/>
      <c r="N351" s="216"/>
    </row>
    <row r="352" spans="4:14" s="205" customFormat="1" x14ac:dyDescent="0.3">
      <c r="D352" s="215"/>
      <c r="E352" s="215"/>
      <c r="F352" s="216"/>
      <c r="G352" s="217"/>
      <c r="H352" s="217"/>
      <c r="I352" s="218"/>
      <c r="J352" s="216"/>
      <c r="K352" s="216"/>
      <c r="L352" s="232"/>
      <c r="M352" s="215"/>
      <c r="N352" s="216"/>
    </row>
    <row r="353" spans="4:14" s="205" customFormat="1" x14ac:dyDescent="0.3">
      <c r="D353" s="215"/>
      <c r="E353" s="215"/>
      <c r="F353" s="216"/>
      <c r="G353" s="217"/>
      <c r="H353" s="217"/>
      <c r="I353" s="218"/>
      <c r="J353" s="216"/>
      <c r="K353" s="216"/>
      <c r="L353" s="232"/>
      <c r="M353" s="215"/>
      <c r="N353" s="216"/>
    </row>
    <row r="354" spans="4:14" s="205" customFormat="1" x14ac:dyDescent="0.3">
      <c r="D354" s="215"/>
      <c r="E354" s="215"/>
      <c r="F354" s="216"/>
      <c r="G354" s="217"/>
      <c r="H354" s="217"/>
      <c r="I354" s="218"/>
      <c r="J354" s="216"/>
      <c r="K354" s="216"/>
      <c r="L354" s="232"/>
      <c r="M354" s="215"/>
      <c r="N354" s="216"/>
    </row>
    <row r="355" spans="4:14" s="205" customFormat="1" x14ac:dyDescent="0.3">
      <c r="D355" s="215"/>
      <c r="E355" s="215"/>
      <c r="F355" s="216"/>
      <c r="G355" s="217"/>
      <c r="H355" s="217"/>
      <c r="I355" s="218"/>
      <c r="J355" s="216"/>
      <c r="K355" s="216"/>
      <c r="L355" s="232"/>
      <c r="M355" s="215"/>
      <c r="N355" s="216"/>
    </row>
    <row r="356" spans="4:14" s="205" customFormat="1" x14ac:dyDescent="0.3">
      <c r="D356" s="215"/>
      <c r="E356" s="215"/>
      <c r="F356" s="216"/>
      <c r="G356" s="217"/>
      <c r="H356" s="217"/>
      <c r="I356" s="218"/>
      <c r="J356" s="216"/>
      <c r="K356" s="216"/>
      <c r="L356" s="232"/>
      <c r="M356" s="215"/>
      <c r="N356" s="216"/>
    </row>
    <row r="357" spans="4:14" s="205" customFormat="1" x14ac:dyDescent="0.3">
      <c r="D357" s="215"/>
      <c r="E357" s="215"/>
      <c r="F357" s="216"/>
      <c r="G357" s="217"/>
      <c r="H357" s="217"/>
      <c r="I357" s="218"/>
      <c r="J357" s="216"/>
      <c r="K357" s="216"/>
      <c r="L357" s="232"/>
      <c r="M357" s="215"/>
      <c r="N357" s="216"/>
    </row>
    <row r="358" spans="4:14" s="205" customFormat="1" x14ac:dyDescent="0.3">
      <c r="D358" s="215"/>
      <c r="E358" s="215"/>
      <c r="F358" s="216"/>
      <c r="G358" s="217"/>
      <c r="H358" s="217"/>
      <c r="I358" s="218"/>
      <c r="J358" s="216"/>
      <c r="K358" s="216"/>
      <c r="L358" s="232"/>
      <c r="M358" s="215"/>
      <c r="N358" s="216"/>
    </row>
    <row r="359" spans="4:14" s="205" customFormat="1" x14ac:dyDescent="0.3">
      <c r="D359" s="215"/>
      <c r="E359" s="215"/>
      <c r="F359" s="216"/>
      <c r="G359" s="217"/>
      <c r="H359" s="217"/>
      <c r="I359" s="218"/>
      <c r="J359" s="216"/>
      <c r="K359" s="216"/>
      <c r="L359" s="232"/>
      <c r="M359" s="215"/>
      <c r="N359" s="216"/>
    </row>
    <row r="360" spans="4:14" s="205" customFormat="1" x14ac:dyDescent="0.3">
      <c r="D360" s="215"/>
      <c r="E360" s="215"/>
      <c r="F360" s="216"/>
      <c r="G360" s="217"/>
      <c r="H360" s="217"/>
      <c r="I360" s="218"/>
      <c r="J360" s="216"/>
      <c r="K360" s="216"/>
      <c r="L360" s="232"/>
      <c r="M360" s="215"/>
      <c r="N360" s="216"/>
    </row>
    <row r="361" spans="4:14" s="205" customFormat="1" x14ac:dyDescent="0.3">
      <c r="D361" s="215"/>
      <c r="E361" s="215"/>
      <c r="F361" s="216"/>
      <c r="G361" s="217"/>
      <c r="H361" s="217"/>
      <c r="I361" s="218"/>
      <c r="J361" s="216"/>
      <c r="K361" s="216"/>
      <c r="L361" s="232"/>
      <c r="M361" s="215"/>
      <c r="N361" s="216"/>
    </row>
    <row r="362" spans="4:14" s="205" customFormat="1" x14ac:dyDescent="0.3">
      <c r="D362" s="215"/>
      <c r="E362" s="215"/>
      <c r="F362" s="216"/>
      <c r="G362" s="217"/>
      <c r="H362" s="217"/>
      <c r="I362" s="218"/>
      <c r="J362" s="216"/>
      <c r="K362" s="216"/>
      <c r="L362" s="232"/>
      <c r="M362" s="215"/>
      <c r="N362" s="216"/>
    </row>
    <row r="363" spans="4:14" s="205" customFormat="1" x14ac:dyDescent="0.3">
      <c r="D363" s="215"/>
      <c r="E363" s="215"/>
      <c r="F363" s="216"/>
      <c r="G363" s="217"/>
      <c r="H363" s="217"/>
      <c r="I363" s="218"/>
      <c r="J363" s="216"/>
      <c r="K363" s="216"/>
      <c r="L363" s="232"/>
      <c r="M363" s="215"/>
      <c r="N363" s="216"/>
    </row>
    <row r="364" spans="4:14" s="205" customFormat="1" x14ac:dyDescent="0.3">
      <c r="D364" s="215"/>
      <c r="E364" s="215"/>
      <c r="F364" s="216"/>
      <c r="G364" s="217"/>
      <c r="H364" s="217"/>
      <c r="I364" s="218"/>
      <c r="J364" s="216"/>
      <c r="K364" s="216"/>
      <c r="L364" s="232"/>
      <c r="M364" s="215"/>
      <c r="N364" s="216"/>
    </row>
    <row r="365" spans="4:14" s="205" customFormat="1" x14ac:dyDescent="0.3">
      <c r="D365" s="215"/>
      <c r="E365" s="215"/>
      <c r="F365" s="216"/>
      <c r="G365" s="217"/>
      <c r="H365" s="217"/>
      <c r="I365" s="218"/>
      <c r="J365" s="216"/>
      <c r="K365" s="216"/>
      <c r="L365" s="232"/>
      <c r="M365" s="215"/>
      <c r="N365" s="216"/>
    </row>
    <row r="366" spans="4:14" s="205" customFormat="1" x14ac:dyDescent="0.3">
      <c r="D366" s="215"/>
      <c r="E366" s="215"/>
      <c r="F366" s="216"/>
      <c r="G366" s="217"/>
      <c r="H366" s="217"/>
      <c r="I366" s="218"/>
      <c r="J366" s="216"/>
      <c r="K366" s="216"/>
      <c r="L366" s="232"/>
      <c r="M366" s="215"/>
      <c r="N366" s="216"/>
    </row>
    <row r="367" spans="4:14" s="205" customFormat="1" x14ac:dyDescent="0.3">
      <c r="D367" s="215"/>
      <c r="E367" s="215"/>
      <c r="F367" s="216"/>
      <c r="G367" s="217"/>
      <c r="H367" s="217"/>
      <c r="I367" s="218"/>
      <c r="J367" s="216"/>
      <c r="K367" s="216"/>
      <c r="L367" s="232"/>
      <c r="M367" s="215"/>
      <c r="N367" s="216"/>
    </row>
    <row r="368" spans="4:14" s="205" customFormat="1" x14ac:dyDescent="0.3">
      <c r="D368" s="215"/>
      <c r="E368" s="215"/>
      <c r="F368" s="216"/>
      <c r="G368" s="217"/>
      <c r="H368" s="217"/>
      <c r="I368" s="218"/>
      <c r="J368" s="216"/>
      <c r="K368" s="216"/>
      <c r="L368" s="232"/>
      <c r="M368" s="215"/>
      <c r="N368" s="216"/>
    </row>
    <row r="369" spans="4:14" s="205" customFormat="1" x14ac:dyDescent="0.3">
      <c r="D369" s="215"/>
      <c r="E369" s="215"/>
      <c r="F369" s="216"/>
      <c r="G369" s="217"/>
      <c r="H369" s="217"/>
      <c r="I369" s="218"/>
      <c r="J369" s="216"/>
      <c r="K369" s="216"/>
      <c r="L369" s="232"/>
      <c r="M369" s="215"/>
      <c r="N369" s="216"/>
    </row>
    <row r="370" spans="4:14" s="205" customFormat="1" x14ac:dyDescent="0.3">
      <c r="D370" s="215"/>
      <c r="E370" s="215"/>
      <c r="F370" s="216"/>
      <c r="G370" s="217"/>
      <c r="H370" s="217"/>
      <c r="I370" s="218"/>
      <c r="J370" s="216"/>
      <c r="K370" s="216"/>
      <c r="L370" s="232"/>
      <c r="M370" s="215"/>
      <c r="N370" s="216"/>
    </row>
    <row r="371" spans="4:14" s="205" customFormat="1" x14ac:dyDescent="0.3">
      <c r="D371" s="215"/>
      <c r="E371" s="215"/>
      <c r="F371" s="216"/>
      <c r="G371" s="217"/>
      <c r="H371" s="217"/>
      <c r="I371" s="218"/>
      <c r="J371" s="216"/>
      <c r="K371" s="216"/>
      <c r="L371" s="232"/>
      <c r="M371" s="215"/>
      <c r="N371" s="216"/>
    </row>
    <row r="372" spans="4:14" s="205" customFormat="1" x14ac:dyDescent="0.3">
      <c r="D372" s="215"/>
      <c r="E372" s="215"/>
      <c r="F372" s="216"/>
      <c r="G372" s="217"/>
      <c r="H372" s="217"/>
      <c r="I372" s="218"/>
      <c r="J372" s="216"/>
      <c r="K372" s="216"/>
      <c r="L372" s="232"/>
      <c r="M372" s="215"/>
      <c r="N372" s="216"/>
    </row>
    <row r="373" spans="4:14" s="205" customFormat="1" x14ac:dyDescent="0.3">
      <c r="D373" s="215"/>
      <c r="E373" s="215"/>
      <c r="F373" s="216"/>
      <c r="G373" s="217"/>
      <c r="H373" s="217"/>
      <c r="I373" s="218"/>
      <c r="J373" s="216"/>
      <c r="K373" s="216"/>
      <c r="L373" s="232"/>
      <c r="M373" s="215"/>
      <c r="N373" s="216"/>
    </row>
    <row r="374" spans="4:14" s="205" customFormat="1" x14ac:dyDescent="0.3">
      <c r="D374" s="215"/>
      <c r="E374" s="215"/>
      <c r="F374" s="216"/>
      <c r="G374" s="217"/>
      <c r="H374" s="217"/>
      <c r="I374" s="218"/>
      <c r="J374" s="216"/>
      <c r="K374" s="216"/>
      <c r="L374" s="232"/>
      <c r="M374" s="215"/>
      <c r="N374" s="216"/>
    </row>
    <row r="375" spans="4:14" s="205" customFormat="1" x14ac:dyDescent="0.3">
      <c r="D375" s="215"/>
      <c r="E375" s="215"/>
      <c r="F375" s="216"/>
      <c r="G375" s="217"/>
      <c r="H375" s="217"/>
      <c r="I375" s="218"/>
      <c r="J375" s="216"/>
      <c r="K375" s="216"/>
      <c r="L375" s="232"/>
      <c r="M375" s="215"/>
      <c r="N375" s="216"/>
    </row>
    <row r="376" spans="4:14" s="205" customFormat="1" x14ac:dyDescent="0.3">
      <c r="D376" s="215"/>
      <c r="E376" s="215"/>
      <c r="F376" s="216"/>
      <c r="G376" s="217"/>
      <c r="H376" s="217"/>
      <c r="I376" s="218"/>
      <c r="J376" s="216"/>
      <c r="K376" s="216"/>
      <c r="L376" s="232"/>
      <c r="M376" s="215"/>
      <c r="N376" s="216"/>
    </row>
    <row r="377" spans="4:14" s="205" customFormat="1" x14ac:dyDescent="0.3">
      <c r="D377" s="215"/>
      <c r="E377" s="215"/>
      <c r="F377" s="216"/>
      <c r="G377" s="217"/>
      <c r="H377" s="217"/>
      <c r="I377" s="218"/>
      <c r="J377" s="216"/>
      <c r="K377" s="216"/>
      <c r="L377" s="232"/>
      <c r="M377" s="215"/>
      <c r="N377" s="216"/>
    </row>
    <row r="378" spans="4:14" s="205" customFormat="1" x14ac:dyDescent="0.3">
      <c r="D378" s="215"/>
      <c r="E378" s="215"/>
      <c r="F378" s="216"/>
      <c r="G378" s="217"/>
      <c r="H378" s="217"/>
      <c r="I378" s="218"/>
      <c r="J378" s="216"/>
      <c r="K378" s="216"/>
      <c r="L378" s="232"/>
      <c r="M378" s="215"/>
      <c r="N378" s="216"/>
    </row>
    <row r="379" spans="4:14" s="205" customFormat="1" x14ac:dyDescent="0.3">
      <c r="D379" s="215"/>
      <c r="E379" s="215"/>
      <c r="F379" s="216"/>
      <c r="G379" s="217"/>
      <c r="H379" s="217"/>
      <c r="I379" s="218"/>
      <c r="J379" s="216"/>
      <c r="K379" s="216"/>
      <c r="L379" s="232"/>
      <c r="M379" s="215"/>
      <c r="N379" s="216"/>
    </row>
    <row r="380" spans="4:14" s="205" customFormat="1" x14ac:dyDescent="0.3">
      <c r="D380" s="215"/>
      <c r="E380" s="215"/>
      <c r="F380" s="216"/>
      <c r="G380" s="217"/>
      <c r="H380" s="217"/>
      <c r="I380" s="218"/>
      <c r="J380" s="216"/>
      <c r="K380" s="216"/>
      <c r="L380" s="232"/>
      <c r="M380" s="215"/>
      <c r="N380" s="216"/>
    </row>
    <row r="381" spans="4:14" s="205" customFormat="1" x14ac:dyDescent="0.3">
      <c r="D381" s="215"/>
      <c r="E381" s="215"/>
      <c r="F381" s="216"/>
      <c r="G381" s="217"/>
      <c r="H381" s="217"/>
      <c r="I381" s="218"/>
      <c r="J381" s="216"/>
      <c r="K381" s="216"/>
      <c r="L381" s="232"/>
      <c r="M381" s="215"/>
      <c r="N381" s="216"/>
    </row>
    <row r="382" spans="4:14" s="205" customFormat="1" x14ac:dyDescent="0.3">
      <c r="D382" s="215"/>
      <c r="E382" s="215"/>
      <c r="F382" s="216"/>
      <c r="G382" s="217"/>
      <c r="H382" s="217"/>
      <c r="I382" s="218"/>
      <c r="J382" s="216"/>
      <c r="K382" s="216"/>
      <c r="L382" s="232"/>
      <c r="M382" s="215"/>
      <c r="N382" s="216"/>
    </row>
    <row r="383" spans="4:14" s="205" customFormat="1" x14ac:dyDescent="0.3">
      <c r="D383" s="215"/>
      <c r="E383" s="215"/>
      <c r="F383" s="216"/>
      <c r="G383" s="217"/>
      <c r="H383" s="217"/>
      <c r="I383" s="218"/>
      <c r="J383" s="216"/>
      <c r="K383" s="216"/>
      <c r="L383" s="232"/>
      <c r="M383" s="215"/>
      <c r="N383" s="216"/>
    </row>
    <row r="384" spans="4:14" s="205" customFormat="1" x14ac:dyDescent="0.3">
      <c r="D384" s="215"/>
      <c r="E384" s="215"/>
      <c r="F384" s="216"/>
      <c r="G384" s="217"/>
      <c r="H384" s="217"/>
      <c r="I384" s="218"/>
      <c r="J384" s="216"/>
      <c r="K384" s="216"/>
      <c r="L384" s="232"/>
      <c r="M384" s="215"/>
      <c r="N384" s="216"/>
    </row>
    <row r="385" spans="4:14" s="205" customFormat="1" x14ac:dyDescent="0.3">
      <c r="D385" s="215"/>
      <c r="E385" s="215"/>
      <c r="F385" s="216"/>
      <c r="G385" s="217"/>
      <c r="H385" s="217"/>
      <c r="I385" s="218"/>
      <c r="J385" s="216"/>
      <c r="K385" s="216"/>
      <c r="L385" s="232"/>
      <c r="M385" s="215"/>
      <c r="N385" s="216"/>
    </row>
    <row r="386" spans="4:14" s="205" customFormat="1" x14ac:dyDescent="0.3">
      <c r="D386" s="215"/>
      <c r="E386" s="215"/>
      <c r="F386" s="216"/>
      <c r="G386" s="217"/>
      <c r="H386" s="217"/>
      <c r="I386" s="218"/>
      <c r="J386" s="216"/>
      <c r="K386" s="216"/>
      <c r="L386" s="232"/>
      <c r="M386" s="215"/>
      <c r="N386" s="216"/>
    </row>
    <row r="387" spans="4:14" s="205" customFormat="1" x14ac:dyDescent="0.3">
      <c r="D387" s="215"/>
      <c r="E387" s="215"/>
      <c r="F387" s="216"/>
      <c r="G387" s="217"/>
      <c r="H387" s="217"/>
      <c r="I387" s="218"/>
      <c r="J387" s="216"/>
      <c r="K387" s="216"/>
      <c r="L387" s="232"/>
      <c r="M387" s="215"/>
      <c r="N387" s="216"/>
    </row>
    <row r="388" spans="4:14" s="205" customFormat="1" x14ac:dyDescent="0.3">
      <c r="D388" s="215"/>
      <c r="E388" s="215"/>
      <c r="F388" s="216"/>
      <c r="G388" s="217"/>
      <c r="H388" s="217"/>
      <c r="I388" s="218"/>
      <c r="J388" s="216"/>
      <c r="K388" s="216"/>
      <c r="L388" s="232"/>
      <c r="M388" s="215"/>
      <c r="N388" s="216"/>
    </row>
    <row r="389" spans="4:14" s="205" customFormat="1" x14ac:dyDescent="0.3">
      <c r="D389" s="215"/>
      <c r="E389" s="215"/>
      <c r="F389" s="216"/>
      <c r="G389" s="217"/>
      <c r="H389" s="217"/>
      <c r="I389" s="218"/>
      <c r="J389" s="216"/>
      <c r="K389" s="216"/>
      <c r="L389" s="232"/>
      <c r="M389" s="215"/>
      <c r="N389" s="216"/>
    </row>
    <row r="390" spans="4:14" s="205" customFormat="1" x14ac:dyDescent="0.3">
      <c r="D390" s="215"/>
      <c r="E390" s="215"/>
      <c r="F390" s="216"/>
      <c r="G390" s="217"/>
      <c r="H390" s="217"/>
      <c r="I390" s="218"/>
      <c r="J390" s="216"/>
      <c r="K390" s="216"/>
      <c r="L390" s="232"/>
      <c r="M390" s="215"/>
      <c r="N390" s="216"/>
    </row>
    <row r="391" spans="4:14" s="205" customFormat="1" x14ac:dyDescent="0.3">
      <c r="D391" s="215"/>
      <c r="E391" s="215"/>
      <c r="F391" s="216"/>
      <c r="G391" s="217"/>
      <c r="H391" s="217"/>
      <c r="I391" s="218"/>
      <c r="J391" s="216"/>
      <c r="K391" s="216"/>
      <c r="L391" s="232"/>
      <c r="M391" s="215"/>
      <c r="N391" s="216"/>
    </row>
    <row r="392" spans="4:14" s="205" customFormat="1" x14ac:dyDescent="0.3">
      <c r="D392" s="215"/>
      <c r="E392" s="215"/>
      <c r="F392" s="216"/>
      <c r="G392" s="217"/>
      <c r="H392" s="217"/>
      <c r="I392" s="218"/>
      <c r="J392" s="216"/>
      <c r="K392" s="216"/>
      <c r="L392" s="232"/>
      <c r="M392" s="215"/>
      <c r="N392" s="216"/>
    </row>
    <row r="393" spans="4:14" s="205" customFormat="1" x14ac:dyDescent="0.3">
      <c r="D393" s="215"/>
      <c r="E393" s="215"/>
      <c r="F393" s="216"/>
      <c r="G393" s="217"/>
      <c r="H393" s="217"/>
      <c r="I393" s="218"/>
      <c r="J393" s="216"/>
      <c r="K393" s="216"/>
      <c r="L393" s="232"/>
      <c r="M393" s="215"/>
      <c r="N393" s="216"/>
    </row>
    <row r="394" spans="4:14" s="205" customFormat="1" x14ac:dyDescent="0.3">
      <c r="D394" s="215"/>
      <c r="E394" s="215"/>
      <c r="F394" s="216"/>
      <c r="G394" s="217"/>
      <c r="H394" s="217"/>
      <c r="I394" s="218"/>
      <c r="J394" s="216"/>
      <c r="K394" s="216"/>
      <c r="L394" s="232"/>
      <c r="M394" s="215"/>
      <c r="N394" s="216"/>
    </row>
    <row r="395" spans="4:14" s="205" customFormat="1" x14ac:dyDescent="0.3">
      <c r="D395" s="215"/>
      <c r="E395" s="215"/>
      <c r="F395" s="216"/>
      <c r="G395" s="217"/>
      <c r="H395" s="217"/>
      <c r="I395" s="218"/>
      <c r="J395" s="216"/>
      <c r="K395" s="216"/>
      <c r="L395" s="232"/>
      <c r="M395" s="215"/>
      <c r="N395" s="216"/>
    </row>
    <row r="396" spans="4:14" s="205" customFormat="1" x14ac:dyDescent="0.3">
      <c r="D396" s="215"/>
      <c r="E396" s="215"/>
      <c r="F396" s="216"/>
      <c r="G396" s="217"/>
      <c r="H396" s="217"/>
      <c r="I396" s="218"/>
      <c r="J396" s="216"/>
      <c r="K396" s="216"/>
      <c r="L396" s="232"/>
      <c r="M396" s="215"/>
      <c r="N396" s="216"/>
    </row>
    <row r="397" spans="4:14" s="205" customFormat="1" x14ac:dyDescent="0.3">
      <c r="D397" s="215"/>
      <c r="E397" s="215"/>
      <c r="F397" s="216"/>
      <c r="G397" s="217"/>
      <c r="H397" s="217"/>
      <c r="I397" s="218"/>
      <c r="J397" s="216"/>
      <c r="K397" s="216"/>
      <c r="L397" s="232"/>
      <c r="M397" s="215"/>
      <c r="N397" s="216"/>
    </row>
    <row r="398" spans="4:14" s="205" customFormat="1" x14ac:dyDescent="0.3">
      <c r="D398" s="215"/>
      <c r="E398" s="215"/>
      <c r="F398" s="216"/>
      <c r="G398" s="217"/>
      <c r="H398" s="217"/>
      <c r="I398" s="218"/>
      <c r="J398" s="216"/>
      <c r="K398" s="216"/>
      <c r="L398" s="232"/>
      <c r="M398" s="215"/>
      <c r="N398" s="216"/>
    </row>
    <row r="399" spans="4:14" s="205" customFormat="1" x14ac:dyDescent="0.3">
      <c r="D399" s="215"/>
      <c r="E399" s="215"/>
      <c r="F399" s="216"/>
      <c r="G399" s="217"/>
      <c r="H399" s="217"/>
      <c r="I399" s="218"/>
      <c r="J399" s="216"/>
      <c r="K399" s="216"/>
      <c r="L399" s="232"/>
      <c r="M399" s="215"/>
      <c r="N399" s="216"/>
    </row>
    <row r="400" spans="4:14" s="205" customFormat="1" x14ac:dyDescent="0.3">
      <c r="D400" s="215"/>
      <c r="E400" s="215"/>
      <c r="F400" s="216"/>
      <c r="G400" s="217"/>
      <c r="H400" s="217"/>
      <c r="I400" s="218"/>
      <c r="J400" s="216"/>
      <c r="K400" s="216"/>
      <c r="L400" s="232"/>
      <c r="M400" s="215"/>
      <c r="N400" s="216"/>
    </row>
    <row r="401" spans="4:14" s="205" customFormat="1" x14ac:dyDescent="0.3">
      <c r="D401" s="215"/>
      <c r="E401" s="215"/>
      <c r="F401" s="216"/>
      <c r="G401" s="217"/>
      <c r="H401" s="217"/>
      <c r="I401" s="218"/>
      <c r="J401" s="216"/>
      <c r="K401" s="216"/>
      <c r="L401" s="232"/>
      <c r="M401" s="215"/>
      <c r="N401" s="216"/>
    </row>
    <row r="402" spans="4:14" s="205" customFormat="1" x14ac:dyDescent="0.3">
      <c r="D402" s="215"/>
      <c r="E402" s="215"/>
      <c r="F402" s="216"/>
      <c r="G402" s="217"/>
      <c r="H402" s="217"/>
      <c r="I402" s="218"/>
      <c r="J402" s="216"/>
      <c r="K402" s="216"/>
      <c r="L402" s="232"/>
      <c r="M402" s="215"/>
      <c r="N402" s="216"/>
    </row>
    <row r="403" spans="4:14" s="205" customFormat="1" x14ac:dyDescent="0.3">
      <c r="D403" s="215"/>
      <c r="E403" s="215"/>
      <c r="F403" s="216"/>
      <c r="G403" s="217"/>
      <c r="H403" s="217"/>
      <c r="I403" s="218"/>
      <c r="J403" s="216"/>
      <c r="K403" s="216"/>
      <c r="L403" s="232"/>
      <c r="M403" s="215"/>
      <c r="N403" s="216"/>
    </row>
    <row r="404" spans="4:14" s="205" customFormat="1" x14ac:dyDescent="0.3">
      <c r="D404" s="215"/>
      <c r="E404" s="215"/>
      <c r="F404" s="216"/>
      <c r="G404" s="217"/>
      <c r="H404" s="217"/>
      <c r="I404" s="218"/>
      <c r="J404" s="216"/>
      <c r="K404" s="216"/>
      <c r="L404" s="232"/>
      <c r="M404" s="215"/>
      <c r="N404" s="216"/>
    </row>
    <row r="405" spans="4:14" s="205" customFormat="1" x14ac:dyDescent="0.3">
      <c r="D405" s="215"/>
      <c r="E405" s="215"/>
      <c r="F405" s="216"/>
      <c r="G405" s="217"/>
      <c r="H405" s="217"/>
      <c r="I405" s="218"/>
      <c r="J405" s="216"/>
      <c r="K405" s="216"/>
      <c r="L405" s="232"/>
      <c r="M405" s="215"/>
      <c r="N405" s="216"/>
    </row>
    <row r="406" spans="4:14" s="205" customFormat="1" x14ac:dyDescent="0.3">
      <c r="D406" s="215"/>
      <c r="E406" s="215"/>
      <c r="F406" s="216"/>
      <c r="G406" s="217"/>
      <c r="H406" s="217"/>
      <c r="I406" s="218"/>
      <c r="J406" s="216"/>
      <c r="K406" s="216"/>
      <c r="L406" s="232"/>
      <c r="M406" s="215"/>
      <c r="N406" s="216"/>
    </row>
    <row r="407" spans="4:14" s="205" customFormat="1" x14ac:dyDescent="0.3">
      <c r="D407" s="215"/>
      <c r="E407" s="215"/>
      <c r="F407" s="216"/>
      <c r="G407" s="217"/>
      <c r="H407" s="217"/>
      <c r="I407" s="218"/>
      <c r="J407" s="216"/>
      <c r="K407" s="216"/>
      <c r="L407" s="232"/>
      <c r="M407" s="215"/>
      <c r="N407" s="216"/>
    </row>
    <row r="408" spans="4:14" s="205" customFormat="1" x14ac:dyDescent="0.3">
      <c r="D408" s="215"/>
      <c r="E408" s="215"/>
      <c r="F408" s="216"/>
      <c r="G408" s="217"/>
      <c r="H408" s="217"/>
      <c r="I408" s="218"/>
      <c r="J408" s="216"/>
      <c r="K408" s="216"/>
      <c r="L408" s="232"/>
      <c r="M408" s="215"/>
      <c r="N408" s="216"/>
    </row>
    <row r="409" spans="4:14" s="205" customFormat="1" x14ac:dyDescent="0.3">
      <c r="D409" s="215"/>
      <c r="E409" s="215"/>
      <c r="F409" s="216"/>
      <c r="G409" s="217"/>
      <c r="H409" s="217"/>
      <c r="I409" s="218"/>
      <c r="J409" s="216"/>
      <c r="K409" s="216"/>
      <c r="L409" s="232"/>
      <c r="M409" s="215"/>
      <c r="N409" s="216"/>
    </row>
    <row r="410" spans="4:14" s="205" customFormat="1" x14ac:dyDescent="0.3">
      <c r="D410" s="215"/>
      <c r="E410" s="215"/>
      <c r="F410" s="216"/>
      <c r="G410" s="217"/>
      <c r="H410" s="217"/>
      <c r="I410" s="218"/>
      <c r="J410" s="216"/>
      <c r="K410" s="216"/>
      <c r="L410" s="232"/>
      <c r="M410" s="215"/>
      <c r="N410" s="216"/>
    </row>
    <row r="411" spans="4:14" s="205" customFormat="1" x14ac:dyDescent="0.3">
      <c r="D411" s="215"/>
      <c r="E411" s="215"/>
      <c r="F411" s="216"/>
      <c r="G411" s="217"/>
      <c r="H411" s="217"/>
      <c r="I411" s="218"/>
      <c r="J411" s="216"/>
      <c r="K411" s="216"/>
      <c r="L411" s="232"/>
      <c r="M411" s="215"/>
      <c r="N411" s="216"/>
    </row>
    <row r="412" spans="4:14" s="205" customFormat="1" x14ac:dyDescent="0.3">
      <c r="D412" s="215"/>
      <c r="E412" s="215"/>
      <c r="F412" s="216"/>
      <c r="G412" s="217"/>
      <c r="H412" s="217"/>
      <c r="I412" s="218"/>
      <c r="J412" s="216"/>
      <c r="K412" s="216"/>
      <c r="L412" s="232"/>
      <c r="M412" s="215"/>
      <c r="N412" s="216"/>
    </row>
    <row r="413" spans="4:14" s="205" customFormat="1" x14ac:dyDescent="0.3">
      <c r="D413" s="215"/>
      <c r="E413" s="215"/>
      <c r="F413" s="216"/>
      <c r="G413" s="217"/>
      <c r="H413" s="217"/>
      <c r="I413" s="218"/>
      <c r="J413" s="216"/>
      <c r="K413" s="216"/>
      <c r="L413" s="232"/>
      <c r="M413" s="215"/>
      <c r="N413" s="216"/>
    </row>
    <row r="414" spans="4:14" s="205" customFormat="1" x14ac:dyDescent="0.3">
      <c r="D414" s="215"/>
      <c r="E414" s="215"/>
      <c r="F414" s="216"/>
      <c r="G414" s="217"/>
      <c r="H414" s="217"/>
      <c r="I414" s="218"/>
      <c r="J414" s="216"/>
      <c r="K414" s="216"/>
      <c r="L414" s="232"/>
      <c r="M414" s="215"/>
      <c r="N414" s="216"/>
    </row>
    <row r="415" spans="4:14" s="205" customFormat="1" x14ac:dyDescent="0.3">
      <c r="D415" s="215"/>
      <c r="E415" s="215"/>
      <c r="F415" s="216"/>
      <c r="G415" s="217"/>
      <c r="H415" s="217"/>
      <c r="I415" s="218"/>
      <c r="J415" s="216"/>
      <c r="K415" s="216"/>
      <c r="L415" s="232"/>
      <c r="M415" s="215"/>
      <c r="N415" s="216"/>
    </row>
    <row r="416" spans="4:14" s="205" customFormat="1" x14ac:dyDescent="0.3">
      <c r="D416" s="215"/>
      <c r="E416" s="215"/>
      <c r="F416" s="216"/>
      <c r="G416" s="217"/>
      <c r="H416" s="217"/>
      <c r="I416" s="218"/>
      <c r="J416" s="216"/>
      <c r="K416" s="216"/>
      <c r="L416" s="232"/>
      <c r="M416" s="215"/>
      <c r="N416" s="216"/>
    </row>
    <row r="417" spans="4:14" s="205" customFormat="1" x14ac:dyDescent="0.3">
      <c r="D417" s="215"/>
      <c r="E417" s="215"/>
      <c r="F417" s="216"/>
      <c r="G417" s="217"/>
      <c r="H417" s="217"/>
      <c r="I417" s="218"/>
      <c r="J417" s="216"/>
      <c r="K417" s="216"/>
      <c r="L417" s="232"/>
      <c r="M417" s="215"/>
      <c r="N417" s="216"/>
    </row>
    <row r="418" spans="4:14" s="205" customFormat="1" x14ac:dyDescent="0.3">
      <c r="D418" s="215"/>
      <c r="E418" s="215"/>
      <c r="F418" s="216"/>
      <c r="G418" s="217"/>
      <c r="H418" s="217"/>
      <c r="I418" s="218"/>
      <c r="J418" s="216"/>
      <c r="K418" s="216"/>
      <c r="L418" s="232"/>
      <c r="M418" s="215"/>
      <c r="N418" s="216"/>
    </row>
    <row r="419" spans="4:14" s="205" customFormat="1" x14ac:dyDescent="0.3">
      <c r="D419" s="215"/>
      <c r="E419" s="215"/>
      <c r="F419" s="216"/>
      <c r="G419" s="217"/>
      <c r="H419" s="217"/>
      <c r="I419" s="218"/>
      <c r="J419" s="216"/>
      <c r="K419" s="216"/>
      <c r="L419" s="232"/>
      <c r="M419" s="215"/>
      <c r="N419" s="216"/>
    </row>
    <row r="420" spans="4:14" s="205" customFormat="1" x14ac:dyDescent="0.3">
      <c r="D420" s="215"/>
      <c r="E420" s="215"/>
      <c r="F420" s="216"/>
      <c r="G420" s="217"/>
      <c r="H420" s="217"/>
      <c r="I420" s="218"/>
      <c r="J420" s="216"/>
      <c r="K420" s="216"/>
      <c r="L420" s="232"/>
      <c r="M420" s="215"/>
      <c r="N420" s="216"/>
    </row>
    <row r="421" spans="4:14" s="205" customFormat="1" x14ac:dyDescent="0.3">
      <c r="D421" s="215"/>
      <c r="E421" s="215"/>
      <c r="F421" s="216"/>
      <c r="G421" s="217"/>
      <c r="H421" s="217"/>
      <c r="I421" s="218"/>
      <c r="J421" s="216"/>
      <c r="K421" s="216"/>
      <c r="L421" s="232"/>
      <c r="M421" s="215"/>
      <c r="N421" s="216"/>
    </row>
    <row r="422" spans="4:14" s="205" customFormat="1" x14ac:dyDescent="0.3">
      <c r="D422" s="215"/>
      <c r="E422" s="215"/>
      <c r="F422" s="216"/>
      <c r="G422" s="217"/>
      <c r="H422" s="217"/>
      <c r="I422" s="218"/>
      <c r="J422" s="216"/>
      <c r="K422" s="216"/>
      <c r="L422" s="232"/>
      <c r="M422" s="215"/>
      <c r="N422" s="216"/>
    </row>
    <row r="423" spans="4:14" s="205" customFormat="1" x14ac:dyDescent="0.3">
      <c r="D423" s="215"/>
      <c r="E423" s="215"/>
      <c r="F423" s="216"/>
      <c r="G423" s="217"/>
      <c r="H423" s="217"/>
      <c r="I423" s="218"/>
      <c r="J423" s="216"/>
      <c r="K423" s="216"/>
      <c r="L423" s="232"/>
      <c r="M423" s="215"/>
      <c r="N423" s="216"/>
    </row>
    <row r="424" spans="4:14" s="205" customFormat="1" x14ac:dyDescent="0.3">
      <c r="D424" s="215"/>
      <c r="E424" s="215"/>
      <c r="F424" s="216"/>
      <c r="G424" s="217"/>
      <c r="H424" s="217"/>
      <c r="I424" s="218"/>
      <c r="J424" s="216"/>
      <c r="K424" s="216"/>
      <c r="L424" s="232"/>
      <c r="M424" s="215"/>
      <c r="N424" s="216"/>
    </row>
    <row r="425" spans="4:14" s="205" customFormat="1" x14ac:dyDescent="0.3">
      <c r="D425" s="215"/>
      <c r="E425" s="215"/>
      <c r="F425" s="216"/>
      <c r="G425" s="217"/>
      <c r="H425" s="217"/>
      <c r="I425" s="218"/>
      <c r="J425" s="216"/>
      <c r="K425" s="216"/>
      <c r="L425" s="232"/>
      <c r="M425" s="215"/>
      <c r="N425" s="216"/>
    </row>
    <row r="426" spans="4:14" s="205" customFormat="1" x14ac:dyDescent="0.3">
      <c r="D426" s="215"/>
      <c r="E426" s="215"/>
      <c r="F426" s="216"/>
      <c r="G426" s="217"/>
      <c r="H426" s="217"/>
      <c r="I426" s="218"/>
      <c r="J426" s="216"/>
      <c r="K426" s="216"/>
      <c r="L426" s="232"/>
      <c r="M426" s="215"/>
      <c r="N426" s="216"/>
    </row>
    <row r="427" spans="4:14" s="205" customFormat="1" x14ac:dyDescent="0.3">
      <c r="D427" s="215"/>
      <c r="E427" s="215"/>
      <c r="F427" s="216"/>
      <c r="G427" s="217"/>
      <c r="H427" s="217"/>
      <c r="I427" s="218"/>
      <c r="J427" s="216"/>
      <c r="K427" s="216"/>
      <c r="L427" s="232"/>
      <c r="M427" s="215"/>
      <c r="N427" s="216"/>
    </row>
    <row r="428" spans="4:14" s="205" customFormat="1" x14ac:dyDescent="0.3">
      <c r="D428" s="215"/>
      <c r="E428" s="215"/>
      <c r="F428" s="216"/>
      <c r="G428" s="217"/>
      <c r="H428" s="217"/>
      <c r="I428" s="218"/>
      <c r="J428" s="216"/>
      <c r="K428" s="216"/>
      <c r="L428" s="232"/>
      <c r="M428" s="215"/>
      <c r="N428" s="216"/>
    </row>
    <row r="429" spans="4:14" s="205" customFormat="1" x14ac:dyDescent="0.3">
      <c r="D429" s="215"/>
      <c r="E429" s="215"/>
      <c r="F429" s="216"/>
      <c r="G429" s="217"/>
      <c r="H429" s="217"/>
      <c r="I429" s="218"/>
      <c r="J429" s="216"/>
      <c r="K429" s="216"/>
      <c r="L429" s="232"/>
      <c r="M429" s="215"/>
      <c r="N429" s="216"/>
    </row>
    <row r="430" spans="4:14" s="205" customFormat="1" x14ac:dyDescent="0.3">
      <c r="D430" s="215"/>
      <c r="E430" s="215"/>
      <c r="F430" s="216"/>
      <c r="G430" s="217"/>
      <c r="H430" s="217"/>
      <c r="I430" s="218"/>
      <c r="J430" s="216"/>
      <c r="K430" s="216"/>
      <c r="L430" s="232"/>
      <c r="M430" s="215"/>
      <c r="N430" s="216"/>
    </row>
    <row r="431" spans="4:14" s="205" customFormat="1" x14ac:dyDescent="0.3">
      <c r="D431" s="215"/>
      <c r="E431" s="215"/>
      <c r="F431" s="216"/>
      <c r="G431" s="217"/>
      <c r="H431" s="217"/>
      <c r="I431" s="218"/>
      <c r="J431" s="216"/>
      <c r="K431" s="216"/>
      <c r="L431" s="232"/>
      <c r="M431" s="215"/>
      <c r="N431" s="216"/>
    </row>
    <row r="432" spans="4:14" s="205" customFormat="1" x14ac:dyDescent="0.3">
      <c r="D432" s="215"/>
      <c r="E432" s="215"/>
      <c r="F432" s="216"/>
      <c r="G432" s="217"/>
      <c r="H432" s="217"/>
      <c r="I432" s="218"/>
      <c r="J432" s="216"/>
      <c r="K432" s="216"/>
      <c r="L432" s="232"/>
      <c r="M432" s="215"/>
      <c r="N432" s="216"/>
    </row>
    <row r="433" spans="4:14" s="205" customFormat="1" x14ac:dyDescent="0.3">
      <c r="D433" s="215"/>
      <c r="E433" s="215"/>
      <c r="F433" s="216"/>
      <c r="G433" s="217"/>
      <c r="H433" s="217"/>
      <c r="I433" s="218"/>
      <c r="J433" s="216"/>
      <c r="K433" s="216"/>
      <c r="L433" s="232"/>
      <c r="M433" s="215"/>
      <c r="N433" s="216"/>
    </row>
    <row r="434" spans="4:14" s="205" customFormat="1" x14ac:dyDescent="0.3">
      <c r="D434" s="215"/>
      <c r="E434" s="215"/>
      <c r="F434" s="216"/>
      <c r="G434" s="217"/>
      <c r="H434" s="217"/>
      <c r="I434" s="218"/>
      <c r="J434" s="216"/>
      <c r="K434" s="216"/>
      <c r="L434" s="232"/>
      <c r="M434" s="215"/>
      <c r="N434" s="216"/>
    </row>
    <row r="435" spans="4:14" s="205" customFormat="1" x14ac:dyDescent="0.3">
      <c r="D435" s="215"/>
      <c r="E435" s="215"/>
      <c r="F435" s="216"/>
      <c r="G435" s="217"/>
      <c r="H435" s="217"/>
      <c r="I435" s="218"/>
      <c r="J435" s="216"/>
      <c r="K435" s="216"/>
      <c r="L435" s="232"/>
      <c r="M435" s="215"/>
      <c r="N435" s="216"/>
    </row>
    <row r="436" spans="4:14" s="205" customFormat="1" x14ac:dyDescent="0.3">
      <c r="D436" s="215"/>
      <c r="E436" s="215"/>
      <c r="F436" s="216"/>
      <c r="G436" s="217"/>
      <c r="H436" s="217"/>
      <c r="I436" s="218"/>
      <c r="J436" s="216"/>
      <c r="K436" s="216"/>
      <c r="L436" s="232"/>
      <c r="M436" s="215"/>
      <c r="N436" s="216"/>
    </row>
    <row r="437" spans="4:14" s="205" customFormat="1" x14ac:dyDescent="0.3">
      <c r="D437" s="215"/>
      <c r="E437" s="215"/>
      <c r="F437" s="216"/>
      <c r="G437" s="217"/>
      <c r="H437" s="217"/>
      <c r="I437" s="218"/>
      <c r="J437" s="216"/>
      <c r="K437" s="216"/>
      <c r="L437" s="232"/>
      <c r="M437" s="215"/>
      <c r="N437" s="216"/>
    </row>
    <row r="438" spans="4:14" s="205" customFormat="1" x14ac:dyDescent="0.3">
      <c r="D438" s="215"/>
      <c r="E438" s="215"/>
      <c r="F438" s="216"/>
      <c r="G438" s="217"/>
      <c r="H438" s="217"/>
      <c r="I438" s="218"/>
      <c r="J438" s="216"/>
      <c r="K438" s="216"/>
      <c r="L438" s="232"/>
      <c r="M438" s="215"/>
      <c r="N438" s="216"/>
    </row>
    <row r="439" spans="4:14" s="205" customFormat="1" x14ac:dyDescent="0.3">
      <c r="D439" s="215"/>
      <c r="E439" s="215"/>
      <c r="F439" s="216"/>
      <c r="G439" s="217"/>
      <c r="H439" s="217"/>
      <c r="I439" s="218"/>
      <c r="J439" s="216"/>
      <c r="K439" s="216"/>
      <c r="L439" s="232"/>
      <c r="M439" s="215"/>
      <c r="N439" s="216"/>
    </row>
    <row r="440" spans="4:14" s="205" customFormat="1" x14ac:dyDescent="0.3">
      <c r="D440" s="215"/>
      <c r="E440" s="215"/>
      <c r="F440" s="216"/>
      <c r="G440" s="217"/>
      <c r="H440" s="217"/>
      <c r="I440" s="218"/>
      <c r="J440" s="216"/>
      <c r="K440" s="216"/>
      <c r="L440" s="232"/>
      <c r="M440" s="215"/>
      <c r="N440" s="216"/>
    </row>
    <row r="441" spans="4:14" s="205" customFormat="1" x14ac:dyDescent="0.3">
      <c r="D441" s="215"/>
      <c r="E441" s="215"/>
      <c r="F441" s="216"/>
      <c r="G441" s="217"/>
      <c r="H441" s="217"/>
      <c r="I441" s="218"/>
      <c r="J441" s="216"/>
      <c r="K441" s="216"/>
      <c r="L441" s="232"/>
      <c r="M441" s="215"/>
      <c r="N441" s="216"/>
    </row>
    <row r="442" spans="4:14" s="205" customFormat="1" x14ac:dyDescent="0.3">
      <c r="D442" s="215"/>
      <c r="E442" s="215"/>
      <c r="F442" s="216"/>
      <c r="G442" s="217"/>
      <c r="H442" s="217"/>
      <c r="I442" s="218"/>
      <c r="J442" s="216"/>
      <c r="K442" s="216"/>
      <c r="L442" s="232"/>
      <c r="M442" s="215"/>
      <c r="N442" s="216"/>
    </row>
    <row r="443" spans="4:14" s="205" customFormat="1" x14ac:dyDescent="0.3">
      <c r="D443" s="215"/>
      <c r="E443" s="215"/>
      <c r="F443" s="216"/>
      <c r="G443" s="217"/>
      <c r="H443" s="217"/>
      <c r="I443" s="218"/>
      <c r="J443" s="216"/>
      <c r="K443" s="216"/>
      <c r="L443" s="232"/>
      <c r="M443" s="215"/>
      <c r="N443" s="216"/>
    </row>
    <row r="444" spans="4:14" s="205" customFormat="1" x14ac:dyDescent="0.3">
      <c r="D444" s="215"/>
      <c r="E444" s="215"/>
      <c r="F444" s="216"/>
      <c r="G444" s="217"/>
      <c r="H444" s="217"/>
      <c r="I444" s="218"/>
      <c r="J444" s="216"/>
      <c r="K444" s="216"/>
      <c r="L444" s="232"/>
      <c r="M444" s="215"/>
      <c r="N444" s="216"/>
    </row>
    <row r="445" spans="4:14" s="205" customFormat="1" x14ac:dyDescent="0.3">
      <c r="D445" s="215"/>
      <c r="E445" s="215"/>
      <c r="F445" s="216"/>
      <c r="G445" s="217"/>
      <c r="H445" s="217"/>
      <c r="I445" s="218"/>
      <c r="J445" s="216"/>
      <c r="K445" s="216"/>
      <c r="L445" s="232"/>
      <c r="M445" s="215"/>
      <c r="N445" s="216"/>
    </row>
    <row r="446" spans="4:14" s="205" customFormat="1" x14ac:dyDescent="0.3">
      <c r="D446" s="215"/>
      <c r="E446" s="215"/>
      <c r="F446" s="216"/>
      <c r="G446" s="217"/>
      <c r="H446" s="217"/>
      <c r="I446" s="218"/>
      <c r="J446" s="216"/>
      <c r="K446" s="216"/>
      <c r="L446" s="232"/>
      <c r="M446" s="215"/>
      <c r="N446" s="216"/>
    </row>
    <row r="447" spans="4:14" s="205" customFormat="1" x14ac:dyDescent="0.3">
      <c r="D447" s="215"/>
      <c r="E447" s="215"/>
      <c r="F447" s="216"/>
      <c r="G447" s="217"/>
      <c r="H447" s="217"/>
      <c r="I447" s="218"/>
      <c r="J447" s="216"/>
      <c r="K447" s="216"/>
      <c r="L447" s="232"/>
      <c r="M447" s="215"/>
      <c r="N447" s="216"/>
    </row>
    <row r="448" spans="4:14" s="205" customFormat="1" x14ac:dyDescent="0.3">
      <c r="D448" s="215"/>
      <c r="E448" s="215"/>
      <c r="F448" s="216"/>
      <c r="G448" s="217"/>
      <c r="H448" s="217"/>
      <c r="I448" s="218"/>
      <c r="J448" s="216"/>
      <c r="K448" s="216"/>
      <c r="L448" s="232"/>
      <c r="M448" s="215"/>
      <c r="N448" s="216"/>
    </row>
    <row r="449" spans="4:14" s="205" customFormat="1" x14ac:dyDescent="0.3">
      <c r="D449" s="215"/>
      <c r="E449" s="215"/>
      <c r="F449" s="216"/>
      <c r="G449" s="217"/>
      <c r="H449" s="217"/>
      <c r="I449" s="218"/>
      <c r="J449" s="216"/>
      <c r="K449" s="216"/>
      <c r="L449" s="232"/>
      <c r="M449" s="215"/>
      <c r="N449" s="216"/>
    </row>
    <row r="450" spans="4:14" s="205" customFormat="1" x14ac:dyDescent="0.3">
      <c r="D450" s="215"/>
      <c r="E450" s="215"/>
      <c r="F450" s="216"/>
      <c r="G450" s="217"/>
      <c r="H450" s="217"/>
      <c r="I450" s="218"/>
      <c r="J450" s="216"/>
      <c r="K450" s="216"/>
      <c r="L450" s="232"/>
      <c r="M450" s="215"/>
      <c r="N450" s="216"/>
    </row>
    <row r="451" spans="4:14" s="205" customFormat="1" x14ac:dyDescent="0.3">
      <c r="D451" s="215"/>
      <c r="E451" s="215"/>
      <c r="F451" s="216"/>
      <c r="G451" s="217"/>
      <c r="H451" s="217"/>
      <c r="I451" s="218"/>
      <c r="J451" s="216"/>
      <c r="K451" s="216"/>
      <c r="L451" s="232"/>
      <c r="M451" s="215"/>
      <c r="N451" s="216"/>
    </row>
    <row r="452" spans="4:14" s="205" customFormat="1" x14ac:dyDescent="0.3">
      <c r="D452" s="215"/>
      <c r="E452" s="215"/>
      <c r="F452" s="216"/>
      <c r="G452" s="217"/>
      <c r="H452" s="217"/>
      <c r="I452" s="218"/>
      <c r="J452" s="216"/>
      <c r="K452" s="216"/>
      <c r="L452" s="232"/>
      <c r="M452" s="215"/>
      <c r="N452" s="216"/>
    </row>
    <row r="453" spans="4:14" s="205" customFormat="1" x14ac:dyDescent="0.3">
      <c r="D453" s="215"/>
      <c r="E453" s="215"/>
      <c r="F453" s="216"/>
      <c r="G453" s="217"/>
      <c r="H453" s="217"/>
      <c r="I453" s="218"/>
      <c r="J453" s="216"/>
      <c r="K453" s="216"/>
      <c r="L453" s="232"/>
      <c r="M453" s="215"/>
      <c r="N453" s="216"/>
    </row>
    <row r="454" spans="4:14" s="205" customFormat="1" x14ac:dyDescent="0.3">
      <c r="D454" s="215"/>
      <c r="E454" s="215"/>
      <c r="F454" s="216"/>
      <c r="G454" s="217"/>
      <c r="H454" s="217"/>
      <c r="I454" s="218"/>
      <c r="J454" s="216"/>
      <c r="K454" s="216"/>
      <c r="L454" s="232"/>
      <c r="M454" s="215"/>
      <c r="N454" s="216"/>
    </row>
    <row r="455" spans="4:14" s="205" customFormat="1" x14ac:dyDescent="0.3">
      <c r="D455" s="215"/>
      <c r="E455" s="215"/>
      <c r="F455" s="216"/>
      <c r="G455" s="217"/>
      <c r="H455" s="217"/>
      <c r="I455" s="218"/>
      <c r="J455" s="216"/>
      <c r="K455" s="216"/>
      <c r="L455" s="232"/>
      <c r="M455" s="215"/>
      <c r="N455" s="216"/>
    </row>
    <row r="456" spans="4:14" s="205" customFormat="1" x14ac:dyDescent="0.3">
      <c r="D456" s="215"/>
      <c r="E456" s="215"/>
      <c r="F456" s="216"/>
      <c r="G456" s="217"/>
      <c r="H456" s="217"/>
      <c r="I456" s="218"/>
      <c r="J456" s="216"/>
      <c r="K456" s="216"/>
      <c r="L456" s="232"/>
      <c r="M456" s="215"/>
      <c r="N456" s="216"/>
    </row>
    <row r="457" spans="4:14" s="205" customFormat="1" x14ac:dyDescent="0.3">
      <c r="D457" s="215"/>
      <c r="E457" s="215"/>
      <c r="F457" s="216"/>
      <c r="G457" s="217"/>
      <c r="H457" s="217"/>
      <c r="I457" s="218"/>
      <c r="J457" s="216"/>
      <c r="K457" s="216"/>
      <c r="L457" s="232"/>
      <c r="M457" s="215"/>
      <c r="N457" s="216"/>
    </row>
    <row r="458" spans="4:14" s="205" customFormat="1" x14ac:dyDescent="0.3">
      <c r="D458" s="215"/>
      <c r="E458" s="215"/>
      <c r="F458" s="216"/>
      <c r="G458" s="217"/>
      <c r="H458" s="217"/>
      <c r="I458" s="218"/>
      <c r="J458" s="216"/>
      <c r="K458" s="216"/>
      <c r="L458" s="232"/>
      <c r="M458" s="215"/>
      <c r="N458" s="216"/>
    </row>
    <row r="459" spans="4:14" s="205" customFormat="1" x14ac:dyDescent="0.3">
      <c r="D459" s="215"/>
      <c r="E459" s="215"/>
      <c r="F459" s="216"/>
      <c r="G459" s="217"/>
      <c r="H459" s="217"/>
      <c r="I459" s="218"/>
      <c r="J459" s="216"/>
      <c r="K459" s="216"/>
      <c r="L459" s="232"/>
      <c r="M459" s="215"/>
      <c r="N459" s="216"/>
    </row>
    <row r="460" spans="4:14" s="205" customFormat="1" x14ac:dyDescent="0.3">
      <c r="D460" s="215"/>
      <c r="E460" s="215"/>
      <c r="F460" s="216"/>
      <c r="G460" s="217"/>
      <c r="H460" s="217"/>
      <c r="I460" s="218"/>
      <c r="J460" s="216"/>
      <c r="K460" s="216"/>
      <c r="L460" s="232"/>
      <c r="M460" s="215"/>
      <c r="N460" s="216"/>
    </row>
    <row r="461" spans="4:14" s="205" customFormat="1" x14ac:dyDescent="0.3">
      <c r="D461" s="215"/>
      <c r="E461" s="215"/>
      <c r="F461" s="216"/>
      <c r="G461" s="217"/>
      <c r="H461" s="217"/>
      <c r="I461" s="218"/>
      <c r="J461" s="216"/>
      <c r="K461" s="216"/>
      <c r="L461" s="232"/>
      <c r="M461" s="215"/>
      <c r="N461" s="216"/>
    </row>
    <row r="462" spans="4:14" s="205" customFormat="1" x14ac:dyDescent="0.3">
      <c r="D462" s="215"/>
      <c r="E462" s="215"/>
      <c r="F462" s="216"/>
      <c r="G462" s="217"/>
      <c r="H462" s="217"/>
      <c r="I462" s="218"/>
      <c r="J462" s="216"/>
      <c r="K462" s="216"/>
      <c r="L462" s="232"/>
      <c r="M462" s="215"/>
      <c r="N462" s="216"/>
    </row>
    <row r="463" spans="4:14" s="205" customFormat="1" x14ac:dyDescent="0.3">
      <c r="D463" s="215"/>
      <c r="E463" s="215"/>
      <c r="F463" s="216"/>
      <c r="G463" s="217"/>
      <c r="H463" s="217"/>
      <c r="I463" s="218"/>
      <c r="J463" s="216"/>
      <c r="K463" s="216"/>
      <c r="L463" s="232"/>
      <c r="M463" s="215"/>
      <c r="N463" s="216"/>
    </row>
    <row r="464" spans="4:14" s="205" customFormat="1" x14ac:dyDescent="0.3">
      <c r="D464" s="215"/>
      <c r="E464" s="215"/>
      <c r="F464" s="216"/>
      <c r="G464" s="217"/>
      <c r="H464" s="217"/>
      <c r="I464" s="218"/>
      <c r="J464" s="216"/>
      <c r="K464" s="216"/>
      <c r="L464" s="232"/>
      <c r="M464" s="215"/>
      <c r="N464" s="216"/>
    </row>
    <row r="465" spans="4:14" s="205" customFormat="1" x14ac:dyDescent="0.3">
      <c r="D465" s="215"/>
      <c r="E465" s="215"/>
      <c r="F465" s="216"/>
      <c r="G465" s="217"/>
      <c r="H465" s="217"/>
      <c r="I465" s="218"/>
      <c r="J465" s="216"/>
      <c r="K465" s="216"/>
      <c r="L465" s="232"/>
      <c r="M465" s="215"/>
      <c r="N465" s="216"/>
    </row>
    <row r="466" spans="4:14" s="205" customFormat="1" x14ac:dyDescent="0.3">
      <c r="D466" s="215"/>
      <c r="E466" s="215"/>
      <c r="F466" s="216"/>
      <c r="G466" s="217"/>
      <c r="H466" s="217"/>
      <c r="I466" s="218"/>
      <c r="J466" s="216"/>
      <c r="K466" s="216"/>
      <c r="L466" s="232"/>
      <c r="M466" s="215"/>
      <c r="N466" s="216"/>
    </row>
    <row r="467" spans="4:14" s="205" customFormat="1" x14ac:dyDescent="0.3">
      <c r="D467" s="215"/>
      <c r="E467" s="215"/>
      <c r="F467" s="216"/>
      <c r="G467" s="217"/>
      <c r="H467" s="217"/>
      <c r="I467" s="218"/>
      <c r="J467" s="216"/>
      <c r="K467" s="216"/>
      <c r="L467" s="232"/>
      <c r="M467" s="215"/>
      <c r="N467" s="216"/>
    </row>
    <row r="468" spans="4:14" s="205" customFormat="1" x14ac:dyDescent="0.3">
      <c r="D468" s="215"/>
      <c r="E468" s="215"/>
      <c r="F468" s="216"/>
      <c r="G468" s="217"/>
      <c r="H468" s="217"/>
      <c r="I468" s="218"/>
      <c r="J468" s="216"/>
      <c r="K468" s="216"/>
      <c r="L468" s="232"/>
      <c r="M468" s="215"/>
      <c r="N468" s="216"/>
    </row>
    <row r="469" spans="4:14" s="205" customFormat="1" x14ac:dyDescent="0.3">
      <c r="D469" s="215"/>
      <c r="E469" s="215"/>
      <c r="F469" s="216"/>
      <c r="G469" s="217"/>
      <c r="H469" s="217"/>
      <c r="I469" s="218"/>
      <c r="J469" s="216"/>
      <c r="K469" s="216"/>
      <c r="L469" s="232"/>
      <c r="M469" s="215"/>
      <c r="N469" s="216"/>
    </row>
    <row r="470" spans="4:14" s="205" customFormat="1" x14ac:dyDescent="0.3">
      <c r="D470" s="215"/>
      <c r="E470" s="215"/>
      <c r="F470" s="216"/>
      <c r="G470" s="217"/>
      <c r="H470" s="217"/>
      <c r="I470" s="218"/>
      <c r="J470" s="216"/>
      <c r="K470" s="216"/>
      <c r="L470" s="232"/>
      <c r="M470" s="215"/>
      <c r="N470" s="216"/>
    </row>
    <row r="471" spans="4:14" s="205" customFormat="1" x14ac:dyDescent="0.3">
      <c r="D471" s="215"/>
      <c r="E471" s="215"/>
      <c r="F471" s="216"/>
      <c r="G471" s="217"/>
      <c r="H471" s="217"/>
      <c r="I471" s="218"/>
      <c r="J471" s="216"/>
      <c r="K471" s="216"/>
      <c r="L471" s="232"/>
      <c r="M471" s="215"/>
      <c r="N471" s="216"/>
    </row>
    <row r="472" spans="4:14" s="205" customFormat="1" x14ac:dyDescent="0.3">
      <c r="D472" s="215"/>
      <c r="E472" s="215"/>
      <c r="F472" s="216"/>
      <c r="G472" s="217"/>
      <c r="H472" s="217"/>
      <c r="I472" s="218"/>
      <c r="J472" s="216"/>
      <c r="K472" s="216"/>
      <c r="L472" s="232"/>
      <c r="M472" s="215"/>
      <c r="N472" s="216"/>
    </row>
    <row r="473" spans="4:14" s="205" customFormat="1" x14ac:dyDescent="0.3">
      <c r="D473" s="215"/>
      <c r="E473" s="215"/>
      <c r="F473" s="216"/>
      <c r="G473" s="217"/>
      <c r="H473" s="217"/>
      <c r="I473" s="218"/>
      <c r="J473" s="216"/>
      <c r="K473" s="216"/>
      <c r="L473" s="232"/>
      <c r="M473" s="215"/>
      <c r="N473" s="216"/>
    </row>
    <row r="474" spans="4:14" s="205" customFormat="1" x14ac:dyDescent="0.3">
      <c r="D474" s="215"/>
      <c r="E474" s="215"/>
      <c r="F474" s="216"/>
      <c r="G474" s="217"/>
      <c r="H474" s="217"/>
      <c r="I474" s="218"/>
      <c r="J474" s="216"/>
      <c r="K474" s="216"/>
      <c r="L474" s="232"/>
      <c r="M474" s="215"/>
      <c r="N474" s="216"/>
    </row>
    <row r="475" spans="4:14" s="205" customFormat="1" x14ac:dyDescent="0.3">
      <c r="D475" s="215"/>
      <c r="E475" s="215"/>
      <c r="F475" s="216"/>
      <c r="G475" s="217"/>
      <c r="H475" s="217"/>
      <c r="I475" s="218"/>
      <c r="J475" s="216"/>
      <c r="K475" s="216"/>
      <c r="L475" s="232"/>
      <c r="M475" s="215"/>
      <c r="N475" s="216"/>
    </row>
    <row r="476" spans="4:14" s="205" customFormat="1" x14ac:dyDescent="0.3">
      <c r="D476" s="215"/>
      <c r="E476" s="215"/>
      <c r="F476" s="216"/>
      <c r="G476" s="217"/>
      <c r="H476" s="217"/>
      <c r="I476" s="218"/>
      <c r="J476" s="216"/>
      <c r="K476" s="216"/>
      <c r="L476" s="232"/>
      <c r="M476" s="215"/>
      <c r="N476" s="216"/>
    </row>
    <row r="477" spans="4:14" s="205" customFormat="1" x14ac:dyDescent="0.3">
      <c r="D477" s="215"/>
      <c r="E477" s="215"/>
      <c r="F477" s="216"/>
      <c r="G477" s="217"/>
      <c r="H477" s="217"/>
      <c r="I477" s="218"/>
      <c r="J477" s="216"/>
      <c r="K477" s="216"/>
      <c r="L477" s="232"/>
      <c r="M477" s="215"/>
      <c r="N477" s="216"/>
    </row>
    <row r="478" spans="4:14" s="205" customFormat="1" x14ac:dyDescent="0.3">
      <c r="D478" s="215"/>
      <c r="E478" s="215"/>
      <c r="F478" s="216"/>
      <c r="G478" s="217"/>
      <c r="H478" s="217"/>
      <c r="I478" s="218"/>
      <c r="J478" s="216"/>
      <c r="K478" s="216"/>
      <c r="L478" s="232"/>
      <c r="M478" s="215"/>
      <c r="N478" s="216"/>
    </row>
    <row r="479" spans="4:14" s="205" customFormat="1" x14ac:dyDescent="0.3">
      <c r="D479" s="215"/>
      <c r="E479" s="215"/>
      <c r="F479" s="216"/>
      <c r="G479" s="217"/>
      <c r="H479" s="217"/>
      <c r="I479" s="218"/>
      <c r="J479" s="216"/>
      <c r="K479" s="216"/>
      <c r="L479" s="232"/>
      <c r="M479" s="215"/>
      <c r="N479" s="216"/>
    </row>
    <row r="480" spans="4:14" s="205" customFormat="1" x14ac:dyDescent="0.3">
      <c r="D480" s="215"/>
      <c r="E480" s="215"/>
      <c r="F480" s="216"/>
      <c r="G480" s="217"/>
      <c r="H480" s="217"/>
      <c r="I480" s="218"/>
      <c r="J480" s="216"/>
      <c r="K480" s="216"/>
      <c r="L480" s="232"/>
      <c r="M480" s="215"/>
      <c r="N480" s="216"/>
    </row>
    <row r="481" spans="4:14" s="205" customFormat="1" x14ac:dyDescent="0.3">
      <c r="D481" s="215"/>
      <c r="E481" s="215"/>
      <c r="F481" s="216"/>
      <c r="G481" s="217"/>
      <c r="H481" s="217"/>
      <c r="I481" s="218"/>
      <c r="J481" s="216"/>
      <c r="K481" s="216"/>
      <c r="L481" s="232"/>
      <c r="M481" s="215"/>
      <c r="N481" s="216"/>
    </row>
    <row r="482" spans="4:14" s="205" customFormat="1" x14ac:dyDescent="0.3">
      <c r="D482" s="215"/>
      <c r="E482" s="215"/>
      <c r="F482" s="216"/>
      <c r="G482" s="217"/>
      <c r="H482" s="217"/>
      <c r="I482" s="218"/>
      <c r="J482" s="216"/>
      <c r="K482" s="216"/>
      <c r="L482" s="232"/>
      <c r="M482" s="215"/>
      <c r="N482" s="216"/>
    </row>
    <row r="483" spans="4:14" s="205" customFormat="1" x14ac:dyDescent="0.3">
      <c r="D483" s="215"/>
      <c r="E483" s="215"/>
      <c r="F483" s="216"/>
      <c r="G483" s="217"/>
      <c r="H483" s="217"/>
      <c r="I483" s="218"/>
      <c r="J483" s="216"/>
      <c r="K483" s="216"/>
      <c r="L483" s="232"/>
      <c r="M483" s="215"/>
      <c r="N483" s="216"/>
    </row>
    <row r="484" spans="4:14" s="205" customFormat="1" x14ac:dyDescent="0.3">
      <c r="D484" s="215"/>
      <c r="E484" s="215"/>
      <c r="F484" s="216"/>
      <c r="G484" s="217"/>
      <c r="H484" s="217"/>
      <c r="I484" s="218"/>
      <c r="J484" s="216"/>
      <c r="K484" s="216"/>
      <c r="L484" s="232"/>
      <c r="M484" s="215"/>
      <c r="N484" s="216"/>
    </row>
    <row r="485" spans="4:14" s="205" customFormat="1" x14ac:dyDescent="0.3">
      <c r="D485" s="215"/>
      <c r="E485" s="215"/>
      <c r="F485" s="216"/>
      <c r="G485" s="217"/>
      <c r="H485" s="217"/>
      <c r="I485" s="218"/>
      <c r="J485" s="216"/>
      <c r="K485" s="216"/>
      <c r="L485" s="232"/>
      <c r="M485" s="215"/>
      <c r="N485" s="216"/>
    </row>
    <row r="486" spans="4:14" s="205" customFormat="1" x14ac:dyDescent="0.3">
      <c r="D486" s="215"/>
      <c r="E486" s="215"/>
      <c r="F486" s="216"/>
      <c r="G486" s="217"/>
      <c r="H486" s="217"/>
      <c r="I486" s="218"/>
      <c r="J486" s="216"/>
      <c r="K486" s="216"/>
      <c r="L486" s="232"/>
      <c r="M486" s="215"/>
      <c r="N486" s="216"/>
    </row>
    <row r="487" spans="4:14" s="205" customFormat="1" x14ac:dyDescent="0.3">
      <c r="D487" s="215"/>
      <c r="E487" s="215"/>
      <c r="F487" s="216"/>
      <c r="G487" s="217"/>
      <c r="H487" s="217"/>
      <c r="I487" s="218"/>
      <c r="J487" s="216"/>
      <c r="K487" s="216"/>
      <c r="L487" s="232"/>
      <c r="M487" s="215"/>
      <c r="N487" s="216"/>
    </row>
    <row r="488" spans="4:14" s="205" customFormat="1" x14ac:dyDescent="0.3">
      <c r="D488" s="215"/>
      <c r="E488" s="215"/>
      <c r="F488" s="216"/>
      <c r="G488" s="217"/>
      <c r="H488" s="217"/>
      <c r="I488" s="218"/>
      <c r="J488" s="216"/>
      <c r="K488" s="216"/>
      <c r="L488" s="232"/>
      <c r="M488" s="215"/>
      <c r="N488" s="216"/>
    </row>
    <row r="489" spans="4:14" s="205" customFormat="1" x14ac:dyDescent="0.3">
      <c r="D489" s="215"/>
      <c r="E489" s="215"/>
      <c r="F489" s="216"/>
      <c r="G489" s="217"/>
      <c r="H489" s="217"/>
      <c r="I489" s="218"/>
      <c r="J489" s="216"/>
      <c r="K489" s="216"/>
      <c r="L489" s="232"/>
      <c r="M489" s="215"/>
      <c r="N489" s="216"/>
    </row>
    <row r="490" spans="4:14" s="205" customFormat="1" x14ac:dyDescent="0.3">
      <c r="D490" s="215"/>
      <c r="E490" s="215"/>
      <c r="F490" s="216"/>
      <c r="G490" s="217"/>
      <c r="H490" s="217"/>
      <c r="I490" s="218"/>
      <c r="J490" s="216"/>
      <c r="K490" s="216"/>
      <c r="L490" s="232"/>
      <c r="M490" s="215"/>
      <c r="N490" s="216"/>
    </row>
    <row r="491" spans="4:14" s="205" customFormat="1" x14ac:dyDescent="0.3">
      <c r="D491" s="215"/>
      <c r="E491" s="215"/>
      <c r="F491" s="216"/>
      <c r="G491" s="217"/>
      <c r="H491" s="217"/>
      <c r="I491" s="218"/>
      <c r="J491" s="216"/>
      <c r="K491" s="216"/>
      <c r="L491" s="232"/>
      <c r="M491" s="215"/>
      <c r="N491" s="216"/>
    </row>
    <row r="492" spans="4:14" s="205" customFormat="1" x14ac:dyDescent="0.3">
      <c r="D492" s="215"/>
      <c r="E492" s="215"/>
      <c r="F492" s="216"/>
      <c r="G492" s="217"/>
      <c r="H492" s="217"/>
      <c r="I492" s="218"/>
      <c r="J492" s="216"/>
      <c r="K492" s="216"/>
      <c r="L492" s="232"/>
      <c r="M492" s="215"/>
      <c r="N492" s="216"/>
    </row>
    <row r="493" spans="4:14" s="205" customFormat="1" x14ac:dyDescent="0.3">
      <c r="D493" s="215"/>
      <c r="E493" s="215"/>
      <c r="F493" s="216"/>
      <c r="G493" s="217"/>
      <c r="H493" s="217"/>
      <c r="I493" s="218"/>
      <c r="J493" s="216"/>
      <c r="K493" s="216"/>
      <c r="L493" s="232"/>
      <c r="M493" s="215"/>
      <c r="N493" s="216"/>
    </row>
    <row r="494" spans="4:14" s="205" customFormat="1" x14ac:dyDescent="0.3">
      <c r="D494" s="215"/>
      <c r="E494" s="215"/>
      <c r="F494" s="216"/>
      <c r="G494" s="217"/>
      <c r="H494" s="217"/>
      <c r="I494" s="218"/>
      <c r="J494" s="216"/>
      <c r="K494" s="216"/>
      <c r="L494" s="232"/>
      <c r="M494" s="215"/>
      <c r="N494" s="216"/>
    </row>
    <row r="495" spans="4:14" s="205" customFormat="1" x14ac:dyDescent="0.3">
      <c r="D495" s="215"/>
      <c r="E495" s="215"/>
      <c r="F495" s="216"/>
      <c r="G495" s="217"/>
      <c r="H495" s="217"/>
      <c r="I495" s="218"/>
      <c r="J495" s="216"/>
      <c r="K495" s="216"/>
      <c r="L495" s="232"/>
      <c r="M495" s="215"/>
      <c r="N495" s="216"/>
    </row>
    <row r="496" spans="4:14" s="205" customFormat="1" x14ac:dyDescent="0.3">
      <c r="D496" s="215"/>
      <c r="E496" s="215"/>
      <c r="F496" s="216"/>
      <c r="G496" s="217"/>
      <c r="H496" s="217"/>
      <c r="I496" s="218"/>
      <c r="J496" s="216"/>
      <c r="K496" s="216"/>
      <c r="L496" s="232"/>
      <c r="M496" s="215"/>
      <c r="N496" s="216"/>
    </row>
    <row r="497" spans="4:14" s="205" customFormat="1" x14ac:dyDescent="0.3">
      <c r="D497" s="215"/>
      <c r="E497" s="215"/>
      <c r="F497" s="216"/>
      <c r="G497" s="217"/>
      <c r="H497" s="217"/>
      <c r="I497" s="218"/>
      <c r="J497" s="216"/>
      <c r="K497" s="216"/>
      <c r="L497" s="232"/>
      <c r="M497" s="215"/>
      <c r="N497" s="216"/>
    </row>
    <row r="498" spans="4:14" s="205" customFormat="1" x14ac:dyDescent="0.3">
      <c r="D498" s="215"/>
      <c r="E498" s="215"/>
      <c r="F498" s="216"/>
      <c r="G498" s="217"/>
      <c r="H498" s="217"/>
      <c r="I498" s="218"/>
      <c r="J498" s="216"/>
      <c r="K498" s="216"/>
      <c r="L498" s="232"/>
      <c r="M498" s="215"/>
      <c r="N498" s="216"/>
    </row>
    <row r="499" spans="4:14" s="205" customFormat="1" x14ac:dyDescent="0.3">
      <c r="D499" s="215"/>
      <c r="E499" s="215"/>
      <c r="F499" s="216"/>
      <c r="G499" s="217"/>
      <c r="H499" s="217"/>
      <c r="I499" s="218"/>
      <c r="J499" s="216"/>
      <c r="K499" s="216"/>
      <c r="L499" s="232"/>
      <c r="M499" s="215"/>
      <c r="N499" s="216"/>
    </row>
    <row r="500" spans="4:14" s="205" customFormat="1" x14ac:dyDescent="0.3">
      <c r="D500" s="215"/>
      <c r="E500" s="215"/>
      <c r="F500" s="216"/>
      <c r="G500" s="217"/>
      <c r="H500" s="217"/>
      <c r="I500" s="218"/>
      <c r="J500" s="216"/>
      <c r="K500" s="216"/>
      <c r="L500" s="232"/>
      <c r="M500" s="215"/>
      <c r="N500" s="216"/>
    </row>
    <row r="501" spans="4:14" s="205" customFormat="1" x14ac:dyDescent="0.3">
      <c r="D501" s="215"/>
      <c r="E501" s="215"/>
      <c r="F501" s="216"/>
      <c r="G501" s="217"/>
      <c r="H501" s="217"/>
      <c r="I501" s="218"/>
      <c r="J501" s="216"/>
      <c r="K501" s="216"/>
      <c r="L501" s="232"/>
      <c r="M501" s="215"/>
      <c r="N501" s="216"/>
    </row>
    <row r="502" spans="4:14" s="205" customFormat="1" x14ac:dyDescent="0.3">
      <c r="D502" s="215"/>
      <c r="E502" s="215"/>
      <c r="F502" s="216"/>
      <c r="G502" s="217"/>
      <c r="H502" s="217"/>
      <c r="I502" s="218"/>
      <c r="J502" s="216"/>
      <c r="K502" s="216"/>
      <c r="L502" s="232"/>
      <c r="M502" s="215"/>
      <c r="N502" s="216"/>
    </row>
    <row r="503" spans="4:14" s="205" customFormat="1" x14ac:dyDescent="0.3">
      <c r="D503" s="215"/>
      <c r="E503" s="215"/>
      <c r="F503" s="216"/>
      <c r="G503" s="217"/>
      <c r="H503" s="217"/>
      <c r="I503" s="218"/>
      <c r="J503" s="216"/>
      <c r="K503" s="216"/>
      <c r="L503" s="232"/>
      <c r="M503" s="215"/>
      <c r="N503" s="216"/>
    </row>
    <row r="504" spans="4:14" s="205" customFormat="1" x14ac:dyDescent="0.3">
      <c r="D504" s="215"/>
      <c r="E504" s="215"/>
      <c r="F504" s="216"/>
      <c r="G504" s="217"/>
      <c r="H504" s="217"/>
      <c r="I504" s="218"/>
      <c r="J504" s="216"/>
      <c r="K504" s="216"/>
      <c r="L504" s="232"/>
      <c r="M504" s="215"/>
      <c r="N504" s="216"/>
    </row>
    <row r="505" spans="4:14" s="205" customFormat="1" x14ac:dyDescent="0.3">
      <c r="D505" s="215"/>
      <c r="E505" s="215"/>
      <c r="F505" s="216"/>
      <c r="G505" s="217"/>
      <c r="H505" s="217"/>
      <c r="I505" s="218"/>
      <c r="J505" s="216"/>
      <c r="K505" s="216"/>
      <c r="L505" s="232"/>
      <c r="M505" s="215"/>
      <c r="N505" s="216"/>
    </row>
    <row r="506" spans="4:14" s="205" customFormat="1" x14ac:dyDescent="0.3">
      <c r="D506" s="215"/>
      <c r="E506" s="215"/>
      <c r="F506" s="216"/>
      <c r="G506" s="217"/>
      <c r="H506" s="217"/>
      <c r="I506" s="218"/>
      <c r="J506" s="216"/>
      <c r="K506" s="216"/>
      <c r="L506" s="232"/>
      <c r="M506" s="215"/>
      <c r="N506" s="216"/>
    </row>
    <row r="507" spans="4:14" s="205" customFormat="1" x14ac:dyDescent="0.3">
      <c r="D507" s="215"/>
      <c r="E507" s="215"/>
      <c r="F507" s="216"/>
      <c r="G507" s="217"/>
      <c r="H507" s="217"/>
      <c r="I507" s="218"/>
      <c r="J507" s="216"/>
      <c r="K507" s="216"/>
      <c r="L507" s="232"/>
      <c r="M507" s="215"/>
      <c r="N507" s="216"/>
    </row>
    <row r="508" spans="4:14" s="205" customFormat="1" x14ac:dyDescent="0.3">
      <c r="D508" s="215"/>
      <c r="E508" s="215"/>
      <c r="F508" s="216"/>
      <c r="G508" s="217"/>
      <c r="H508" s="217"/>
      <c r="I508" s="218"/>
      <c r="J508" s="216"/>
      <c r="K508" s="216"/>
      <c r="L508" s="232"/>
      <c r="M508" s="215"/>
      <c r="N508" s="216"/>
    </row>
    <row r="509" spans="4:14" s="205" customFormat="1" x14ac:dyDescent="0.3">
      <c r="D509" s="215"/>
      <c r="E509" s="215"/>
      <c r="F509" s="216"/>
      <c r="G509" s="217"/>
      <c r="H509" s="217"/>
      <c r="I509" s="218"/>
      <c r="J509" s="216"/>
      <c r="K509" s="216"/>
      <c r="L509" s="232"/>
      <c r="M509" s="215"/>
      <c r="N509" s="216"/>
    </row>
    <row r="510" spans="4:14" s="205" customFormat="1" x14ac:dyDescent="0.3">
      <c r="D510" s="215"/>
      <c r="E510" s="215"/>
      <c r="F510" s="216"/>
      <c r="G510" s="217"/>
      <c r="H510" s="217"/>
      <c r="I510" s="218"/>
      <c r="J510" s="216"/>
      <c r="K510" s="216"/>
      <c r="L510" s="232"/>
      <c r="M510" s="215"/>
      <c r="N510" s="216"/>
    </row>
    <row r="511" spans="4:14" s="205" customFormat="1" x14ac:dyDescent="0.3">
      <c r="D511" s="215"/>
      <c r="E511" s="215"/>
      <c r="F511" s="216"/>
      <c r="G511" s="217"/>
      <c r="H511" s="217"/>
      <c r="I511" s="218"/>
      <c r="J511" s="216"/>
      <c r="K511" s="216"/>
      <c r="L511" s="232"/>
      <c r="M511" s="215"/>
      <c r="N511" s="216"/>
    </row>
    <row r="512" spans="4:14" s="205" customFormat="1" x14ac:dyDescent="0.3">
      <c r="D512" s="215"/>
      <c r="E512" s="215"/>
      <c r="F512" s="216"/>
      <c r="G512" s="217"/>
      <c r="H512" s="217"/>
      <c r="I512" s="218"/>
      <c r="J512" s="216"/>
      <c r="K512" s="216"/>
      <c r="L512" s="232"/>
      <c r="M512" s="215"/>
      <c r="N512" s="216"/>
    </row>
    <row r="513" spans="4:14" s="205" customFormat="1" x14ac:dyDescent="0.3">
      <c r="D513" s="215"/>
      <c r="E513" s="215"/>
      <c r="F513" s="216"/>
      <c r="G513" s="217"/>
      <c r="H513" s="217"/>
      <c r="I513" s="218"/>
      <c r="J513" s="216"/>
      <c r="K513" s="216"/>
      <c r="L513" s="232"/>
      <c r="M513" s="215"/>
      <c r="N513" s="216"/>
    </row>
    <row r="514" spans="4:14" s="205" customFormat="1" x14ac:dyDescent="0.3">
      <c r="D514" s="215"/>
      <c r="E514" s="215"/>
      <c r="F514" s="216"/>
      <c r="G514" s="217"/>
      <c r="H514" s="217"/>
      <c r="I514" s="218"/>
      <c r="J514" s="216"/>
      <c r="K514" s="216"/>
      <c r="L514" s="232"/>
      <c r="M514" s="215"/>
      <c r="N514" s="216"/>
    </row>
    <row r="515" spans="4:14" s="205" customFormat="1" x14ac:dyDescent="0.3">
      <c r="D515" s="215"/>
      <c r="E515" s="215"/>
      <c r="F515" s="216"/>
      <c r="G515" s="217"/>
      <c r="H515" s="217"/>
      <c r="I515" s="218"/>
      <c r="J515" s="216"/>
      <c r="K515" s="216"/>
      <c r="L515" s="232"/>
      <c r="M515" s="215"/>
      <c r="N515" s="216"/>
    </row>
    <row r="516" spans="4:14" s="205" customFormat="1" x14ac:dyDescent="0.3">
      <c r="D516" s="215"/>
      <c r="E516" s="215"/>
      <c r="F516" s="216"/>
      <c r="G516" s="217"/>
      <c r="H516" s="217"/>
      <c r="I516" s="218"/>
      <c r="J516" s="216"/>
      <c r="K516" s="216"/>
      <c r="L516" s="232"/>
      <c r="M516" s="215"/>
      <c r="N516" s="216"/>
    </row>
    <row r="517" spans="4:14" s="205" customFormat="1" x14ac:dyDescent="0.3">
      <c r="D517" s="215"/>
      <c r="E517" s="215"/>
      <c r="F517" s="216"/>
      <c r="G517" s="217"/>
      <c r="H517" s="217"/>
      <c r="I517" s="218"/>
      <c r="J517" s="216"/>
      <c r="K517" s="216"/>
      <c r="L517" s="232"/>
      <c r="M517" s="215"/>
      <c r="N517" s="216"/>
    </row>
    <row r="518" spans="4:14" s="205" customFormat="1" x14ac:dyDescent="0.3">
      <c r="D518" s="215"/>
      <c r="E518" s="215"/>
      <c r="F518" s="216"/>
      <c r="G518" s="217"/>
      <c r="H518" s="217"/>
      <c r="I518" s="218"/>
      <c r="J518" s="216"/>
      <c r="K518" s="216"/>
      <c r="L518" s="232"/>
      <c r="M518" s="215"/>
      <c r="N518" s="216"/>
    </row>
    <row r="519" spans="4:14" s="205" customFormat="1" x14ac:dyDescent="0.3">
      <c r="D519" s="215"/>
      <c r="E519" s="215"/>
      <c r="F519" s="216"/>
      <c r="G519" s="217"/>
      <c r="H519" s="217"/>
      <c r="I519" s="218"/>
      <c r="J519" s="216"/>
      <c r="K519" s="216"/>
      <c r="L519" s="232"/>
      <c r="M519" s="215"/>
      <c r="N519" s="216"/>
    </row>
    <row r="520" spans="4:14" s="205" customFormat="1" x14ac:dyDescent="0.3">
      <c r="D520" s="215"/>
      <c r="E520" s="215"/>
      <c r="F520" s="216"/>
      <c r="G520" s="217"/>
      <c r="H520" s="217"/>
      <c r="I520" s="218"/>
      <c r="J520" s="216"/>
      <c r="K520" s="216"/>
      <c r="L520" s="232"/>
      <c r="M520" s="215"/>
      <c r="N520" s="216"/>
    </row>
    <row r="521" spans="4:14" s="205" customFormat="1" x14ac:dyDescent="0.3">
      <c r="D521" s="215"/>
      <c r="E521" s="215"/>
      <c r="F521" s="216"/>
      <c r="G521" s="217"/>
      <c r="H521" s="217"/>
      <c r="I521" s="218"/>
      <c r="J521" s="216"/>
      <c r="K521" s="216"/>
      <c r="L521" s="232"/>
      <c r="M521" s="215"/>
      <c r="N521" s="216"/>
    </row>
    <row r="522" spans="4:14" s="205" customFormat="1" x14ac:dyDescent="0.3">
      <c r="D522" s="215"/>
      <c r="E522" s="215"/>
      <c r="F522" s="216"/>
      <c r="G522" s="217"/>
      <c r="H522" s="217"/>
      <c r="I522" s="218"/>
      <c r="J522" s="216"/>
      <c r="K522" s="216"/>
      <c r="L522" s="232"/>
      <c r="M522" s="215"/>
      <c r="N522" s="216"/>
    </row>
    <row r="523" spans="4:14" s="205" customFormat="1" x14ac:dyDescent="0.3">
      <c r="D523" s="215"/>
      <c r="E523" s="215"/>
      <c r="F523" s="216"/>
      <c r="G523" s="217"/>
      <c r="H523" s="217"/>
      <c r="I523" s="218"/>
      <c r="J523" s="216"/>
      <c r="K523" s="216"/>
      <c r="L523" s="232"/>
      <c r="M523" s="215"/>
      <c r="N523" s="216"/>
    </row>
    <row r="524" spans="4:14" s="205" customFormat="1" x14ac:dyDescent="0.3">
      <c r="D524" s="215"/>
      <c r="E524" s="215"/>
      <c r="F524" s="216"/>
      <c r="G524" s="217"/>
      <c r="H524" s="217"/>
      <c r="I524" s="218"/>
      <c r="J524" s="216"/>
      <c r="K524" s="216"/>
      <c r="L524" s="232"/>
      <c r="M524" s="215"/>
      <c r="N524" s="216"/>
    </row>
    <row r="525" spans="4:14" s="205" customFormat="1" x14ac:dyDescent="0.3">
      <c r="D525" s="215"/>
      <c r="E525" s="215"/>
      <c r="F525" s="216"/>
      <c r="G525" s="217"/>
      <c r="H525" s="217"/>
      <c r="I525" s="218"/>
      <c r="J525" s="216"/>
      <c r="K525" s="216"/>
      <c r="L525" s="232"/>
      <c r="M525" s="215"/>
      <c r="N525" s="216"/>
    </row>
    <row r="526" spans="4:14" s="205" customFormat="1" x14ac:dyDescent="0.3">
      <c r="D526" s="215"/>
      <c r="E526" s="215"/>
      <c r="F526" s="216"/>
      <c r="G526" s="217"/>
      <c r="H526" s="217"/>
      <c r="I526" s="218"/>
      <c r="J526" s="216"/>
      <c r="K526" s="216"/>
      <c r="L526" s="232"/>
      <c r="M526" s="215"/>
      <c r="N526" s="216"/>
    </row>
    <row r="527" spans="4:14" s="205" customFormat="1" x14ac:dyDescent="0.3">
      <c r="D527" s="215"/>
      <c r="E527" s="215"/>
      <c r="F527" s="216"/>
      <c r="G527" s="217"/>
      <c r="H527" s="217"/>
      <c r="I527" s="218"/>
      <c r="J527" s="216"/>
      <c r="K527" s="216"/>
      <c r="L527" s="232"/>
      <c r="M527" s="215"/>
      <c r="N527" s="216"/>
    </row>
    <row r="528" spans="4:14" s="205" customFormat="1" x14ac:dyDescent="0.3">
      <c r="D528" s="215"/>
      <c r="E528" s="215"/>
      <c r="F528" s="216"/>
      <c r="G528" s="217"/>
      <c r="H528" s="217"/>
      <c r="I528" s="218"/>
      <c r="J528" s="216"/>
      <c r="K528" s="216"/>
      <c r="L528" s="232"/>
      <c r="M528" s="215"/>
      <c r="N528" s="216"/>
    </row>
    <row r="529" spans="4:14" s="205" customFormat="1" x14ac:dyDescent="0.3">
      <c r="D529" s="215"/>
      <c r="E529" s="215"/>
      <c r="F529" s="216"/>
      <c r="G529" s="217"/>
      <c r="H529" s="217"/>
      <c r="I529" s="218"/>
      <c r="J529" s="216"/>
      <c r="K529" s="216"/>
      <c r="L529" s="232"/>
      <c r="M529" s="215"/>
      <c r="N529" s="216"/>
    </row>
    <row r="530" spans="4:14" s="205" customFormat="1" x14ac:dyDescent="0.3">
      <c r="D530" s="215"/>
      <c r="E530" s="215"/>
      <c r="F530" s="216"/>
      <c r="G530" s="217"/>
      <c r="H530" s="217"/>
      <c r="I530" s="218"/>
      <c r="J530" s="216"/>
      <c r="K530" s="216"/>
      <c r="L530" s="232"/>
      <c r="M530" s="215"/>
      <c r="N530" s="216"/>
    </row>
    <row r="531" spans="4:14" s="205" customFormat="1" x14ac:dyDescent="0.3">
      <c r="D531" s="215"/>
      <c r="E531" s="215"/>
      <c r="F531" s="216"/>
      <c r="G531" s="217"/>
      <c r="H531" s="217"/>
      <c r="I531" s="218"/>
      <c r="J531" s="216"/>
      <c r="K531" s="216"/>
      <c r="L531" s="232"/>
      <c r="M531" s="215"/>
      <c r="N531" s="216"/>
    </row>
    <row r="532" spans="4:14" s="205" customFormat="1" x14ac:dyDescent="0.3">
      <c r="D532" s="215"/>
      <c r="E532" s="215"/>
      <c r="F532" s="216"/>
      <c r="G532" s="217"/>
      <c r="H532" s="217"/>
      <c r="I532" s="218"/>
      <c r="J532" s="216"/>
      <c r="K532" s="216"/>
      <c r="L532" s="232"/>
      <c r="M532" s="215"/>
      <c r="N532" s="216"/>
    </row>
    <row r="533" spans="4:14" s="205" customFormat="1" x14ac:dyDescent="0.3">
      <c r="D533" s="215"/>
      <c r="E533" s="215"/>
      <c r="F533" s="216"/>
      <c r="G533" s="217"/>
      <c r="H533" s="217"/>
      <c r="I533" s="218"/>
      <c r="J533" s="216"/>
      <c r="K533" s="216"/>
      <c r="L533" s="232"/>
      <c r="M533" s="215"/>
      <c r="N533" s="216"/>
    </row>
    <row r="534" spans="4:14" s="205" customFormat="1" x14ac:dyDescent="0.3">
      <c r="D534" s="215"/>
      <c r="E534" s="215"/>
      <c r="F534" s="216"/>
      <c r="G534" s="217"/>
      <c r="H534" s="217"/>
      <c r="I534" s="218"/>
      <c r="J534" s="216"/>
      <c r="K534" s="216"/>
      <c r="L534" s="232"/>
      <c r="M534" s="215"/>
      <c r="N534" s="216"/>
    </row>
    <row r="535" spans="4:14" s="205" customFormat="1" x14ac:dyDescent="0.3">
      <c r="D535" s="215"/>
      <c r="E535" s="215"/>
      <c r="F535" s="216"/>
      <c r="G535" s="217"/>
      <c r="H535" s="217"/>
      <c r="I535" s="218"/>
      <c r="J535" s="216"/>
      <c r="K535" s="216"/>
      <c r="L535" s="232"/>
      <c r="M535" s="215"/>
      <c r="N535" s="216"/>
    </row>
    <row r="536" spans="4:14" s="205" customFormat="1" x14ac:dyDescent="0.3">
      <c r="D536" s="215"/>
      <c r="E536" s="215"/>
      <c r="F536" s="216"/>
      <c r="G536" s="217"/>
      <c r="H536" s="217"/>
      <c r="I536" s="218"/>
      <c r="J536" s="216"/>
      <c r="K536" s="216"/>
      <c r="L536" s="232"/>
      <c r="M536" s="215"/>
      <c r="N536" s="216"/>
    </row>
    <row r="537" spans="4:14" s="205" customFormat="1" x14ac:dyDescent="0.3">
      <c r="D537" s="215"/>
      <c r="E537" s="215"/>
      <c r="F537" s="216"/>
      <c r="G537" s="217"/>
      <c r="H537" s="217"/>
      <c r="I537" s="218"/>
      <c r="J537" s="216"/>
      <c r="K537" s="216"/>
      <c r="L537" s="232"/>
      <c r="M537" s="215"/>
      <c r="N537" s="216"/>
    </row>
    <row r="538" spans="4:14" s="205" customFormat="1" x14ac:dyDescent="0.3">
      <c r="D538" s="215"/>
      <c r="E538" s="215"/>
      <c r="F538" s="216"/>
      <c r="G538" s="217"/>
      <c r="H538" s="217"/>
      <c r="I538" s="218"/>
      <c r="J538" s="216"/>
      <c r="K538" s="216"/>
      <c r="L538" s="232"/>
      <c r="M538" s="215"/>
      <c r="N538" s="216"/>
    </row>
    <row r="539" spans="4:14" s="205" customFormat="1" x14ac:dyDescent="0.3">
      <c r="D539" s="215"/>
      <c r="E539" s="215"/>
      <c r="F539" s="216"/>
      <c r="G539" s="217"/>
      <c r="H539" s="217"/>
      <c r="I539" s="218"/>
      <c r="J539" s="216"/>
      <c r="K539" s="216"/>
      <c r="L539" s="232"/>
      <c r="M539" s="215"/>
      <c r="N539" s="216"/>
    </row>
    <row r="540" spans="4:14" s="205" customFormat="1" x14ac:dyDescent="0.3">
      <c r="D540" s="215"/>
      <c r="E540" s="215"/>
      <c r="F540" s="216"/>
      <c r="G540" s="217"/>
      <c r="H540" s="217"/>
      <c r="I540" s="218"/>
      <c r="J540" s="216"/>
      <c r="K540" s="216"/>
      <c r="L540" s="232"/>
      <c r="M540" s="215"/>
      <c r="N540" s="216"/>
    </row>
    <row r="541" spans="4:14" s="205" customFormat="1" x14ac:dyDescent="0.3">
      <c r="D541" s="215"/>
      <c r="E541" s="215"/>
      <c r="F541" s="216"/>
      <c r="G541" s="217"/>
      <c r="H541" s="217"/>
      <c r="I541" s="218"/>
      <c r="J541" s="216"/>
      <c r="K541" s="216"/>
      <c r="L541" s="232"/>
      <c r="M541" s="215"/>
      <c r="N541" s="216"/>
    </row>
    <row r="542" spans="4:14" s="205" customFormat="1" x14ac:dyDescent="0.3">
      <c r="D542" s="215"/>
      <c r="E542" s="215"/>
      <c r="F542" s="216"/>
      <c r="G542" s="217"/>
      <c r="H542" s="217"/>
      <c r="I542" s="218"/>
      <c r="J542" s="216"/>
      <c r="K542" s="216"/>
      <c r="L542" s="232"/>
      <c r="M542" s="215"/>
      <c r="N542" s="216"/>
    </row>
    <row r="543" spans="4:14" s="205" customFormat="1" x14ac:dyDescent="0.3">
      <c r="D543" s="215"/>
      <c r="E543" s="215"/>
      <c r="F543" s="216"/>
      <c r="G543" s="217"/>
      <c r="H543" s="217"/>
      <c r="I543" s="218"/>
      <c r="J543" s="216"/>
      <c r="K543" s="216"/>
      <c r="L543" s="232"/>
      <c r="M543" s="215"/>
      <c r="N543" s="216"/>
    </row>
    <row r="544" spans="4:14" s="205" customFormat="1" x14ac:dyDescent="0.3">
      <c r="D544" s="215"/>
      <c r="E544" s="215"/>
      <c r="F544" s="216"/>
      <c r="G544" s="217"/>
      <c r="H544" s="217"/>
      <c r="I544" s="218"/>
      <c r="J544" s="216"/>
      <c r="K544" s="216"/>
      <c r="L544" s="232"/>
      <c r="M544" s="215"/>
      <c r="N544" s="216"/>
    </row>
    <row r="545" spans="4:14" s="205" customFormat="1" x14ac:dyDescent="0.3">
      <c r="D545" s="215"/>
      <c r="E545" s="215"/>
      <c r="F545" s="216"/>
      <c r="G545" s="217"/>
      <c r="H545" s="217"/>
      <c r="I545" s="218"/>
      <c r="J545" s="216"/>
      <c r="K545" s="216"/>
      <c r="L545" s="232"/>
      <c r="M545" s="215"/>
      <c r="N545" s="216"/>
    </row>
    <row r="546" spans="4:14" s="205" customFormat="1" x14ac:dyDescent="0.3">
      <c r="D546" s="215"/>
      <c r="E546" s="215"/>
      <c r="F546" s="216"/>
      <c r="G546" s="217"/>
      <c r="H546" s="217"/>
      <c r="I546" s="218"/>
      <c r="J546" s="216"/>
      <c r="K546" s="216"/>
      <c r="L546" s="232"/>
      <c r="M546" s="215"/>
      <c r="N546" s="216"/>
    </row>
    <row r="547" spans="4:14" s="205" customFormat="1" x14ac:dyDescent="0.3">
      <c r="D547" s="215"/>
      <c r="E547" s="215"/>
      <c r="F547" s="216"/>
      <c r="G547" s="217"/>
      <c r="H547" s="217"/>
      <c r="I547" s="218"/>
      <c r="J547" s="216"/>
      <c r="K547" s="216"/>
      <c r="L547" s="232"/>
      <c r="M547" s="215"/>
      <c r="N547" s="216"/>
    </row>
    <row r="548" spans="4:14" s="205" customFormat="1" x14ac:dyDescent="0.3">
      <c r="D548" s="215"/>
      <c r="E548" s="215"/>
      <c r="F548" s="216"/>
      <c r="G548" s="217"/>
      <c r="H548" s="217"/>
      <c r="I548" s="218"/>
      <c r="J548" s="216"/>
      <c r="K548" s="216"/>
      <c r="L548" s="232"/>
      <c r="M548" s="215"/>
      <c r="N548" s="216"/>
    </row>
    <row r="549" spans="4:14" s="205" customFormat="1" x14ac:dyDescent="0.3">
      <c r="D549" s="215"/>
      <c r="E549" s="215"/>
      <c r="F549" s="216"/>
      <c r="G549" s="217"/>
      <c r="H549" s="217"/>
      <c r="I549" s="218"/>
      <c r="J549" s="216"/>
      <c r="K549" s="216"/>
      <c r="L549" s="232"/>
      <c r="M549" s="215"/>
      <c r="N549" s="216"/>
    </row>
    <row r="550" spans="4:14" s="205" customFormat="1" x14ac:dyDescent="0.3">
      <c r="D550" s="215"/>
      <c r="E550" s="215"/>
      <c r="F550" s="216"/>
      <c r="G550" s="217"/>
      <c r="H550" s="217"/>
      <c r="I550" s="218"/>
      <c r="J550" s="216"/>
      <c r="K550" s="216"/>
      <c r="L550" s="232"/>
      <c r="M550" s="215"/>
      <c r="N550" s="216"/>
    </row>
    <row r="551" spans="4:14" s="205" customFormat="1" x14ac:dyDescent="0.3">
      <c r="D551" s="215"/>
      <c r="E551" s="215"/>
      <c r="F551" s="216"/>
      <c r="G551" s="217"/>
      <c r="H551" s="217"/>
      <c r="I551" s="218"/>
      <c r="J551" s="216"/>
      <c r="K551" s="216"/>
      <c r="L551" s="232"/>
      <c r="M551" s="215"/>
      <c r="N551" s="216"/>
    </row>
    <row r="552" spans="4:14" s="205" customFormat="1" x14ac:dyDescent="0.3">
      <c r="D552" s="215"/>
      <c r="E552" s="215"/>
      <c r="F552" s="216"/>
      <c r="G552" s="217"/>
      <c r="H552" s="217"/>
      <c r="I552" s="218"/>
      <c r="J552" s="216"/>
      <c r="K552" s="216"/>
      <c r="L552" s="232"/>
      <c r="M552" s="215"/>
      <c r="N552" s="216"/>
    </row>
    <row r="553" spans="4:14" s="205" customFormat="1" x14ac:dyDescent="0.3">
      <c r="D553" s="215"/>
      <c r="E553" s="215"/>
      <c r="F553" s="216"/>
      <c r="G553" s="217"/>
      <c r="H553" s="217"/>
      <c r="I553" s="218"/>
      <c r="J553" s="216"/>
      <c r="K553" s="216"/>
      <c r="L553" s="232"/>
      <c r="M553" s="215"/>
      <c r="N553" s="216"/>
    </row>
    <row r="554" spans="4:14" s="205" customFormat="1" x14ac:dyDescent="0.3">
      <c r="D554" s="215"/>
      <c r="E554" s="215"/>
      <c r="F554" s="216"/>
      <c r="G554" s="217"/>
      <c r="H554" s="217"/>
      <c r="I554" s="218"/>
      <c r="J554" s="216"/>
      <c r="K554" s="216"/>
      <c r="L554" s="232"/>
      <c r="M554" s="215"/>
      <c r="N554" s="216"/>
    </row>
    <row r="555" spans="4:14" s="205" customFormat="1" x14ac:dyDescent="0.3">
      <c r="D555" s="215"/>
      <c r="E555" s="215"/>
      <c r="F555" s="216"/>
      <c r="G555" s="217"/>
      <c r="H555" s="217"/>
      <c r="I555" s="218"/>
      <c r="J555" s="216"/>
      <c r="K555" s="216"/>
      <c r="L555" s="232"/>
      <c r="M555" s="215"/>
      <c r="N555" s="216"/>
    </row>
    <row r="556" spans="4:14" s="205" customFormat="1" x14ac:dyDescent="0.3">
      <c r="D556" s="215"/>
      <c r="E556" s="215"/>
      <c r="F556" s="216"/>
      <c r="G556" s="217"/>
      <c r="H556" s="217"/>
      <c r="I556" s="218"/>
      <c r="J556" s="216"/>
      <c r="K556" s="216"/>
      <c r="L556" s="232"/>
      <c r="M556" s="215"/>
      <c r="N556" s="216"/>
    </row>
    <row r="557" spans="4:14" s="205" customFormat="1" x14ac:dyDescent="0.3">
      <c r="D557" s="215"/>
      <c r="E557" s="215"/>
      <c r="F557" s="216"/>
      <c r="G557" s="217"/>
      <c r="H557" s="217"/>
      <c r="I557" s="218"/>
      <c r="J557" s="216"/>
      <c r="K557" s="216"/>
      <c r="L557" s="232"/>
      <c r="M557" s="215"/>
      <c r="N557" s="216"/>
    </row>
    <row r="558" spans="4:14" s="205" customFormat="1" x14ac:dyDescent="0.3">
      <c r="D558" s="215"/>
      <c r="E558" s="215"/>
      <c r="F558" s="216"/>
      <c r="G558" s="217"/>
      <c r="H558" s="217"/>
      <c r="I558" s="218"/>
      <c r="J558" s="216"/>
      <c r="K558" s="216"/>
      <c r="L558" s="232"/>
      <c r="M558" s="215"/>
      <c r="N558" s="216"/>
    </row>
    <row r="559" spans="4:14" s="205" customFormat="1" x14ac:dyDescent="0.3">
      <c r="D559" s="215"/>
      <c r="E559" s="215"/>
      <c r="F559" s="216"/>
      <c r="G559" s="217"/>
      <c r="H559" s="217"/>
      <c r="I559" s="218"/>
      <c r="J559" s="216"/>
      <c r="K559" s="216"/>
      <c r="L559" s="232"/>
      <c r="M559" s="215"/>
      <c r="N559" s="216"/>
    </row>
    <row r="560" spans="4:14" s="205" customFormat="1" x14ac:dyDescent="0.3">
      <c r="D560" s="215"/>
      <c r="E560" s="215"/>
      <c r="F560" s="216"/>
      <c r="G560" s="217"/>
      <c r="H560" s="217"/>
      <c r="I560" s="218"/>
      <c r="J560" s="216"/>
      <c r="K560" s="216"/>
      <c r="L560" s="232"/>
      <c r="M560" s="215"/>
      <c r="N560" s="216"/>
    </row>
    <row r="561" spans="4:14" s="205" customFormat="1" x14ac:dyDescent="0.3">
      <c r="D561" s="215"/>
      <c r="E561" s="215"/>
      <c r="F561" s="216"/>
      <c r="G561" s="217"/>
      <c r="H561" s="217"/>
      <c r="I561" s="218"/>
      <c r="J561" s="216"/>
      <c r="K561" s="216"/>
      <c r="L561" s="232"/>
      <c r="M561" s="215"/>
      <c r="N561" s="216"/>
    </row>
    <row r="562" spans="4:14" s="205" customFormat="1" x14ac:dyDescent="0.3">
      <c r="D562" s="215"/>
      <c r="E562" s="215"/>
      <c r="F562" s="216"/>
      <c r="G562" s="217"/>
      <c r="H562" s="217"/>
      <c r="I562" s="218"/>
      <c r="J562" s="216"/>
      <c r="K562" s="216"/>
      <c r="L562" s="232"/>
      <c r="M562" s="215"/>
      <c r="N562" s="216"/>
    </row>
    <row r="563" spans="4:14" s="205" customFormat="1" x14ac:dyDescent="0.3">
      <c r="D563" s="215"/>
      <c r="E563" s="215"/>
      <c r="F563" s="216"/>
      <c r="G563" s="217"/>
      <c r="H563" s="217"/>
      <c r="I563" s="218"/>
      <c r="J563" s="216"/>
      <c r="K563" s="216"/>
      <c r="L563" s="232"/>
      <c r="M563" s="215"/>
      <c r="N563" s="216"/>
    </row>
    <row r="564" spans="4:14" s="205" customFormat="1" x14ac:dyDescent="0.3">
      <c r="D564" s="215"/>
      <c r="E564" s="215"/>
      <c r="F564" s="216"/>
      <c r="G564" s="217"/>
      <c r="H564" s="217"/>
      <c r="I564" s="218"/>
      <c r="J564" s="216"/>
      <c r="K564" s="216"/>
      <c r="L564" s="232"/>
      <c r="M564" s="215"/>
      <c r="N564" s="216"/>
    </row>
    <row r="565" spans="4:14" s="205" customFormat="1" x14ac:dyDescent="0.3">
      <c r="D565" s="215"/>
      <c r="E565" s="215"/>
      <c r="F565" s="216"/>
      <c r="G565" s="217"/>
      <c r="H565" s="217"/>
      <c r="I565" s="218"/>
      <c r="J565" s="216"/>
      <c r="K565" s="216"/>
      <c r="L565" s="232"/>
      <c r="M565" s="215"/>
      <c r="N565" s="216"/>
    </row>
    <row r="566" spans="4:14" s="205" customFormat="1" x14ac:dyDescent="0.3">
      <c r="D566" s="215"/>
      <c r="E566" s="215"/>
      <c r="F566" s="216"/>
      <c r="G566" s="217"/>
      <c r="H566" s="217"/>
      <c r="I566" s="218"/>
      <c r="J566" s="216"/>
      <c r="K566" s="216"/>
      <c r="L566" s="232"/>
      <c r="M566" s="215"/>
      <c r="N566" s="216"/>
    </row>
    <row r="567" spans="4:14" s="205" customFormat="1" x14ac:dyDescent="0.3">
      <c r="D567" s="215"/>
      <c r="E567" s="215"/>
      <c r="F567" s="216"/>
      <c r="G567" s="217"/>
      <c r="H567" s="217"/>
      <c r="I567" s="218"/>
      <c r="J567" s="216"/>
      <c r="K567" s="216"/>
      <c r="L567" s="232"/>
      <c r="M567" s="215"/>
      <c r="N567" s="216"/>
    </row>
    <row r="568" spans="4:14" s="205" customFormat="1" x14ac:dyDescent="0.3">
      <c r="D568" s="215"/>
      <c r="E568" s="215"/>
      <c r="F568" s="216"/>
      <c r="G568" s="217"/>
      <c r="H568" s="217"/>
      <c r="I568" s="218"/>
      <c r="J568" s="216"/>
      <c r="K568" s="216"/>
      <c r="L568" s="232"/>
      <c r="M568" s="215"/>
      <c r="N568" s="216"/>
    </row>
    <row r="569" spans="4:14" s="205" customFormat="1" x14ac:dyDescent="0.3">
      <c r="D569" s="215"/>
      <c r="E569" s="215"/>
      <c r="F569" s="216"/>
      <c r="G569" s="217"/>
      <c r="H569" s="217"/>
      <c r="I569" s="218"/>
      <c r="J569" s="216"/>
      <c r="K569" s="216"/>
      <c r="L569" s="232"/>
      <c r="M569" s="215"/>
      <c r="N569" s="216"/>
    </row>
    <row r="570" spans="4:14" s="205" customFormat="1" x14ac:dyDescent="0.3">
      <c r="D570" s="215"/>
      <c r="E570" s="215"/>
      <c r="F570" s="216"/>
      <c r="G570" s="217"/>
      <c r="H570" s="217"/>
      <c r="I570" s="218"/>
      <c r="J570" s="216"/>
      <c r="K570" s="216"/>
      <c r="L570" s="232"/>
      <c r="M570" s="215"/>
      <c r="N570" s="216"/>
    </row>
    <row r="571" spans="4:14" s="205" customFormat="1" x14ac:dyDescent="0.3">
      <c r="D571" s="215"/>
      <c r="E571" s="215"/>
      <c r="F571" s="216"/>
      <c r="G571" s="217"/>
      <c r="H571" s="217"/>
      <c r="I571" s="218"/>
      <c r="J571" s="216"/>
      <c r="K571" s="216"/>
      <c r="L571" s="232"/>
      <c r="M571" s="215"/>
      <c r="N571" s="216"/>
    </row>
    <row r="572" spans="4:14" s="205" customFormat="1" x14ac:dyDescent="0.3">
      <c r="D572" s="215"/>
      <c r="E572" s="215"/>
      <c r="F572" s="216"/>
      <c r="G572" s="217"/>
      <c r="H572" s="217"/>
      <c r="I572" s="218"/>
      <c r="J572" s="216"/>
      <c r="K572" s="216"/>
      <c r="L572" s="232"/>
      <c r="M572" s="215"/>
      <c r="N572" s="216"/>
    </row>
    <row r="573" spans="4:14" s="205" customFormat="1" x14ac:dyDescent="0.3">
      <c r="D573" s="215"/>
      <c r="E573" s="215"/>
      <c r="F573" s="216"/>
      <c r="G573" s="217"/>
      <c r="H573" s="217"/>
      <c r="I573" s="218"/>
      <c r="J573" s="216"/>
      <c r="K573" s="216"/>
      <c r="L573" s="232"/>
      <c r="M573" s="215"/>
      <c r="N573" s="216"/>
    </row>
    <row r="574" spans="4:14" s="205" customFormat="1" x14ac:dyDescent="0.3">
      <c r="D574" s="215"/>
      <c r="E574" s="215"/>
      <c r="F574" s="216"/>
      <c r="G574" s="217"/>
      <c r="H574" s="217"/>
      <c r="I574" s="218"/>
      <c r="J574" s="216"/>
      <c r="K574" s="216"/>
      <c r="L574" s="232"/>
      <c r="M574" s="215"/>
      <c r="N574" s="216"/>
    </row>
    <row r="575" spans="4:14" s="205" customFormat="1" x14ac:dyDescent="0.3">
      <c r="D575" s="215"/>
      <c r="E575" s="215"/>
      <c r="F575" s="216"/>
      <c r="G575" s="217"/>
      <c r="H575" s="217"/>
      <c r="I575" s="218"/>
      <c r="J575" s="216"/>
      <c r="K575" s="216"/>
      <c r="L575" s="232"/>
      <c r="M575" s="215"/>
      <c r="N575" s="216"/>
    </row>
    <row r="576" spans="4:14" s="205" customFormat="1" x14ac:dyDescent="0.3">
      <c r="D576" s="215"/>
      <c r="E576" s="215"/>
      <c r="F576" s="216"/>
      <c r="G576" s="217"/>
      <c r="H576" s="217"/>
      <c r="I576" s="218"/>
      <c r="J576" s="216"/>
      <c r="K576" s="216"/>
      <c r="L576" s="232"/>
      <c r="M576" s="215"/>
      <c r="N576" s="216"/>
    </row>
    <row r="577" spans="4:14" s="205" customFormat="1" x14ac:dyDescent="0.3">
      <c r="D577" s="215"/>
      <c r="E577" s="215"/>
      <c r="F577" s="216"/>
      <c r="G577" s="217"/>
      <c r="H577" s="217"/>
      <c r="I577" s="218"/>
      <c r="J577" s="216"/>
      <c r="K577" s="216"/>
      <c r="L577" s="232"/>
      <c r="M577" s="215"/>
      <c r="N577" s="216"/>
    </row>
    <row r="578" spans="4:14" s="205" customFormat="1" x14ac:dyDescent="0.3">
      <c r="D578" s="215"/>
      <c r="E578" s="215"/>
      <c r="F578" s="216"/>
      <c r="G578" s="217"/>
      <c r="H578" s="217"/>
      <c r="I578" s="218"/>
      <c r="J578" s="216"/>
      <c r="K578" s="216"/>
      <c r="L578" s="232"/>
      <c r="M578" s="215"/>
      <c r="N578" s="216"/>
    </row>
    <row r="579" spans="4:14" s="205" customFormat="1" x14ac:dyDescent="0.3">
      <c r="D579" s="215"/>
      <c r="E579" s="215"/>
      <c r="F579" s="216"/>
      <c r="G579" s="217"/>
      <c r="H579" s="217"/>
      <c r="I579" s="218"/>
      <c r="J579" s="216"/>
      <c r="K579" s="216"/>
      <c r="L579" s="232"/>
      <c r="M579" s="215"/>
      <c r="N579" s="216"/>
    </row>
    <row r="580" spans="4:14" s="205" customFormat="1" x14ac:dyDescent="0.3">
      <c r="D580" s="215"/>
      <c r="E580" s="215"/>
      <c r="F580" s="216"/>
      <c r="G580" s="217"/>
      <c r="H580" s="217"/>
      <c r="I580" s="218"/>
      <c r="J580" s="216"/>
      <c r="K580" s="216"/>
      <c r="L580" s="232"/>
      <c r="M580" s="215"/>
      <c r="N580" s="216"/>
    </row>
    <row r="581" spans="4:14" s="205" customFormat="1" x14ac:dyDescent="0.3">
      <c r="D581" s="215"/>
      <c r="E581" s="215"/>
      <c r="F581" s="216"/>
      <c r="G581" s="217"/>
      <c r="H581" s="217"/>
      <c r="I581" s="218"/>
      <c r="J581" s="216"/>
      <c r="K581" s="216"/>
      <c r="L581" s="232"/>
      <c r="M581" s="215"/>
      <c r="N581" s="216"/>
    </row>
    <row r="582" spans="4:14" s="205" customFormat="1" x14ac:dyDescent="0.3">
      <c r="D582" s="215"/>
      <c r="E582" s="215"/>
      <c r="F582" s="216"/>
      <c r="G582" s="217"/>
      <c r="H582" s="217"/>
      <c r="I582" s="218"/>
      <c r="J582" s="216"/>
      <c r="K582" s="216"/>
      <c r="L582" s="232"/>
      <c r="M582" s="215"/>
      <c r="N582" s="216"/>
    </row>
    <row r="583" spans="4:14" s="205" customFormat="1" x14ac:dyDescent="0.3">
      <c r="D583" s="215"/>
      <c r="E583" s="215"/>
      <c r="F583" s="216"/>
      <c r="G583" s="217"/>
      <c r="H583" s="217"/>
      <c r="I583" s="218"/>
      <c r="J583" s="216"/>
      <c r="K583" s="216"/>
      <c r="L583" s="232"/>
      <c r="M583" s="215"/>
      <c r="N583" s="216"/>
    </row>
    <row r="584" spans="4:14" s="205" customFormat="1" x14ac:dyDescent="0.3">
      <c r="D584" s="215"/>
      <c r="E584" s="215"/>
      <c r="F584" s="216"/>
      <c r="G584" s="217"/>
      <c r="H584" s="217"/>
      <c r="I584" s="218"/>
      <c r="J584" s="216"/>
      <c r="K584" s="216"/>
      <c r="L584" s="232"/>
      <c r="M584" s="215"/>
      <c r="N584" s="216"/>
    </row>
    <row r="585" spans="4:14" s="205" customFormat="1" x14ac:dyDescent="0.3">
      <c r="D585" s="215"/>
      <c r="E585" s="215"/>
      <c r="F585" s="216"/>
      <c r="G585" s="217"/>
      <c r="H585" s="217"/>
      <c r="I585" s="218"/>
      <c r="J585" s="216"/>
      <c r="K585" s="216"/>
      <c r="L585" s="232"/>
      <c r="M585" s="215"/>
      <c r="N585" s="216"/>
    </row>
    <row r="586" spans="4:14" s="205" customFormat="1" x14ac:dyDescent="0.3">
      <c r="D586" s="215"/>
      <c r="E586" s="215"/>
      <c r="F586" s="216"/>
      <c r="G586" s="217"/>
      <c r="H586" s="217"/>
      <c r="I586" s="218"/>
      <c r="J586" s="216"/>
      <c r="K586" s="216"/>
      <c r="L586" s="232"/>
      <c r="M586" s="215"/>
      <c r="N586" s="216"/>
    </row>
    <row r="587" spans="4:14" s="205" customFormat="1" x14ac:dyDescent="0.3">
      <c r="D587" s="215"/>
      <c r="E587" s="215"/>
      <c r="F587" s="216"/>
      <c r="G587" s="217"/>
      <c r="H587" s="217"/>
      <c r="I587" s="218"/>
      <c r="J587" s="216"/>
      <c r="K587" s="216"/>
      <c r="L587" s="232"/>
      <c r="M587" s="215"/>
      <c r="N587" s="216"/>
    </row>
    <row r="588" spans="4:14" s="205" customFormat="1" x14ac:dyDescent="0.3">
      <c r="D588" s="215"/>
      <c r="E588" s="215"/>
      <c r="F588" s="216"/>
      <c r="G588" s="217"/>
      <c r="H588" s="217"/>
      <c r="I588" s="218"/>
      <c r="J588" s="216"/>
      <c r="K588" s="216"/>
      <c r="L588" s="232"/>
      <c r="M588" s="215"/>
      <c r="N588" s="216"/>
    </row>
    <row r="589" spans="4:14" s="205" customFormat="1" x14ac:dyDescent="0.3">
      <c r="D589" s="215"/>
      <c r="E589" s="215"/>
      <c r="F589" s="216"/>
      <c r="G589" s="217"/>
      <c r="H589" s="217"/>
      <c r="I589" s="218"/>
      <c r="J589" s="216"/>
      <c r="K589" s="216"/>
      <c r="L589" s="232"/>
      <c r="M589" s="215"/>
      <c r="N589" s="216"/>
    </row>
    <row r="590" spans="4:14" s="205" customFormat="1" x14ac:dyDescent="0.3">
      <c r="D590" s="215"/>
      <c r="E590" s="215"/>
      <c r="F590" s="216"/>
      <c r="G590" s="217"/>
      <c r="H590" s="217"/>
      <c r="I590" s="218"/>
      <c r="J590" s="216"/>
      <c r="K590" s="216"/>
      <c r="L590" s="232"/>
      <c r="M590" s="215"/>
      <c r="N590" s="216"/>
    </row>
    <row r="591" spans="4:14" s="205" customFormat="1" x14ac:dyDescent="0.3">
      <c r="D591" s="215"/>
      <c r="E591" s="215"/>
      <c r="F591" s="216"/>
      <c r="G591" s="217"/>
      <c r="H591" s="217"/>
      <c r="I591" s="218"/>
      <c r="J591" s="216"/>
      <c r="K591" s="216"/>
      <c r="L591" s="232"/>
      <c r="M591" s="215"/>
      <c r="N591" s="216"/>
    </row>
    <row r="592" spans="4:14" s="205" customFormat="1" x14ac:dyDescent="0.3">
      <c r="D592" s="215"/>
      <c r="E592" s="215"/>
      <c r="F592" s="216"/>
      <c r="G592" s="217"/>
      <c r="H592" s="217"/>
      <c r="I592" s="218"/>
      <c r="J592" s="216"/>
      <c r="K592" s="216"/>
      <c r="L592" s="232"/>
      <c r="M592" s="215"/>
      <c r="N592" s="216"/>
    </row>
    <row r="593" spans="4:14" s="205" customFormat="1" x14ac:dyDescent="0.3">
      <c r="D593" s="215"/>
      <c r="E593" s="215"/>
      <c r="F593" s="216"/>
      <c r="G593" s="217"/>
      <c r="H593" s="217"/>
      <c r="I593" s="218"/>
      <c r="J593" s="216"/>
      <c r="K593" s="216"/>
      <c r="L593" s="232"/>
      <c r="M593" s="215"/>
      <c r="N593" s="216"/>
    </row>
    <row r="594" spans="4:14" s="205" customFormat="1" x14ac:dyDescent="0.3">
      <c r="D594" s="215"/>
      <c r="E594" s="215"/>
      <c r="F594" s="216"/>
      <c r="G594" s="217"/>
      <c r="H594" s="217"/>
      <c r="I594" s="218"/>
      <c r="J594" s="216"/>
      <c r="K594" s="216"/>
      <c r="L594" s="232"/>
      <c r="M594" s="215"/>
      <c r="N594" s="216"/>
    </row>
    <row r="595" spans="4:14" s="205" customFormat="1" x14ac:dyDescent="0.3">
      <c r="D595" s="215"/>
      <c r="E595" s="215"/>
      <c r="F595" s="216"/>
      <c r="G595" s="217"/>
      <c r="H595" s="217"/>
      <c r="I595" s="218"/>
      <c r="J595" s="216"/>
      <c r="K595" s="216"/>
      <c r="L595" s="232"/>
      <c r="M595" s="215"/>
      <c r="N595" s="216"/>
    </row>
    <row r="596" spans="4:14" s="205" customFormat="1" x14ac:dyDescent="0.3">
      <c r="D596" s="215"/>
      <c r="E596" s="215"/>
      <c r="F596" s="216"/>
      <c r="G596" s="217"/>
      <c r="H596" s="217"/>
      <c r="I596" s="218"/>
      <c r="J596" s="216"/>
      <c r="K596" s="216"/>
      <c r="L596" s="232"/>
      <c r="M596" s="215"/>
      <c r="N596" s="216"/>
    </row>
    <row r="597" spans="4:14" s="205" customFormat="1" x14ac:dyDescent="0.3">
      <c r="D597" s="215"/>
      <c r="E597" s="215"/>
      <c r="F597" s="216"/>
      <c r="G597" s="217"/>
      <c r="H597" s="217"/>
      <c r="I597" s="218"/>
      <c r="J597" s="216"/>
      <c r="K597" s="216"/>
      <c r="L597" s="232"/>
      <c r="M597" s="215"/>
      <c r="N597" s="216"/>
    </row>
    <row r="598" spans="4:14" s="205" customFormat="1" x14ac:dyDescent="0.3">
      <c r="D598" s="215"/>
      <c r="E598" s="215"/>
      <c r="F598" s="216"/>
      <c r="G598" s="217"/>
      <c r="H598" s="217"/>
      <c r="I598" s="218"/>
      <c r="J598" s="216"/>
      <c r="K598" s="216"/>
      <c r="L598" s="232"/>
      <c r="M598" s="215"/>
      <c r="N598" s="216"/>
    </row>
    <row r="599" spans="4:14" s="205" customFormat="1" x14ac:dyDescent="0.3">
      <c r="D599" s="215"/>
      <c r="E599" s="215"/>
      <c r="F599" s="216"/>
      <c r="G599" s="217"/>
      <c r="H599" s="217"/>
      <c r="I599" s="218"/>
      <c r="J599" s="216"/>
      <c r="K599" s="216"/>
      <c r="L599" s="232"/>
      <c r="M599" s="215"/>
      <c r="N599" s="216"/>
    </row>
    <row r="600" spans="4:14" s="205" customFormat="1" x14ac:dyDescent="0.3">
      <c r="D600" s="215"/>
      <c r="E600" s="215"/>
      <c r="F600" s="216"/>
      <c r="G600" s="217"/>
      <c r="H600" s="217"/>
      <c r="I600" s="218"/>
      <c r="J600" s="216"/>
      <c r="K600" s="216"/>
      <c r="L600" s="232"/>
      <c r="M600" s="215"/>
      <c r="N600" s="216"/>
    </row>
    <row r="601" spans="4:14" s="205" customFormat="1" x14ac:dyDescent="0.3">
      <c r="D601" s="215"/>
      <c r="E601" s="215"/>
      <c r="F601" s="216"/>
      <c r="G601" s="217"/>
      <c r="H601" s="217"/>
      <c r="I601" s="218"/>
      <c r="J601" s="216"/>
      <c r="K601" s="216"/>
      <c r="L601" s="232"/>
      <c r="M601" s="215"/>
      <c r="N601" s="216"/>
    </row>
    <row r="602" spans="4:14" s="205" customFormat="1" x14ac:dyDescent="0.3">
      <c r="D602" s="215"/>
      <c r="E602" s="215"/>
      <c r="F602" s="216"/>
      <c r="G602" s="217"/>
      <c r="H602" s="217"/>
      <c r="I602" s="218"/>
      <c r="J602" s="216"/>
      <c r="K602" s="216"/>
      <c r="L602" s="232"/>
      <c r="M602" s="215"/>
      <c r="N602" s="216"/>
    </row>
    <row r="603" spans="4:14" s="205" customFormat="1" x14ac:dyDescent="0.3">
      <c r="D603" s="215"/>
      <c r="E603" s="215"/>
      <c r="F603" s="216"/>
      <c r="G603" s="217"/>
      <c r="H603" s="217"/>
      <c r="I603" s="218"/>
      <c r="J603" s="216"/>
      <c r="K603" s="216"/>
      <c r="L603" s="232"/>
      <c r="M603" s="215"/>
      <c r="N603" s="216"/>
    </row>
    <row r="604" spans="4:14" s="205" customFormat="1" x14ac:dyDescent="0.3">
      <c r="D604" s="215"/>
      <c r="E604" s="215"/>
      <c r="F604" s="216"/>
      <c r="G604" s="217"/>
      <c r="H604" s="217"/>
      <c r="I604" s="218"/>
      <c r="J604" s="216"/>
      <c r="K604" s="216"/>
      <c r="L604" s="232"/>
      <c r="M604" s="215"/>
      <c r="N604" s="216"/>
    </row>
    <row r="605" spans="4:14" s="205" customFormat="1" x14ac:dyDescent="0.3">
      <c r="D605" s="215"/>
      <c r="E605" s="215"/>
      <c r="F605" s="216"/>
      <c r="G605" s="217"/>
      <c r="H605" s="217"/>
      <c r="I605" s="218"/>
      <c r="J605" s="216"/>
      <c r="K605" s="216"/>
      <c r="L605" s="232"/>
      <c r="M605" s="215"/>
      <c r="N605" s="216"/>
    </row>
    <row r="606" spans="4:14" s="205" customFormat="1" x14ac:dyDescent="0.3">
      <c r="D606" s="215"/>
      <c r="E606" s="215"/>
      <c r="F606" s="216"/>
      <c r="G606" s="217"/>
      <c r="H606" s="217"/>
      <c r="I606" s="218"/>
      <c r="J606" s="216"/>
      <c r="K606" s="216"/>
      <c r="L606" s="232"/>
      <c r="M606" s="215"/>
      <c r="N606" s="216"/>
    </row>
    <row r="607" spans="4:14" s="205" customFormat="1" x14ac:dyDescent="0.3">
      <c r="D607" s="215"/>
      <c r="E607" s="215"/>
      <c r="F607" s="216"/>
      <c r="G607" s="217"/>
      <c r="H607" s="217"/>
      <c r="I607" s="218"/>
      <c r="J607" s="216"/>
      <c r="K607" s="216"/>
      <c r="L607" s="232"/>
      <c r="M607" s="215"/>
      <c r="N607" s="216"/>
    </row>
    <row r="608" spans="4:14" s="205" customFormat="1" x14ac:dyDescent="0.3">
      <c r="D608" s="215"/>
      <c r="E608" s="215"/>
      <c r="F608" s="216"/>
      <c r="G608" s="217"/>
      <c r="H608" s="217"/>
      <c r="I608" s="218"/>
      <c r="J608" s="216"/>
      <c r="K608" s="216"/>
      <c r="L608" s="232"/>
      <c r="M608" s="215"/>
      <c r="N608" s="216"/>
    </row>
    <row r="609" spans="4:14" s="205" customFormat="1" x14ac:dyDescent="0.3">
      <c r="D609" s="215"/>
      <c r="E609" s="215"/>
      <c r="F609" s="216"/>
      <c r="G609" s="217"/>
      <c r="H609" s="217"/>
      <c r="I609" s="218"/>
      <c r="J609" s="216"/>
      <c r="K609" s="216"/>
      <c r="L609" s="232"/>
      <c r="M609" s="215"/>
      <c r="N609" s="216"/>
    </row>
    <row r="610" spans="4:14" s="205" customFormat="1" x14ac:dyDescent="0.3">
      <c r="D610" s="215"/>
      <c r="E610" s="215"/>
      <c r="F610" s="216"/>
      <c r="G610" s="217"/>
      <c r="H610" s="217"/>
      <c r="I610" s="218"/>
      <c r="J610" s="216"/>
      <c r="K610" s="216"/>
      <c r="L610" s="232"/>
      <c r="M610" s="215"/>
      <c r="N610" s="216"/>
    </row>
    <row r="611" spans="4:14" s="205" customFormat="1" x14ac:dyDescent="0.3">
      <c r="D611" s="215"/>
      <c r="E611" s="215"/>
      <c r="F611" s="216"/>
      <c r="G611" s="217"/>
      <c r="H611" s="217"/>
      <c r="I611" s="218"/>
      <c r="J611" s="216"/>
      <c r="K611" s="216"/>
      <c r="L611" s="232"/>
      <c r="M611" s="215"/>
      <c r="N611" s="216"/>
    </row>
    <row r="612" spans="4:14" s="205" customFormat="1" x14ac:dyDescent="0.3">
      <c r="D612" s="215"/>
      <c r="E612" s="215"/>
      <c r="F612" s="216"/>
      <c r="G612" s="217"/>
      <c r="H612" s="217"/>
      <c r="I612" s="218"/>
      <c r="J612" s="216"/>
      <c r="K612" s="216"/>
      <c r="L612" s="232"/>
      <c r="M612" s="215"/>
      <c r="N612" s="216"/>
    </row>
    <row r="613" spans="4:14" s="205" customFormat="1" x14ac:dyDescent="0.3">
      <c r="D613" s="215"/>
      <c r="E613" s="215"/>
      <c r="F613" s="216"/>
      <c r="G613" s="217"/>
      <c r="H613" s="217"/>
      <c r="I613" s="218"/>
      <c r="J613" s="216"/>
      <c r="K613" s="216"/>
      <c r="L613" s="232"/>
      <c r="M613" s="215"/>
      <c r="N613" s="216"/>
    </row>
    <row r="614" spans="4:14" s="205" customFormat="1" x14ac:dyDescent="0.3">
      <c r="D614" s="215"/>
      <c r="E614" s="215"/>
      <c r="F614" s="216"/>
      <c r="G614" s="217"/>
      <c r="H614" s="217"/>
      <c r="I614" s="218"/>
      <c r="J614" s="216"/>
      <c r="K614" s="216"/>
      <c r="L614" s="232"/>
      <c r="M614" s="215"/>
      <c r="N614" s="216"/>
    </row>
    <row r="615" spans="4:14" s="205" customFormat="1" x14ac:dyDescent="0.3">
      <c r="D615" s="215"/>
      <c r="E615" s="215"/>
      <c r="F615" s="216"/>
      <c r="G615" s="217"/>
      <c r="H615" s="217"/>
      <c r="I615" s="218"/>
      <c r="J615" s="216"/>
      <c r="K615" s="216"/>
      <c r="L615" s="232"/>
      <c r="M615" s="215"/>
      <c r="N615" s="216"/>
    </row>
    <row r="616" spans="4:14" s="205" customFormat="1" x14ac:dyDescent="0.3">
      <c r="D616" s="215"/>
      <c r="E616" s="215"/>
      <c r="F616" s="216"/>
      <c r="G616" s="217"/>
      <c r="H616" s="217"/>
      <c r="I616" s="218"/>
      <c r="J616" s="216"/>
      <c r="K616" s="216"/>
      <c r="L616" s="232"/>
      <c r="M616" s="215"/>
      <c r="N616" s="216"/>
    </row>
    <row r="617" spans="4:14" s="205" customFormat="1" x14ac:dyDescent="0.3">
      <c r="D617" s="215"/>
      <c r="E617" s="215"/>
      <c r="F617" s="216"/>
      <c r="G617" s="217"/>
      <c r="H617" s="217"/>
      <c r="I617" s="218"/>
      <c r="J617" s="216"/>
      <c r="K617" s="216"/>
      <c r="L617" s="232"/>
      <c r="M617" s="215"/>
      <c r="N617" s="216"/>
    </row>
    <row r="618" spans="4:14" s="205" customFormat="1" x14ac:dyDescent="0.3">
      <c r="D618" s="215"/>
      <c r="E618" s="215"/>
      <c r="F618" s="216"/>
      <c r="G618" s="217"/>
      <c r="H618" s="217"/>
      <c r="I618" s="218"/>
      <c r="J618" s="216"/>
      <c r="K618" s="216"/>
      <c r="L618" s="232"/>
      <c r="M618" s="215"/>
      <c r="N618" s="216"/>
    </row>
    <row r="619" spans="4:14" s="205" customFormat="1" x14ac:dyDescent="0.3">
      <c r="D619" s="215"/>
      <c r="E619" s="215"/>
      <c r="F619" s="216"/>
      <c r="G619" s="217"/>
      <c r="H619" s="217"/>
      <c r="I619" s="218"/>
      <c r="J619" s="216"/>
      <c r="K619" s="216"/>
      <c r="L619" s="232"/>
      <c r="M619" s="215"/>
      <c r="N619" s="216"/>
    </row>
    <row r="620" spans="4:14" s="205" customFormat="1" x14ac:dyDescent="0.3">
      <c r="D620" s="215"/>
      <c r="E620" s="215"/>
      <c r="F620" s="216"/>
      <c r="G620" s="217"/>
      <c r="H620" s="217"/>
      <c r="I620" s="218"/>
      <c r="J620" s="216"/>
      <c r="K620" s="216"/>
      <c r="L620" s="232"/>
      <c r="M620" s="215"/>
      <c r="N620" s="216"/>
    </row>
    <row r="621" spans="4:14" s="205" customFormat="1" x14ac:dyDescent="0.3">
      <c r="D621" s="215"/>
      <c r="E621" s="215"/>
      <c r="F621" s="216"/>
      <c r="G621" s="217"/>
      <c r="H621" s="217"/>
      <c r="I621" s="218"/>
      <c r="J621" s="216"/>
      <c r="K621" s="216"/>
      <c r="L621" s="232"/>
      <c r="M621" s="215"/>
      <c r="N621" s="216"/>
    </row>
    <row r="622" spans="4:14" s="205" customFormat="1" x14ac:dyDescent="0.3">
      <c r="D622" s="215"/>
      <c r="E622" s="215"/>
      <c r="F622" s="216"/>
      <c r="G622" s="217"/>
      <c r="H622" s="217"/>
      <c r="I622" s="218"/>
      <c r="J622" s="216"/>
      <c r="K622" s="216"/>
      <c r="L622" s="232"/>
      <c r="M622" s="215"/>
      <c r="N622" s="216"/>
    </row>
    <row r="623" spans="4:14" s="205" customFormat="1" x14ac:dyDescent="0.3">
      <c r="D623" s="215"/>
      <c r="E623" s="215"/>
      <c r="F623" s="216"/>
      <c r="G623" s="217"/>
      <c r="H623" s="217"/>
      <c r="I623" s="218"/>
      <c r="J623" s="216"/>
      <c r="K623" s="216"/>
      <c r="L623" s="232"/>
      <c r="M623" s="215"/>
      <c r="N623" s="216"/>
    </row>
    <row r="624" spans="4:14" s="205" customFormat="1" x14ac:dyDescent="0.3">
      <c r="D624" s="215"/>
      <c r="E624" s="215"/>
      <c r="F624" s="216"/>
      <c r="G624" s="217"/>
      <c r="H624" s="217"/>
      <c r="I624" s="218"/>
      <c r="J624" s="216"/>
      <c r="K624" s="216"/>
      <c r="L624" s="232"/>
      <c r="M624" s="215"/>
      <c r="N624" s="216"/>
    </row>
    <row r="625" spans="4:14" s="205" customFormat="1" x14ac:dyDescent="0.3">
      <c r="D625" s="215"/>
      <c r="E625" s="215"/>
      <c r="F625" s="216"/>
      <c r="G625" s="217"/>
      <c r="H625" s="217"/>
      <c r="I625" s="218"/>
      <c r="J625" s="216"/>
      <c r="K625" s="216"/>
      <c r="L625" s="232"/>
      <c r="M625" s="215"/>
      <c r="N625" s="216"/>
    </row>
    <row r="626" spans="4:14" s="205" customFormat="1" x14ac:dyDescent="0.3">
      <c r="D626" s="215"/>
      <c r="E626" s="215"/>
      <c r="F626" s="216"/>
      <c r="G626" s="217"/>
      <c r="H626" s="217"/>
      <c r="I626" s="218"/>
      <c r="J626" s="216"/>
      <c r="K626" s="216"/>
      <c r="L626" s="232"/>
      <c r="M626" s="215"/>
      <c r="N626" s="216"/>
    </row>
    <row r="627" spans="4:14" s="205" customFormat="1" x14ac:dyDescent="0.3">
      <c r="D627" s="215"/>
      <c r="E627" s="215"/>
      <c r="F627" s="216"/>
      <c r="G627" s="217"/>
      <c r="H627" s="217"/>
      <c r="I627" s="218"/>
      <c r="J627" s="216"/>
      <c r="K627" s="216"/>
      <c r="L627" s="232"/>
      <c r="M627" s="215"/>
      <c r="N627" s="216"/>
    </row>
    <row r="628" spans="4:14" s="205" customFormat="1" x14ac:dyDescent="0.3">
      <c r="D628" s="215"/>
      <c r="E628" s="215"/>
      <c r="F628" s="216"/>
      <c r="G628" s="217"/>
      <c r="H628" s="217"/>
      <c r="I628" s="218"/>
      <c r="J628" s="216"/>
      <c r="K628" s="216"/>
      <c r="L628" s="232"/>
      <c r="M628" s="215"/>
      <c r="N628" s="216"/>
    </row>
    <row r="629" spans="4:14" s="205" customFormat="1" x14ac:dyDescent="0.3">
      <c r="D629" s="215"/>
      <c r="E629" s="215"/>
      <c r="F629" s="216"/>
      <c r="G629" s="217"/>
      <c r="H629" s="217"/>
      <c r="I629" s="218"/>
      <c r="J629" s="216"/>
      <c r="K629" s="216"/>
      <c r="L629" s="232"/>
      <c r="M629" s="215"/>
      <c r="N629" s="216"/>
    </row>
    <row r="630" spans="4:14" s="205" customFormat="1" x14ac:dyDescent="0.3">
      <c r="D630" s="215"/>
      <c r="E630" s="215"/>
      <c r="F630" s="216"/>
      <c r="G630" s="217"/>
      <c r="H630" s="217"/>
      <c r="I630" s="218"/>
      <c r="J630" s="216"/>
      <c r="K630" s="216"/>
      <c r="L630" s="232"/>
      <c r="M630" s="215"/>
      <c r="N630" s="216"/>
    </row>
    <row r="631" spans="4:14" s="205" customFormat="1" x14ac:dyDescent="0.3">
      <c r="D631" s="215"/>
      <c r="E631" s="215"/>
      <c r="F631" s="216"/>
      <c r="G631" s="217"/>
      <c r="H631" s="217"/>
      <c r="I631" s="218"/>
      <c r="J631" s="216"/>
      <c r="K631" s="216"/>
      <c r="L631" s="232"/>
      <c r="M631" s="215"/>
      <c r="N631" s="216"/>
    </row>
    <row r="632" spans="4:14" s="205" customFormat="1" x14ac:dyDescent="0.3">
      <c r="D632" s="215"/>
      <c r="E632" s="215"/>
      <c r="F632" s="216"/>
      <c r="G632" s="217"/>
      <c r="H632" s="217"/>
      <c r="I632" s="218"/>
      <c r="J632" s="216"/>
      <c r="K632" s="216"/>
      <c r="L632" s="232"/>
      <c r="M632" s="215"/>
      <c r="N632" s="216"/>
    </row>
    <row r="633" spans="4:14" s="205" customFormat="1" x14ac:dyDescent="0.3">
      <c r="D633" s="215"/>
      <c r="E633" s="215"/>
      <c r="F633" s="216"/>
      <c r="G633" s="217"/>
      <c r="H633" s="217"/>
      <c r="I633" s="218"/>
      <c r="J633" s="216"/>
      <c r="K633" s="216"/>
      <c r="L633" s="232"/>
      <c r="M633" s="215"/>
      <c r="N633" s="216"/>
    </row>
    <row r="634" spans="4:14" s="205" customFormat="1" x14ac:dyDescent="0.3">
      <c r="D634" s="215"/>
      <c r="E634" s="215"/>
      <c r="F634" s="216"/>
      <c r="G634" s="217"/>
      <c r="H634" s="217"/>
      <c r="I634" s="218"/>
      <c r="J634" s="216"/>
      <c r="K634" s="216"/>
      <c r="L634" s="232"/>
      <c r="M634" s="215"/>
      <c r="N634" s="216"/>
    </row>
    <row r="635" spans="4:14" s="205" customFormat="1" x14ac:dyDescent="0.3">
      <c r="D635" s="215"/>
      <c r="E635" s="215"/>
      <c r="F635" s="216"/>
      <c r="G635" s="217"/>
      <c r="H635" s="217"/>
      <c r="I635" s="218"/>
      <c r="J635" s="216"/>
      <c r="K635" s="216"/>
      <c r="L635" s="232"/>
      <c r="M635" s="215"/>
      <c r="N635" s="216"/>
    </row>
    <row r="636" spans="4:14" s="205" customFormat="1" x14ac:dyDescent="0.3">
      <c r="D636" s="215"/>
      <c r="E636" s="215"/>
      <c r="F636" s="216"/>
      <c r="G636" s="217"/>
      <c r="H636" s="217"/>
      <c r="I636" s="218"/>
      <c r="J636" s="216"/>
      <c r="K636" s="216"/>
      <c r="L636" s="232"/>
      <c r="M636" s="215"/>
      <c r="N636" s="216"/>
    </row>
    <row r="637" spans="4:14" s="205" customFormat="1" x14ac:dyDescent="0.3">
      <c r="D637" s="215"/>
      <c r="E637" s="215"/>
      <c r="F637" s="216"/>
      <c r="G637" s="217"/>
      <c r="H637" s="217"/>
      <c r="I637" s="218"/>
      <c r="J637" s="216"/>
      <c r="K637" s="216"/>
      <c r="L637" s="232"/>
      <c r="M637" s="215"/>
      <c r="N637" s="216"/>
    </row>
    <row r="638" spans="4:14" s="205" customFormat="1" x14ac:dyDescent="0.3">
      <c r="D638" s="215"/>
      <c r="E638" s="215"/>
      <c r="F638" s="216"/>
      <c r="G638" s="217"/>
      <c r="H638" s="217"/>
      <c r="I638" s="218"/>
      <c r="J638" s="216"/>
      <c r="K638" s="216"/>
      <c r="L638" s="232"/>
      <c r="M638" s="215"/>
      <c r="N638" s="216"/>
    </row>
    <row r="639" spans="4:14" s="205" customFormat="1" x14ac:dyDescent="0.3">
      <c r="D639" s="215"/>
      <c r="E639" s="215"/>
      <c r="F639" s="216"/>
      <c r="G639" s="217"/>
      <c r="H639" s="217"/>
      <c r="I639" s="218"/>
      <c r="J639" s="216"/>
      <c r="K639" s="216"/>
      <c r="L639" s="232"/>
      <c r="M639" s="215"/>
      <c r="N639" s="216"/>
    </row>
    <row r="640" spans="4:14" s="205" customFormat="1" x14ac:dyDescent="0.3">
      <c r="D640" s="215"/>
      <c r="E640" s="215"/>
      <c r="F640" s="216"/>
      <c r="G640" s="217"/>
      <c r="H640" s="217"/>
      <c r="I640" s="218"/>
      <c r="J640" s="216"/>
      <c r="K640" s="216"/>
      <c r="L640" s="232"/>
      <c r="M640" s="215"/>
      <c r="N640" s="216"/>
    </row>
    <row r="641" spans="4:14" s="205" customFormat="1" x14ac:dyDescent="0.3">
      <c r="D641" s="215"/>
      <c r="E641" s="215"/>
      <c r="F641" s="216"/>
      <c r="G641" s="217"/>
      <c r="H641" s="217"/>
      <c r="I641" s="218"/>
      <c r="J641" s="216"/>
      <c r="K641" s="216"/>
      <c r="L641" s="232"/>
      <c r="M641" s="215"/>
      <c r="N641" s="216"/>
    </row>
    <row r="642" spans="4:14" s="205" customFormat="1" x14ac:dyDescent="0.3">
      <c r="D642" s="215"/>
      <c r="E642" s="215"/>
      <c r="F642" s="216"/>
      <c r="G642" s="217"/>
      <c r="H642" s="217"/>
      <c r="I642" s="218"/>
      <c r="J642" s="216"/>
      <c r="K642" s="216"/>
      <c r="L642" s="232"/>
      <c r="M642" s="215"/>
      <c r="N642" s="216"/>
    </row>
    <row r="643" spans="4:14" s="205" customFormat="1" x14ac:dyDescent="0.3">
      <c r="D643" s="215"/>
      <c r="E643" s="215"/>
      <c r="F643" s="216"/>
      <c r="G643" s="217"/>
      <c r="H643" s="217"/>
      <c r="I643" s="218"/>
      <c r="J643" s="216"/>
      <c r="K643" s="216"/>
      <c r="L643" s="232"/>
      <c r="M643" s="215"/>
      <c r="N643" s="216"/>
    </row>
    <row r="644" spans="4:14" s="205" customFormat="1" x14ac:dyDescent="0.3">
      <c r="D644" s="215"/>
      <c r="E644" s="215"/>
      <c r="F644" s="216"/>
      <c r="G644" s="217"/>
      <c r="H644" s="217"/>
      <c r="I644" s="218"/>
      <c r="J644" s="216"/>
      <c r="K644" s="216"/>
      <c r="L644" s="232"/>
      <c r="M644" s="215"/>
      <c r="N644" s="216"/>
    </row>
    <row r="645" spans="4:14" s="205" customFormat="1" x14ac:dyDescent="0.3">
      <c r="D645" s="215"/>
      <c r="E645" s="215"/>
      <c r="F645" s="216"/>
      <c r="G645" s="217"/>
      <c r="H645" s="217"/>
      <c r="I645" s="218"/>
      <c r="J645" s="216"/>
      <c r="K645" s="216"/>
      <c r="L645" s="232"/>
      <c r="M645" s="215"/>
      <c r="N645" s="216"/>
    </row>
    <row r="646" spans="4:14" s="205" customFormat="1" x14ac:dyDescent="0.3">
      <c r="D646" s="215"/>
      <c r="E646" s="215"/>
      <c r="F646" s="216"/>
      <c r="G646" s="217"/>
      <c r="H646" s="217"/>
      <c r="I646" s="218"/>
      <c r="J646" s="216"/>
      <c r="K646" s="216"/>
      <c r="L646" s="232"/>
      <c r="M646" s="215"/>
      <c r="N646" s="216"/>
    </row>
    <row r="647" spans="4:14" s="205" customFormat="1" x14ac:dyDescent="0.3">
      <c r="D647" s="215"/>
      <c r="E647" s="215"/>
      <c r="F647" s="216"/>
      <c r="G647" s="217"/>
      <c r="H647" s="217"/>
      <c r="I647" s="218"/>
      <c r="J647" s="216"/>
      <c r="K647" s="216"/>
      <c r="L647" s="232"/>
      <c r="M647" s="215"/>
      <c r="N647" s="216"/>
    </row>
    <row r="648" spans="4:14" s="205" customFormat="1" x14ac:dyDescent="0.3">
      <c r="D648" s="215"/>
      <c r="E648" s="215"/>
      <c r="F648" s="216"/>
      <c r="G648" s="217"/>
      <c r="H648" s="217"/>
      <c r="I648" s="218"/>
      <c r="J648" s="216"/>
      <c r="K648" s="216"/>
      <c r="L648" s="232"/>
      <c r="M648" s="215"/>
      <c r="N648" s="216"/>
    </row>
    <row r="649" spans="4:14" s="205" customFormat="1" x14ac:dyDescent="0.3">
      <c r="D649" s="215"/>
      <c r="E649" s="215"/>
      <c r="F649" s="216"/>
      <c r="G649" s="217"/>
      <c r="H649" s="217"/>
      <c r="I649" s="218"/>
      <c r="J649" s="216"/>
      <c r="K649" s="216"/>
      <c r="L649" s="232"/>
      <c r="M649" s="215"/>
      <c r="N649" s="216"/>
    </row>
    <row r="650" spans="4:14" s="205" customFormat="1" x14ac:dyDescent="0.3">
      <c r="D650" s="215"/>
      <c r="E650" s="215"/>
      <c r="F650" s="216"/>
      <c r="G650" s="217"/>
      <c r="H650" s="217"/>
      <c r="I650" s="218"/>
      <c r="J650" s="216"/>
      <c r="K650" s="216"/>
      <c r="L650" s="232"/>
      <c r="M650" s="215"/>
      <c r="N650" s="216"/>
    </row>
    <row r="651" spans="4:14" s="205" customFormat="1" x14ac:dyDescent="0.3">
      <c r="D651" s="215"/>
      <c r="E651" s="215"/>
      <c r="F651" s="216"/>
      <c r="G651" s="217"/>
      <c r="H651" s="217"/>
      <c r="I651" s="218"/>
      <c r="J651" s="216"/>
      <c r="K651" s="216"/>
      <c r="L651" s="232"/>
      <c r="M651" s="215"/>
      <c r="N651" s="216"/>
    </row>
    <row r="652" spans="4:14" s="205" customFormat="1" x14ac:dyDescent="0.3">
      <c r="D652" s="215"/>
      <c r="E652" s="215"/>
      <c r="F652" s="216"/>
      <c r="G652" s="217"/>
      <c r="H652" s="217"/>
      <c r="I652" s="218"/>
      <c r="J652" s="216"/>
      <c r="K652" s="216"/>
      <c r="L652" s="232"/>
      <c r="M652" s="215"/>
      <c r="N652" s="216"/>
    </row>
    <row r="653" spans="4:14" s="205" customFormat="1" x14ac:dyDescent="0.3">
      <c r="D653" s="215"/>
      <c r="E653" s="215"/>
      <c r="F653" s="216"/>
      <c r="G653" s="217"/>
      <c r="H653" s="217"/>
      <c r="I653" s="218"/>
      <c r="J653" s="216"/>
      <c r="K653" s="216"/>
      <c r="L653" s="232"/>
      <c r="M653" s="215"/>
      <c r="N653" s="216"/>
    </row>
    <row r="654" spans="4:14" s="205" customFormat="1" x14ac:dyDescent="0.3">
      <c r="D654" s="215"/>
      <c r="E654" s="215"/>
      <c r="F654" s="216"/>
      <c r="G654" s="217"/>
      <c r="H654" s="217"/>
      <c r="I654" s="218"/>
      <c r="J654" s="216"/>
      <c r="K654" s="216"/>
      <c r="L654" s="232"/>
      <c r="M654" s="215"/>
      <c r="N654" s="216"/>
    </row>
    <row r="655" spans="4:14" s="205" customFormat="1" x14ac:dyDescent="0.3">
      <c r="D655" s="215"/>
      <c r="E655" s="215"/>
      <c r="F655" s="216"/>
      <c r="G655" s="217"/>
      <c r="H655" s="217"/>
      <c r="I655" s="218"/>
      <c r="J655" s="216"/>
      <c r="K655" s="216"/>
      <c r="L655" s="232"/>
      <c r="M655" s="215"/>
      <c r="N655" s="216"/>
    </row>
    <row r="656" spans="4:14" s="205" customFormat="1" x14ac:dyDescent="0.3">
      <c r="D656" s="215"/>
      <c r="E656" s="215"/>
      <c r="F656" s="216"/>
      <c r="G656" s="217"/>
      <c r="H656" s="217"/>
      <c r="I656" s="218"/>
      <c r="J656" s="216"/>
      <c r="K656" s="216"/>
      <c r="L656" s="232"/>
      <c r="M656" s="215"/>
      <c r="N656" s="216"/>
    </row>
    <row r="657" spans="4:14" s="205" customFormat="1" x14ac:dyDescent="0.3">
      <c r="D657" s="215"/>
      <c r="E657" s="215"/>
      <c r="F657" s="216"/>
      <c r="G657" s="217"/>
      <c r="H657" s="217"/>
      <c r="I657" s="218"/>
      <c r="J657" s="216"/>
      <c r="K657" s="216"/>
      <c r="L657" s="232"/>
      <c r="M657" s="215"/>
      <c r="N657" s="216"/>
    </row>
    <row r="658" spans="4:14" s="205" customFormat="1" x14ac:dyDescent="0.3">
      <c r="D658" s="215"/>
      <c r="E658" s="215"/>
      <c r="F658" s="216"/>
      <c r="G658" s="217"/>
      <c r="H658" s="217"/>
      <c r="I658" s="218"/>
      <c r="J658" s="216"/>
      <c r="K658" s="216"/>
      <c r="L658" s="232"/>
      <c r="M658" s="215"/>
      <c r="N658" s="216"/>
    </row>
    <row r="659" spans="4:14" s="205" customFormat="1" x14ac:dyDescent="0.3">
      <c r="D659" s="215"/>
      <c r="E659" s="215"/>
      <c r="F659" s="216"/>
      <c r="G659" s="217"/>
      <c r="H659" s="217"/>
      <c r="I659" s="218"/>
      <c r="J659" s="216"/>
      <c r="K659" s="216"/>
      <c r="L659" s="232"/>
      <c r="M659" s="215"/>
      <c r="N659" s="216"/>
    </row>
    <row r="660" spans="4:14" s="205" customFormat="1" x14ac:dyDescent="0.3">
      <c r="D660" s="215"/>
      <c r="E660" s="215"/>
      <c r="F660" s="216"/>
      <c r="G660" s="217"/>
      <c r="H660" s="217"/>
      <c r="I660" s="218"/>
      <c r="J660" s="216"/>
      <c r="K660" s="216"/>
      <c r="L660" s="232"/>
      <c r="M660" s="215"/>
      <c r="N660" s="216"/>
    </row>
    <row r="661" spans="4:14" s="205" customFormat="1" x14ac:dyDescent="0.3">
      <c r="D661" s="215"/>
      <c r="E661" s="215"/>
      <c r="F661" s="216"/>
      <c r="G661" s="217"/>
      <c r="H661" s="217"/>
      <c r="I661" s="218"/>
      <c r="J661" s="216"/>
      <c r="K661" s="216"/>
      <c r="L661" s="232"/>
      <c r="M661" s="215"/>
      <c r="N661" s="216"/>
    </row>
    <row r="662" spans="4:14" s="205" customFormat="1" x14ac:dyDescent="0.3">
      <c r="D662" s="215"/>
      <c r="E662" s="215"/>
      <c r="F662" s="216"/>
      <c r="G662" s="217"/>
      <c r="H662" s="217"/>
      <c r="I662" s="218"/>
      <c r="J662" s="216"/>
      <c r="K662" s="216"/>
      <c r="L662" s="232"/>
      <c r="M662" s="215"/>
      <c r="N662" s="216"/>
    </row>
    <row r="663" spans="4:14" s="205" customFormat="1" x14ac:dyDescent="0.3">
      <c r="D663" s="215"/>
      <c r="E663" s="215"/>
      <c r="F663" s="216"/>
      <c r="G663" s="217"/>
      <c r="H663" s="217"/>
      <c r="I663" s="218"/>
      <c r="J663" s="216"/>
      <c r="K663" s="216"/>
      <c r="L663" s="232"/>
      <c r="M663" s="215"/>
      <c r="N663" s="216"/>
    </row>
    <row r="664" spans="4:14" s="205" customFormat="1" x14ac:dyDescent="0.3">
      <c r="D664" s="215"/>
      <c r="E664" s="215"/>
      <c r="F664" s="216"/>
      <c r="G664" s="217"/>
      <c r="H664" s="217"/>
      <c r="I664" s="218"/>
      <c r="J664" s="216"/>
      <c r="K664" s="216"/>
      <c r="L664" s="232"/>
      <c r="M664" s="215"/>
      <c r="N664" s="216"/>
    </row>
    <row r="665" spans="4:14" s="205" customFormat="1" x14ac:dyDescent="0.3">
      <c r="D665" s="215"/>
      <c r="E665" s="215"/>
      <c r="F665" s="216"/>
      <c r="G665" s="217"/>
      <c r="H665" s="217"/>
      <c r="I665" s="218"/>
      <c r="J665" s="216"/>
      <c r="K665" s="216"/>
      <c r="L665" s="232"/>
      <c r="M665" s="215"/>
      <c r="N665" s="216"/>
    </row>
    <row r="666" spans="4:14" s="205" customFormat="1" x14ac:dyDescent="0.3">
      <c r="D666" s="215"/>
      <c r="E666" s="215"/>
      <c r="F666" s="216"/>
      <c r="G666" s="217"/>
      <c r="H666" s="217"/>
      <c r="I666" s="218"/>
      <c r="J666" s="216"/>
      <c r="K666" s="216"/>
      <c r="L666" s="232"/>
      <c r="M666" s="215"/>
      <c r="N666" s="216"/>
    </row>
    <row r="667" spans="4:14" s="205" customFormat="1" x14ac:dyDescent="0.3">
      <c r="D667" s="215"/>
      <c r="E667" s="215"/>
      <c r="F667" s="216"/>
      <c r="G667" s="217"/>
      <c r="H667" s="217"/>
      <c r="I667" s="218"/>
      <c r="J667" s="216"/>
      <c r="K667" s="216"/>
      <c r="L667" s="232"/>
      <c r="M667" s="215"/>
      <c r="N667" s="216"/>
    </row>
    <row r="668" spans="4:14" s="205" customFormat="1" x14ac:dyDescent="0.3">
      <c r="D668" s="215"/>
      <c r="E668" s="215"/>
      <c r="F668" s="216"/>
      <c r="G668" s="217"/>
      <c r="H668" s="217"/>
      <c r="I668" s="218"/>
      <c r="J668" s="216"/>
      <c r="K668" s="216"/>
      <c r="L668" s="232"/>
      <c r="M668" s="215"/>
      <c r="N668" s="216"/>
    </row>
    <row r="669" spans="4:14" s="205" customFormat="1" x14ac:dyDescent="0.3">
      <c r="D669" s="215"/>
      <c r="E669" s="215"/>
      <c r="F669" s="216"/>
      <c r="G669" s="217"/>
      <c r="H669" s="217"/>
      <c r="I669" s="218"/>
      <c r="J669" s="216"/>
      <c r="K669" s="216"/>
      <c r="L669" s="232"/>
      <c r="M669" s="215"/>
      <c r="N669" s="216"/>
    </row>
    <row r="670" spans="4:14" s="205" customFormat="1" x14ac:dyDescent="0.3">
      <c r="D670" s="215"/>
      <c r="E670" s="215"/>
      <c r="F670" s="216"/>
      <c r="G670" s="217"/>
      <c r="H670" s="217"/>
      <c r="I670" s="218"/>
      <c r="J670" s="216"/>
      <c r="K670" s="216"/>
      <c r="L670" s="232"/>
      <c r="M670" s="215"/>
      <c r="N670" s="216"/>
    </row>
    <row r="671" spans="4:14" s="205" customFormat="1" x14ac:dyDescent="0.3">
      <c r="D671" s="215"/>
      <c r="E671" s="215"/>
      <c r="F671" s="216"/>
      <c r="G671" s="217"/>
      <c r="H671" s="217"/>
      <c r="I671" s="218"/>
      <c r="J671" s="216"/>
      <c r="K671" s="216"/>
      <c r="L671" s="232"/>
      <c r="M671" s="215"/>
      <c r="N671" s="216"/>
    </row>
    <row r="672" spans="4:14" s="205" customFormat="1" x14ac:dyDescent="0.3">
      <c r="D672" s="215"/>
      <c r="E672" s="215"/>
      <c r="F672" s="216"/>
      <c r="G672" s="217"/>
      <c r="H672" s="217"/>
      <c r="I672" s="218"/>
      <c r="J672" s="216"/>
      <c r="K672" s="216"/>
      <c r="L672" s="232"/>
      <c r="M672" s="215"/>
      <c r="N672" s="216"/>
    </row>
    <row r="673" spans="4:14" s="205" customFormat="1" x14ac:dyDescent="0.3">
      <c r="D673" s="215"/>
      <c r="E673" s="215"/>
      <c r="F673" s="216"/>
      <c r="G673" s="217"/>
      <c r="H673" s="217"/>
      <c r="I673" s="218"/>
      <c r="J673" s="216"/>
      <c r="K673" s="216"/>
      <c r="L673" s="232"/>
      <c r="M673" s="215"/>
      <c r="N673" s="216"/>
    </row>
    <row r="674" spans="4:14" s="205" customFormat="1" x14ac:dyDescent="0.3">
      <c r="D674" s="215"/>
      <c r="E674" s="215"/>
      <c r="F674" s="216"/>
      <c r="G674" s="217"/>
      <c r="H674" s="217"/>
      <c r="I674" s="218"/>
      <c r="J674" s="216"/>
      <c r="K674" s="216"/>
      <c r="L674" s="232"/>
      <c r="M674" s="215"/>
      <c r="N674" s="216"/>
    </row>
    <row r="675" spans="4:14" s="205" customFormat="1" x14ac:dyDescent="0.3">
      <c r="D675" s="215"/>
      <c r="E675" s="215"/>
      <c r="F675" s="216"/>
      <c r="G675" s="217"/>
      <c r="H675" s="217"/>
      <c r="I675" s="218"/>
      <c r="J675" s="216"/>
      <c r="K675" s="216"/>
      <c r="L675" s="232"/>
      <c r="M675" s="215"/>
      <c r="N675" s="216"/>
    </row>
    <row r="676" spans="4:14" s="205" customFormat="1" x14ac:dyDescent="0.3">
      <c r="D676" s="215"/>
      <c r="E676" s="215"/>
      <c r="F676" s="216"/>
      <c r="G676" s="217"/>
      <c r="H676" s="217"/>
      <c r="I676" s="218"/>
      <c r="J676" s="216"/>
      <c r="K676" s="216"/>
      <c r="L676" s="232"/>
      <c r="M676" s="215"/>
      <c r="N676" s="216"/>
    </row>
    <row r="677" spans="4:14" s="205" customFormat="1" x14ac:dyDescent="0.3">
      <c r="D677" s="215"/>
      <c r="E677" s="215"/>
      <c r="F677" s="216"/>
      <c r="G677" s="217"/>
      <c r="H677" s="217"/>
      <c r="I677" s="218"/>
      <c r="J677" s="216"/>
      <c r="K677" s="216"/>
      <c r="L677" s="232"/>
      <c r="M677" s="215"/>
      <c r="N677" s="216"/>
    </row>
    <row r="678" spans="4:14" s="205" customFormat="1" x14ac:dyDescent="0.3">
      <c r="D678" s="215"/>
      <c r="E678" s="215"/>
      <c r="F678" s="216"/>
      <c r="G678" s="217"/>
      <c r="H678" s="217"/>
      <c r="I678" s="218"/>
      <c r="J678" s="216"/>
      <c r="K678" s="216"/>
      <c r="L678" s="232"/>
      <c r="M678" s="215"/>
      <c r="N678" s="216"/>
    </row>
    <row r="679" spans="4:14" s="205" customFormat="1" x14ac:dyDescent="0.3">
      <c r="D679" s="215"/>
      <c r="E679" s="215"/>
      <c r="F679" s="216"/>
      <c r="G679" s="217"/>
      <c r="H679" s="217"/>
      <c r="I679" s="218"/>
      <c r="J679" s="216"/>
      <c r="K679" s="216"/>
      <c r="L679" s="232"/>
      <c r="M679" s="215"/>
      <c r="N679" s="216"/>
    </row>
    <row r="680" spans="4:14" s="205" customFormat="1" x14ac:dyDescent="0.3">
      <c r="D680" s="215"/>
      <c r="E680" s="215"/>
      <c r="F680" s="216"/>
      <c r="G680" s="217"/>
      <c r="H680" s="217"/>
      <c r="I680" s="218"/>
      <c r="J680" s="216"/>
      <c r="K680" s="216"/>
      <c r="L680" s="232"/>
      <c r="M680" s="215"/>
      <c r="N680" s="216"/>
    </row>
    <row r="681" spans="4:14" s="205" customFormat="1" x14ac:dyDescent="0.3">
      <c r="D681" s="215"/>
      <c r="E681" s="215"/>
      <c r="F681" s="216"/>
      <c r="G681" s="217"/>
      <c r="H681" s="217"/>
      <c r="I681" s="218"/>
      <c r="J681" s="216"/>
      <c r="K681" s="216"/>
      <c r="L681" s="232"/>
      <c r="M681" s="215"/>
      <c r="N681" s="216"/>
    </row>
    <row r="682" spans="4:14" s="205" customFormat="1" x14ac:dyDescent="0.3">
      <c r="D682" s="215"/>
      <c r="E682" s="215"/>
      <c r="F682" s="216"/>
      <c r="G682" s="217"/>
      <c r="H682" s="217"/>
      <c r="I682" s="218"/>
      <c r="J682" s="216"/>
      <c r="K682" s="216"/>
      <c r="L682" s="232"/>
      <c r="M682" s="215"/>
      <c r="N682" s="216"/>
    </row>
    <row r="683" spans="4:14" s="205" customFormat="1" x14ac:dyDescent="0.3">
      <c r="D683" s="215"/>
      <c r="E683" s="215"/>
      <c r="F683" s="216"/>
      <c r="G683" s="217"/>
      <c r="H683" s="217"/>
      <c r="I683" s="218"/>
      <c r="J683" s="216"/>
      <c r="K683" s="216"/>
      <c r="L683" s="232"/>
      <c r="M683" s="215"/>
      <c r="N683" s="216"/>
    </row>
    <row r="684" spans="4:14" s="205" customFormat="1" x14ac:dyDescent="0.3">
      <c r="D684" s="215"/>
      <c r="E684" s="215"/>
      <c r="F684" s="216"/>
      <c r="G684" s="217"/>
      <c r="H684" s="217"/>
      <c r="I684" s="218"/>
      <c r="J684" s="216"/>
      <c r="K684" s="216"/>
      <c r="L684" s="232"/>
      <c r="M684" s="215"/>
      <c r="N684" s="216"/>
    </row>
    <row r="685" spans="4:14" s="205" customFormat="1" x14ac:dyDescent="0.3">
      <c r="D685" s="215"/>
      <c r="E685" s="215"/>
      <c r="F685" s="216"/>
      <c r="G685" s="217"/>
      <c r="H685" s="217"/>
      <c r="I685" s="218"/>
      <c r="J685" s="216"/>
      <c r="K685" s="216"/>
      <c r="L685" s="232"/>
      <c r="M685" s="215"/>
      <c r="N685" s="216"/>
    </row>
    <row r="686" spans="4:14" s="205" customFormat="1" x14ac:dyDescent="0.3">
      <c r="D686" s="215"/>
      <c r="E686" s="215"/>
      <c r="F686" s="216"/>
      <c r="G686" s="217"/>
      <c r="H686" s="217"/>
      <c r="I686" s="218"/>
      <c r="J686" s="216"/>
      <c r="K686" s="216"/>
      <c r="L686" s="232"/>
      <c r="M686" s="215"/>
      <c r="N686" s="216"/>
    </row>
    <row r="687" spans="4:14" s="205" customFormat="1" x14ac:dyDescent="0.3">
      <c r="D687" s="215"/>
      <c r="E687" s="215"/>
      <c r="F687" s="216"/>
      <c r="G687" s="217"/>
      <c r="H687" s="217"/>
      <c r="I687" s="218"/>
      <c r="J687" s="216"/>
      <c r="K687" s="216"/>
      <c r="L687" s="232"/>
      <c r="M687" s="215"/>
      <c r="N687" s="216"/>
    </row>
    <row r="688" spans="4:14" s="205" customFormat="1" x14ac:dyDescent="0.3">
      <c r="D688" s="215"/>
      <c r="E688" s="215"/>
      <c r="F688" s="216"/>
      <c r="G688" s="217"/>
      <c r="H688" s="217"/>
      <c r="I688" s="218"/>
      <c r="J688" s="216"/>
      <c r="K688" s="216"/>
      <c r="L688" s="232"/>
      <c r="M688" s="215"/>
      <c r="N688" s="216"/>
    </row>
    <row r="689" spans="4:14" s="205" customFormat="1" x14ac:dyDescent="0.3">
      <c r="D689" s="215"/>
      <c r="E689" s="215"/>
      <c r="F689" s="216"/>
      <c r="G689" s="217"/>
      <c r="H689" s="217"/>
      <c r="I689" s="218"/>
      <c r="J689" s="216"/>
      <c r="K689" s="216"/>
      <c r="L689" s="232"/>
      <c r="M689" s="215"/>
      <c r="N689" s="216"/>
    </row>
    <row r="690" spans="4:14" s="205" customFormat="1" x14ac:dyDescent="0.3">
      <c r="D690" s="215"/>
      <c r="E690" s="215"/>
      <c r="F690" s="216"/>
      <c r="G690" s="217"/>
      <c r="H690" s="217"/>
      <c r="I690" s="218"/>
      <c r="J690" s="216"/>
      <c r="K690" s="216"/>
      <c r="L690" s="232"/>
      <c r="M690" s="215"/>
      <c r="N690" s="216"/>
    </row>
    <row r="691" spans="4:14" s="205" customFormat="1" x14ac:dyDescent="0.3">
      <c r="D691" s="215"/>
      <c r="E691" s="215"/>
      <c r="F691" s="216"/>
      <c r="G691" s="217"/>
      <c r="H691" s="217"/>
      <c r="I691" s="218"/>
      <c r="J691" s="216"/>
      <c r="K691" s="216"/>
      <c r="L691" s="232"/>
      <c r="M691" s="215"/>
      <c r="N691" s="216"/>
    </row>
    <row r="692" spans="4:14" s="205" customFormat="1" x14ac:dyDescent="0.3">
      <c r="D692" s="215"/>
      <c r="E692" s="215"/>
      <c r="F692" s="216"/>
      <c r="G692" s="217"/>
      <c r="H692" s="217"/>
      <c r="I692" s="218"/>
      <c r="J692" s="216"/>
      <c r="K692" s="216"/>
      <c r="L692" s="232"/>
      <c r="M692" s="215"/>
      <c r="N692" s="216"/>
    </row>
    <row r="693" spans="4:14" s="205" customFormat="1" x14ac:dyDescent="0.3">
      <c r="D693" s="215"/>
      <c r="E693" s="215"/>
      <c r="F693" s="216"/>
      <c r="G693" s="217"/>
      <c r="H693" s="217"/>
      <c r="I693" s="218"/>
      <c r="J693" s="216"/>
      <c r="K693" s="216"/>
      <c r="L693" s="232"/>
      <c r="M693" s="215"/>
      <c r="N693" s="216"/>
    </row>
    <row r="694" spans="4:14" s="205" customFormat="1" x14ac:dyDescent="0.3">
      <c r="D694" s="215"/>
      <c r="E694" s="215"/>
      <c r="F694" s="216"/>
      <c r="G694" s="217"/>
      <c r="H694" s="217"/>
      <c r="I694" s="218"/>
      <c r="J694" s="216"/>
      <c r="K694" s="216"/>
      <c r="L694" s="232"/>
      <c r="M694" s="215"/>
      <c r="N694" s="216"/>
    </row>
    <row r="695" spans="4:14" s="205" customFormat="1" x14ac:dyDescent="0.3">
      <c r="D695" s="215"/>
      <c r="E695" s="215"/>
      <c r="F695" s="216"/>
      <c r="G695" s="217"/>
      <c r="H695" s="217"/>
      <c r="I695" s="218"/>
      <c r="J695" s="216"/>
      <c r="K695" s="216"/>
      <c r="L695" s="232"/>
      <c r="M695" s="215"/>
      <c r="N695" s="216"/>
    </row>
    <row r="696" spans="4:14" s="205" customFormat="1" x14ac:dyDescent="0.3">
      <c r="D696" s="215"/>
      <c r="E696" s="215"/>
      <c r="F696" s="216"/>
      <c r="G696" s="217"/>
      <c r="H696" s="217"/>
      <c r="I696" s="218"/>
      <c r="J696" s="216"/>
      <c r="K696" s="216"/>
      <c r="L696" s="232"/>
      <c r="M696" s="215"/>
      <c r="N696" s="216"/>
    </row>
    <row r="697" spans="4:14" s="205" customFormat="1" x14ac:dyDescent="0.3">
      <c r="D697" s="215"/>
      <c r="E697" s="215"/>
      <c r="F697" s="216"/>
      <c r="G697" s="217"/>
      <c r="H697" s="217"/>
      <c r="I697" s="218"/>
      <c r="J697" s="216"/>
      <c r="K697" s="216"/>
      <c r="L697" s="232"/>
      <c r="M697" s="215"/>
      <c r="N697" s="216"/>
    </row>
    <row r="698" spans="4:14" s="205" customFormat="1" x14ac:dyDescent="0.3">
      <c r="D698" s="215"/>
      <c r="E698" s="215"/>
      <c r="F698" s="216"/>
      <c r="G698" s="217"/>
      <c r="H698" s="217"/>
      <c r="I698" s="218"/>
      <c r="J698" s="216"/>
      <c r="K698" s="216"/>
      <c r="L698" s="232"/>
      <c r="M698" s="215"/>
      <c r="N698" s="216"/>
    </row>
    <row r="699" spans="4:14" s="205" customFormat="1" x14ac:dyDescent="0.3">
      <c r="D699" s="215"/>
      <c r="E699" s="215"/>
      <c r="F699" s="216"/>
      <c r="G699" s="217"/>
      <c r="H699" s="217"/>
      <c r="I699" s="218"/>
      <c r="J699" s="216"/>
      <c r="K699" s="216"/>
      <c r="L699" s="232"/>
      <c r="M699" s="215"/>
      <c r="N699" s="216"/>
    </row>
    <row r="700" spans="4:14" s="205" customFormat="1" x14ac:dyDescent="0.3">
      <c r="D700" s="215"/>
      <c r="E700" s="215"/>
      <c r="F700" s="216"/>
      <c r="G700" s="217"/>
      <c r="H700" s="217"/>
      <c r="I700" s="218"/>
      <c r="J700" s="216"/>
      <c r="K700" s="216"/>
      <c r="L700" s="232"/>
      <c r="M700" s="215"/>
      <c r="N700" s="216"/>
    </row>
    <row r="701" spans="4:14" s="205" customFormat="1" x14ac:dyDescent="0.3">
      <c r="D701" s="215"/>
      <c r="E701" s="215"/>
      <c r="F701" s="216"/>
      <c r="G701" s="217"/>
      <c r="H701" s="217"/>
      <c r="I701" s="218"/>
      <c r="J701" s="216"/>
      <c r="K701" s="216"/>
      <c r="L701" s="232"/>
      <c r="M701" s="215"/>
      <c r="N701" s="216"/>
    </row>
    <row r="702" spans="4:14" s="205" customFormat="1" x14ac:dyDescent="0.3">
      <c r="D702" s="215"/>
      <c r="E702" s="215"/>
      <c r="F702" s="216"/>
      <c r="G702" s="217"/>
      <c r="H702" s="217"/>
      <c r="I702" s="218"/>
      <c r="J702" s="216"/>
      <c r="K702" s="216"/>
      <c r="L702" s="232"/>
      <c r="M702" s="215"/>
      <c r="N702" s="216"/>
    </row>
    <row r="703" spans="4:14" s="205" customFormat="1" x14ac:dyDescent="0.3">
      <c r="D703" s="215"/>
      <c r="E703" s="215"/>
      <c r="F703" s="216"/>
      <c r="G703" s="217"/>
      <c r="H703" s="217"/>
      <c r="I703" s="218"/>
      <c r="J703" s="216"/>
      <c r="K703" s="216"/>
      <c r="L703" s="232"/>
      <c r="M703" s="215"/>
      <c r="N703" s="216"/>
    </row>
    <row r="704" spans="4:14" s="205" customFormat="1" x14ac:dyDescent="0.3">
      <c r="D704" s="215"/>
      <c r="E704" s="215"/>
      <c r="F704" s="216"/>
      <c r="G704" s="217"/>
      <c r="H704" s="217"/>
      <c r="I704" s="218"/>
      <c r="J704" s="216"/>
      <c r="K704" s="216"/>
      <c r="L704" s="232"/>
      <c r="M704" s="215"/>
      <c r="N704" s="216"/>
    </row>
    <row r="705" spans="4:14" s="205" customFormat="1" x14ac:dyDescent="0.3">
      <c r="D705" s="215"/>
      <c r="E705" s="215"/>
      <c r="F705" s="216"/>
      <c r="G705" s="217"/>
      <c r="H705" s="217"/>
      <c r="I705" s="218"/>
      <c r="J705" s="216"/>
      <c r="K705" s="216"/>
      <c r="L705" s="232"/>
      <c r="M705" s="215"/>
      <c r="N705" s="216"/>
    </row>
    <row r="706" spans="4:14" s="205" customFormat="1" x14ac:dyDescent="0.3">
      <c r="D706" s="215"/>
      <c r="E706" s="215"/>
      <c r="F706" s="216"/>
      <c r="G706" s="217"/>
      <c r="H706" s="217"/>
      <c r="I706" s="218"/>
      <c r="J706" s="216"/>
      <c r="K706" s="216"/>
      <c r="L706" s="232"/>
      <c r="M706" s="215"/>
      <c r="N706" s="216"/>
    </row>
    <row r="707" spans="4:14" s="205" customFormat="1" x14ac:dyDescent="0.3">
      <c r="D707" s="215"/>
      <c r="E707" s="215"/>
      <c r="F707" s="216"/>
      <c r="G707" s="217"/>
      <c r="H707" s="217"/>
      <c r="I707" s="218"/>
      <c r="J707" s="216"/>
      <c r="K707" s="216"/>
      <c r="L707" s="232"/>
      <c r="M707" s="215"/>
      <c r="N707" s="216"/>
    </row>
    <row r="708" spans="4:14" s="205" customFormat="1" x14ac:dyDescent="0.3">
      <c r="D708" s="215"/>
      <c r="E708" s="215"/>
      <c r="F708" s="216"/>
      <c r="G708" s="217"/>
      <c r="H708" s="217"/>
      <c r="I708" s="218"/>
      <c r="J708" s="216"/>
      <c r="K708" s="216"/>
      <c r="L708" s="232"/>
      <c r="M708" s="215"/>
      <c r="N708" s="216"/>
    </row>
    <row r="709" spans="4:14" s="205" customFormat="1" x14ac:dyDescent="0.3">
      <c r="D709" s="215"/>
      <c r="E709" s="215"/>
      <c r="F709" s="216"/>
      <c r="G709" s="217"/>
      <c r="H709" s="217"/>
      <c r="I709" s="218"/>
      <c r="J709" s="216"/>
      <c r="K709" s="216"/>
      <c r="L709" s="232"/>
      <c r="M709" s="215"/>
      <c r="N709" s="216"/>
    </row>
    <row r="710" spans="4:14" s="205" customFormat="1" x14ac:dyDescent="0.3">
      <c r="D710" s="215"/>
      <c r="E710" s="215"/>
      <c r="F710" s="216"/>
      <c r="G710" s="217"/>
      <c r="H710" s="217"/>
      <c r="I710" s="218"/>
      <c r="J710" s="216"/>
      <c r="K710" s="216"/>
      <c r="L710" s="232"/>
      <c r="M710" s="215"/>
      <c r="N710" s="216"/>
    </row>
    <row r="711" spans="4:14" s="205" customFormat="1" x14ac:dyDescent="0.3">
      <c r="D711" s="215"/>
      <c r="E711" s="215"/>
      <c r="F711" s="216"/>
      <c r="G711" s="217"/>
      <c r="H711" s="217"/>
      <c r="I711" s="218"/>
      <c r="J711" s="216"/>
      <c r="K711" s="216"/>
      <c r="L711" s="232"/>
      <c r="M711" s="215"/>
      <c r="N711" s="216"/>
    </row>
    <row r="712" spans="4:14" s="205" customFormat="1" x14ac:dyDescent="0.3">
      <c r="D712" s="215"/>
      <c r="E712" s="215"/>
      <c r="F712" s="216"/>
      <c r="G712" s="217"/>
      <c r="H712" s="217"/>
      <c r="I712" s="218"/>
      <c r="J712" s="216"/>
      <c r="K712" s="216"/>
      <c r="L712" s="232"/>
      <c r="M712" s="215"/>
      <c r="N712" s="216"/>
    </row>
    <row r="713" spans="4:14" s="205" customFormat="1" x14ac:dyDescent="0.3">
      <c r="D713" s="215"/>
      <c r="E713" s="215"/>
      <c r="F713" s="216"/>
      <c r="G713" s="217"/>
      <c r="H713" s="217"/>
      <c r="I713" s="218"/>
      <c r="J713" s="216"/>
      <c r="K713" s="216"/>
      <c r="L713" s="232"/>
      <c r="M713" s="215"/>
      <c r="N713" s="216"/>
    </row>
    <row r="714" spans="4:14" s="205" customFormat="1" x14ac:dyDescent="0.3">
      <c r="D714" s="215"/>
      <c r="E714" s="215"/>
      <c r="F714" s="216"/>
      <c r="G714" s="217"/>
      <c r="H714" s="217"/>
      <c r="I714" s="218"/>
      <c r="J714" s="216"/>
      <c r="K714" s="216"/>
      <c r="L714" s="232"/>
      <c r="M714" s="215"/>
      <c r="N714" s="216"/>
    </row>
    <row r="715" spans="4:14" s="205" customFormat="1" x14ac:dyDescent="0.3">
      <c r="D715" s="215"/>
      <c r="E715" s="215"/>
      <c r="F715" s="216"/>
      <c r="G715" s="217"/>
      <c r="H715" s="217"/>
      <c r="I715" s="218"/>
      <c r="J715" s="216"/>
      <c r="K715" s="216"/>
      <c r="L715" s="232"/>
      <c r="M715" s="215"/>
      <c r="N715" s="216"/>
    </row>
    <row r="716" spans="4:14" s="205" customFormat="1" x14ac:dyDescent="0.3">
      <c r="D716" s="215"/>
      <c r="E716" s="215"/>
      <c r="F716" s="216"/>
      <c r="G716" s="217"/>
      <c r="H716" s="217"/>
      <c r="I716" s="218"/>
      <c r="J716" s="216"/>
      <c r="K716" s="216"/>
      <c r="L716" s="232"/>
      <c r="M716" s="215"/>
      <c r="N716" s="216"/>
    </row>
    <row r="717" spans="4:14" s="205" customFormat="1" x14ac:dyDescent="0.3">
      <c r="D717" s="215"/>
      <c r="E717" s="215"/>
      <c r="F717" s="216"/>
      <c r="G717" s="217"/>
      <c r="H717" s="217"/>
      <c r="I717" s="218"/>
      <c r="J717" s="216"/>
      <c r="K717" s="216"/>
      <c r="L717" s="232"/>
      <c r="M717" s="215"/>
      <c r="N717" s="216"/>
    </row>
    <row r="718" spans="4:14" s="205" customFormat="1" x14ac:dyDescent="0.3">
      <c r="D718" s="215"/>
      <c r="E718" s="215"/>
      <c r="F718" s="216"/>
      <c r="G718" s="217"/>
      <c r="H718" s="217"/>
      <c r="I718" s="218"/>
      <c r="J718" s="216"/>
      <c r="K718" s="216"/>
      <c r="L718" s="232"/>
      <c r="M718" s="215"/>
      <c r="N718" s="216"/>
    </row>
    <row r="719" spans="4:14" s="205" customFormat="1" x14ac:dyDescent="0.3">
      <c r="D719" s="215"/>
      <c r="E719" s="215"/>
      <c r="F719" s="216"/>
      <c r="G719" s="217"/>
      <c r="H719" s="217"/>
      <c r="I719" s="218"/>
      <c r="J719" s="216"/>
      <c r="K719" s="216"/>
      <c r="L719" s="232"/>
      <c r="M719" s="215"/>
      <c r="N719" s="216"/>
    </row>
    <row r="720" spans="4:14" s="205" customFormat="1" x14ac:dyDescent="0.3">
      <c r="D720" s="215"/>
      <c r="E720" s="215"/>
      <c r="F720" s="216"/>
      <c r="G720" s="217"/>
      <c r="H720" s="217"/>
      <c r="I720" s="218"/>
      <c r="J720" s="216"/>
      <c r="K720" s="216"/>
      <c r="L720" s="232"/>
      <c r="M720" s="215"/>
      <c r="N720" s="216"/>
    </row>
    <row r="721" spans="4:14" s="205" customFormat="1" x14ac:dyDescent="0.3">
      <c r="D721" s="215"/>
      <c r="E721" s="215"/>
      <c r="F721" s="216"/>
      <c r="G721" s="217"/>
      <c r="H721" s="217"/>
      <c r="I721" s="218"/>
      <c r="J721" s="216"/>
      <c r="K721" s="216"/>
      <c r="L721" s="232"/>
      <c r="M721" s="215"/>
      <c r="N721" s="216"/>
    </row>
    <row r="722" spans="4:14" s="205" customFormat="1" x14ac:dyDescent="0.3">
      <c r="D722" s="215"/>
      <c r="E722" s="215"/>
      <c r="F722" s="216"/>
      <c r="G722" s="217"/>
      <c r="H722" s="217"/>
      <c r="I722" s="218"/>
      <c r="J722" s="216"/>
      <c r="K722" s="216"/>
      <c r="L722" s="232"/>
      <c r="M722" s="215"/>
      <c r="N722" s="216"/>
    </row>
    <row r="723" spans="4:14" s="205" customFormat="1" x14ac:dyDescent="0.3">
      <c r="D723" s="215"/>
      <c r="E723" s="215"/>
      <c r="F723" s="216"/>
      <c r="G723" s="217"/>
      <c r="H723" s="217"/>
      <c r="I723" s="218"/>
      <c r="J723" s="216"/>
      <c r="K723" s="216"/>
      <c r="L723" s="232"/>
      <c r="M723" s="215"/>
      <c r="N723" s="216"/>
    </row>
    <row r="724" spans="4:14" s="205" customFormat="1" x14ac:dyDescent="0.3">
      <c r="D724" s="215"/>
      <c r="E724" s="215"/>
      <c r="F724" s="216"/>
      <c r="G724" s="217"/>
      <c r="H724" s="217"/>
      <c r="I724" s="218"/>
      <c r="J724" s="216"/>
      <c r="K724" s="216"/>
      <c r="L724" s="232"/>
      <c r="M724" s="215"/>
      <c r="N724" s="216"/>
    </row>
    <row r="725" spans="4:14" s="205" customFormat="1" x14ac:dyDescent="0.3">
      <c r="D725" s="215"/>
      <c r="E725" s="215"/>
      <c r="F725" s="216"/>
      <c r="G725" s="217"/>
      <c r="H725" s="217"/>
      <c r="I725" s="218"/>
      <c r="J725" s="216"/>
      <c r="K725" s="216"/>
      <c r="L725" s="232"/>
      <c r="M725" s="215"/>
      <c r="N725" s="216"/>
    </row>
    <row r="726" spans="4:14" s="205" customFormat="1" x14ac:dyDescent="0.3">
      <c r="D726" s="215"/>
      <c r="E726" s="215"/>
      <c r="F726" s="216"/>
      <c r="G726" s="217"/>
      <c r="H726" s="217"/>
      <c r="I726" s="218"/>
      <c r="J726" s="216"/>
      <c r="K726" s="216"/>
      <c r="L726" s="232"/>
      <c r="M726" s="215"/>
      <c r="N726" s="216"/>
    </row>
    <row r="727" spans="4:14" s="205" customFormat="1" x14ac:dyDescent="0.3">
      <c r="D727" s="215"/>
      <c r="E727" s="215"/>
      <c r="F727" s="216"/>
      <c r="G727" s="217"/>
      <c r="H727" s="217"/>
      <c r="I727" s="218"/>
      <c r="J727" s="216"/>
      <c r="K727" s="216"/>
      <c r="L727" s="232"/>
      <c r="M727" s="215"/>
      <c r="N727" s="216"/>
    </row>
    <row r="728" spans="4:14" s="205" customFormat="1" x14ac:dyDescent="0.3">
      <c r="D728" s="215"/>
      <c r="E728" s="215"/>
      <c r="F728" s="216"/>
      <c r="G728" s="217"/>
      <c r="H728" s="217"/>
      <c r="I728" s="218"/>
      <c r="J728" s="216"/>
      <c r="K728" s="216"/>
      <c r="L728" s="232"/>
      <c r="M728" s="215"/>
      <c r="N728" s="216"/>
    </row>
    <row r="729" spans="4:14" s="205" customFormat="1" x14ac:dyDescent="0.3">
      <c r="D729" s="215"/>
      <c r="E729" s="215"/>
      <c r="F729" s="216"/>
      <c r="G729" s="217"/>
      <c r="H729" s="217"/>
      <c r="I729" s="218"/>
      <c r="J729" s="216"/>
      <c r="K729" s="216"/>
      <c r="L729" s="232"/>
      <c r="M729" s="215"/>
      <c r="N729" s="216"/>
    </row>
    <row r="730" spans="4:14" s="205" customFormat="1" x14ac:dyDescent="0.3">
      <c r="D730" s="215"/>
      <c r="E730" s="215"/>
      <c r="F730" s="216"/>
      <c r="G730" s="217"/>
      <c r="H730" s="217"/>
      <c r="I730" s="218"/>
      <c r="J730" s="216"/>
      <c r="K730" s="216"/>
      <c r="L730" s="232"/>
      <c r="M730" s="215"/>
      <c r="N730" s="216"/>
    </row>
    <row r="731" spans="4:14" s="205" customFormat="1" x14ac:dyDescent="0.3">
      <c r="D731" s="215"/>
      <c r="E731" s="215"/>
      <c r="F731" s="216"/>
      <c r="G731" s="217"/>
      <c r="H731" s="217"/>
      <c r="I731" s="218"/>
      <c r="J731" s="216"/>
      <c r="K731" s="216"/>
      <c r="L731" s="232"/>
      <c r="M731" s="215"/>
      <c r="N731" s="216"/>
    </row>
    <row r="732" spans="4:14" s="205" customFormat="1" x14ac:dyDescent="0.3">
      <c r="D732" s="215"/>
      <c r="E732" s="215"/>
      <c r="F732" s="216"/>
      <c r="G732" s="217"/>
      <c r="H732" s="217"/>
      <c r="I732" s="218"/>
      <c r="J732" s="216"/>
      <c r="K732" s="216"/>
      <c r="L732" s="232"/>
      <c r="M732" s="215"/>
      <c r="N732" s="216"/>
    </row>
    <row r="733" spans="4:14" s="205" customFormat="1" x14ac:dyDescent="0.3">
      <c r="D733" s="215"/>
      <c r="E733" s="215"/>
      <c r="F733" s="216"/>
      <c r="G733" s="217"/>
      <c r="H733" s="217"/>
      <c r="I733" s="218"/>
      <c r="J733" s="216"/>
      <c r="K733" s="216"/>
      <c r="L733" s="232"/>
      <c r="M733" s="215"/>
      <c r="N733" s="216"/>
    </row>
    <row r="734" spans="4:14" s="205" customFormat="1" x14ac:dyDescent="0.3">
      <c r="D734" s="215"/>
      <c r="E734" s="215"/>
      <c r="F734" s="216"/>
      <c r="G734" s="217"/>
      <c r="H734" s="217"/>
      <c r="I734" s="218"/>
      <c r="J734" s="216"/>
      <c r="K734" s="216"/>
      <c r="L734" s="232"/>
      <c r="M734" s="215"/>
      <c r="N734" s="216"/>
    </row>
    <row r="735" spans="4:14" s="205" customFormat="1" x14ac:dyDescent="0.3">
      <c r="D735" s="215"/>
      <c r="E735" s="215"/>
      <c r="F735" s="216"/>
      <c r="G735" s="217"/>
      <c r="H735" s="217"/>
      <c r="I735" s="218"/>
      <c r="J735" s="216"/>
      <c r="K735" s="216"/>
      <c r="L735" s="232"/>
      <c r="M735" s="215"/>
      <c r="N735" s="216"/>
    </row>
    <row r="736" spans="4:14" s="205" customFormat="1" x14ac:dyDescent="0.3">
      <c r="D736" s="215"/>
      <c r="E736" s="215"/>
      <c r="F736" s="216"/>
      <c r="G736" s="217"/>
      <c r="H736" s="217"/>
      <c r="I736" s="218"/>
      <c r="J736" s="216"/>
      <c r="K736" s="216"/>
      <c r="L736" s="232"/>
      <c r="M736" s="215"/>
      <c r="N736" s="216"/>
    </row>
    <row r="737" spans="4:14" s="205" customFormat="1" x14ac:dyDescent="0.3">
      <c r="D737" s="215"/>
      <c r="E737" s="215"/>
      <c r="F737" s="216"/>
      <c r="G737" s="217"/>
      <c r="H737" s="217"/>
      <c r="I737" s="218"/>
      <c r="J737" s="216"/>
      <c r="K737" s="216"/>
      <c r="L737" s="232"/>
      <c r="M737" s="215"/>
      <c r="N737" s="216"/>
    </row>
    <row r="738" spans="4:14" s="205" customFormat="1" x14ac:dyDescent="0.3">
      <c r="D738" s="215"/>
      <c r="E738" s="215"/>
      <c r="F738" s="216"/>
      <c r="G738" s="217"/>
      <c r="H738" s="217"/>
      <c r="I738" s="218"/>
      <c r="J738" s="216"/>
      <c r="K738" s="216"/>
      <c r="L738" s="232"/>
      <c r="M738" s="215"/>
      <c r="N738" s="216"/>
    </row>
    <row r="739" spans="4:14" s="205" customFormat="1" x14ac:dyDescent="0.3">
      <c r="D739" s="215"/>
      <c r="E739" s="215"/>
      <c r="F739" s="216"/>
      <c r="G739" s="217"/>
      <c r="H739" s="217"/>
      <c r="I739" s="218"/>
      <c r="J739" s="216"/>
      <c r="K739" s="216"/>
      <c r="L739" s="232"/>
      <c r="M739" s="215"/>
      <c r="N739" s="216"/>
    </row>
    <row r="740" spans="4:14" s="205" customFormat="1" x14ac:dyDescent="0.3">
      <c r="D740" s="215"/>
      <c r="E740" s="215"/>
      <c r="F740" s="216"/>
      <c r="G740" s="217"/>
      <c r="H740" s="217"/>
      <c r="I740" s="218"/>
      <c r="J740" s="216"/>
      <c r="K740" s="216"/>
      <c r="L740" s="232"/>
      <c r="M740" s="215"/>
      <c r="N740" s="216"/>
    </row>
    <row r="741" spans="4:14" s="205" customFormat="1" x14ac:dyDescent="0.3">
      <c r="D741" s="215"/>
      <c r="E741" s="215"/>
      <c r="F741" s="216"/>
      <c r="G741" s="217"/>
      <c r="H741" s="217"/>
      <c r="I741" s="218"/>
      <c r="J741" s="216"/>
      <c r="K741" s="216"/>
      <c r="L741" s="232"/>
      <c r="M741" s="215"/>
      <c r="N741" s="216"/>
    </row>
    <row r="742" spans="4:14" s="205" customFormat="1" x14ac:dyDescent="0.3">
      <c r="D742" s="215"/>
      <c r="E742" s="215"/>
      <c r="F742" s="216"/>
      <c r="G742" s="217"/>
      <c r="H742" s="217"/>
      <c r="I742" s="218"/>
      <c r="J742" s="216"/>
      <c r="K742" s="216"/>
      <c r="L742" s="232"/>
      <c r="M742" s="215"/>
      <c r="N742" s="216"/>
    </row>
    <row r="743" spans="4:14" s="205" customFormat="1" x14ac:dyDescent="0.3">
      <c r="D743" s="215"/>
      <c r="E743" s="215"/>
      <c r="F743" s="216"/>
      <c r="G743" s="217"/>
      <c r="H743" s="217"/>
      <c r="I743" s="218"/>
      <c r="J743" s="216"/>
      <c r="K743" s="216"/>
      <c r="L743" s="232"/>
      <c r="M743" s="215"/>
      <c r="N743" s="216"/>
    </row>
    <row r="744" spans="4:14" s="205" customFormat="1" x14ac:dyDescent="0.3">
      <c r="D744" s="215"/>
      <c r="E744" s="215"/>
      <c r="F744" s="216"/>
      <c r="G744" s="217"/>
      <c r="H744" s="217"/>
      <c r="I744" s="218"/>
      <c r="J744" s="216"/>
      <c r="K744" s="216"/>
      <c r="L744" s="232"/>
      <c r="M744" s="215"/>
      <c r="N744" s="216"/>
    </row>
    <row r="745" spans="4:14" s="205" customFormat="1" x14ac:dyDescent="0.3">
      <c r="D745" s="215"/>
      <c r="E745" s="215"/>
      <c r="F745" s="216"/>
      <c r="G745" s="217"/>
      <c r="H745" s="217"/>
      <c r="I745" s="218"/>
      <c r="J745" s="216"/>
      <c r="K745" s="216"/>
      <c r="L745" s="232"/>
      <c r="M745" s="215"/>
      <c r="N745" s="216"/>
    </row>
    <row r="746" spans="4:14" s="205" customFormat="1" x14ac:dyDescent="0.3">
      <c r="D746" s="215"/>
      <c r="E746" s="215"/>
      <c r="F746" s="216"/>
      <c r="G746" s="217"/>
      <c r="H746" s="217"/>
      <c r="I746" s="218"/>
      <c r="J746" s="216"/>
      <c r="K746" s="216"/>
      <c r="L746" s="232"/>
      <c r="M746" s="215"/>
      <c r="N746" s="216"/>
    </row>
    <row r="747" spans="4:14" s="205" customFormat="1" x14ac:dyDescent="0.3">
      <c r="D747" s="215"/>
      <c r="E747" s="215"/>
      <c r="F747" s="216"/>
      <c r="G747" s="217"/>
      <c r="H747" s="217"/>
      <c r="I747" s="218"/>
      <c r="J747" s="216"/>
      <c r="K747" s="216"/>
      <c r="L747" s="232"/>
      <c r="M747" s="215"/>
      <c r="N747" s="216"/>
    </row>
    <row r="748" spans="4:14" s="205" customFormat="1" x14ac:dyDescent="0.3">
      <c r="D748" s="215"/>
      <c r="E748" s="215"/>
      <c r="F748" s="216"/>
      <c r="G748" s="217"/>
      <c r="H748" s="217"/>
      <c r="I748" s="218"/>
      <c r="J748" s="216"/>
      <c r="K748" s="216"/>
      <c r="L748" s="232"/>
      <c r="M748" s="215"/>
      <c r="N748" s="216"/>
    </row>
    <row r="749" spans="4:14" s="205" customFormat="1" x14ac:dyDescent="0.3">
      <c r="D749" s="215"/>
      <c r="E749" s="215"/>
      <c r="F749" s="216"/>
      <c r="G749" s="217"/>
      <c r="H749" s="217"/>
      <c r="I749" s="218"/>
      <c r="J749" s="216"/>
      <c r="K749" s="216"/>
      <c r="L749" s="232"/>
      <c r="M749" s="215"/>
      <c r="N749" s="216"/>
    </row>
    <row r="750" spans="4:14" s="205" customFormat="1" x14ac:dyDescent="0.3">
      <c r="D750" s="215"/>
      <c r="E750" s="215"/>
      <c r="F750" s="216"/>
      <c r="G750" s="217"/>
      <c r="H750" s="217"/>
      <c r="I750" s="218"/>
      <c r="J750" s="216"/>
      <c r="K750" s="216"/>
      <c r="L750" s="232"/>
      <c r="M750" s="215"/>
      <c r="N750" s="216"/>
    </row>
    <row r="751" spans="4:14" s="205" customFormat="1" x14ac:dyDescent="0.3">
      <c r="D751" s="215"/>
      <c r="E751" s="215"/>
      <c r="F751" s="216"/>
      <c r="G751" s="217"/>
      <c r="H751" s="217"/>
      <c r="I751" s="218"/>
      <c r="J751" s="216"/>
      <c r="K751" s="216"/>
      <c r="L751" s="232"/>
      <c r="M751" s="215"/>
      <c r="N751" s="216"/>
    </row>
    <row r="752" spans="4:14" s="205" customFormat="1" x14ac:dyDescent="0.3">
      <c r="D752" s="215"/>
      <c r="E752" s="215"/>
      <c r="F752" s="216"/>
      <c r="G752" s="217"/>
      <c r="H752" s="217"/>
      <c r="I752" s="218"/>
      <c r="J752" s="216"/>
      <c r="K752" s="216"/>
      <c r="L752" s="232"/>
      <c r="M752" s="215"/>
      <c r="N752" s="216"/>
    </row>
    <row r="753" spans="4:14" s="205" customFormat="1" x14ac:dyDescent="0.3">
      <c r="D753" s="215"/>
      <c r="E753" s="215"/>
      <c r="F753" s="216"/>
      <c r="G753" s="217"/>
      <c r="H753" s="217"/>
      <c r="I753" s="218"/>
      <c r="J753" s="216"/>
      <c r="K753" s="216"/>
      <c r="L753" s="232"/>
      <c r="M753" s="215"/>
      <c r="N753" s="216"/>
    </row>
    <row r="754" spans="4:14" s="205" customFormat="1" x14ac:dyDescent="0.3">
      <c r="D754" s="215"/>
      <c r="E754" s="215"/>
      <c r="F754" s="216"/>
      <c r="G754" s="217"/>
      <c r="H754" s="217"/>
      <c r="I754" s="218"/>
      <c r="J754" s="216"/>
      <c r="K754" s="216"/>
      <c r="L754" s="232"/>
      <c r="M754" s="215"/>
      <c r="N754" s="216"/>
    </row>
    <row r="755" spans="4:14" s="205" customFormat="1" x14ac:dyDescent="0.3">
      <c r="D755" s="215"/>
      <c r="E755" s="215"/>
      <c r="F755" s="216"/>
      <c r="G755" s="217"/>
      <c r="H755" s="217"/>
      <c r="I755" s="218"/>
      <c r="J755" s="216"/>
      <c r="K755" s="216"/>
      <c r="L755" s="232"/>
      <c r="M755" s="215"/>
      <c r="N755" s="216"/>
    </row>
    <row r="756" spans="4:14" s="205" customFormat="1" x14ac:dyDescent="0.3">
      <c r="D756" s="215"/>
      <c r="E756" s="215"/>
      <c r="F756" s="216"/>
      <c r="G756" s="217"/>
      <c r="H756" s="217"/>
      <c r="I756" s="218"/>
      <c r="J756" s="216"/>
      <c r="K756" s="216"/>
      <c r="L756" s="232"/>
      <c r="M756" s="215"/>
      <c r="N756" s="216"/>
    </row>
    <row r="757" spans="4:14" s="205" customFormat="1" x14ac:dyDescent="0.3">
      <c r="D757" s="215"/>
      <c r="E757" s="215"/>
      <c r="F757" s="216"/>
      <c r="G757" s="217"/>
      <c r="H757" s="217"/>
      <c r="I757" s="218"/>
      <c r="J757" s="216"/>
      <c r="K757" s="216"/>
      <c r="L757" s="232"/>
      <c r="M757" s="215"/>
      <c r="N757" s="216"/>
    </row>
    <row r="758" spans="4:14" s="205" customFormat="1" x14ac:dyDescent="0.3">
      <c r="D758" s="215"/>
      <c r="E758" s="215"/>
      <c r="F758" s="216"/>
      <c r="G758" s="217"/>
      <c r="H758" s="217"/>
      <c r="I758" s="218"/>
      <c r="J758" s="216"/>
      <c r="K758" s="216"/>
      <c r="L758" s="232"/>
      <c r="M758" s="215"/>
      <c r="N758" s="216"/>
    </row>
    <row r="759" spans="4:14" s="205" customFormat="1" x14ac:dyDescent="0.3">
      <c r="D759" s="215"/>
      <c r="E759" s="215"/>
      <c r="F759" s="216"/>
      <c r="G759" s="217"/>
      <c r="H759" s="217"/>
      <c r="I759" s="218"/>
      <c r="J759" s="216"/>
      <c r="K759" s="216"/>
      <c r="L759" s="232"/>
      <c r="M759" s="215"/>
      <c r="N759" s="216"/>
    </row>
    <row r="760" spans="4:14" s="205" customFormat="1" x14ac:dyDescent="0.3">
      <c r="D760" s="215"/>
      <c r="E760" s="215"/>
      <c r="F760" s="216"/>
      <c r="G760" s="217"/>
      <c r="H760" s="217"/>
      <c r="I760" s="218"/>
      <c r="J760" s="216"/>
      <c r="K760" s="216"/>
      <c r="L760" s="232"/>
      <c r="M760" s="215"/>
      <c r="N760" s="216"/>
    </row>
    <row r="761" spans="4:14" s="205" customFormat="1" x14ac:dyDescent="0.3">
      <c r="D761" s="215"/>
      <c r="E761" s="215"/>
      <c r="F761" s="216"/>
      <c r="G761" s="217"/>
      <c r="H761" s="217"/>
      <c r="I761" s="218"/>
      <c r="J761" s="216"/>
      <c r="K761" s="216"/>
      <c r="L761" s="232"/>
      <c r="M761" s="215"/>
      <c r="N761" s="216"/>
    </row>
    <row r="762" spans="4:14" s="205" customFormat="1" x14ac:dyDescent="0.3">
      <c r="D762" s="215"/>
      <c r="E762" s="215"/>
      <c r="F762" s="216"/>
      <c r="G762" s="217"/>
      <c r="H762" s="217"/>
      <c r="I762" s="218"/>
      <c r="J762" s="216"/>
      <c r="K762" s="216"/>
      <c r="L762" s="232"/>
      <c r="M762" s="215"/>
      <c r="N762" s="216"/>
    </row>
    <row r="763" spans="4:14" s="205" customFormat="1" x14ac:dyDescent="0.3">
      <c r="D763" s="215"/>
      <c r="E763" s="215"/>
      <c r="F763" s="216"/>
      <c r="G763" s="217"/>
      <c r="H763" s="217"/>
      <c r="I763" s="218"/>
      <c r="J763" s="216"/>
      <c r="K763" s="216"/>
      <c r="L763" s="232"/>
      <c r="M763" s="215"/>
      <c r="N763" s="216"/>
    </row>
    <row r="764" spans="4:14" s="205" customFormat="1" x14ac:dyDescent="0.3">
      <c r="D764" s="215"/>
      <c r="E764" s="215"/>
      <c r="F764" s="216"/>
      <c r="G764" s="217"/>
      <c r="H764" s="217"/>
      <c r="I764" s="218"/>
      <c r="J764" s="216"/>
      <c r="K764" s="216"/>
      <c r="L764" s="232"/>
      <c r="M764" s="215"/>
      <c r="N764" s="216"/>
    </row>
    <row r="765" spans="4:14" s="205" customFormat="1" x14ac:dyDescent="0.3">
      <c r="D765" s="215"/>
      <c r="E765" s="215"/>
      <c r="F765" s="216"/>
      <c r="G765" s="217"/>
      <c r="H765" s="217"/>
      <c r="I765" s="218"/>
      <c r="J765" s="216"/>
      <c r="K765" s="216"/>
      <c r="L765" s="232"/>
      <c r="M765" s="215"/>
      <c r="N765" s="216"/>
    </row>
    <row r="766" spans="4:14" s="205" customFormat="1" x14ac:dyDescent="0.3">
      <c r="D766" s="215"/>
      <c r="E766" s="215"/>
      <c r="F766" s="216"/>
      <c r="G766" s="217"/>
      <c r="H766" s="217"/>
      <c r="I766" s="218"/>
      <c r="J766" s="216"/>
      <c r="K766" s="216"/>
      <c r="L766" s="232"/>
      <c r="M766" s="215"/>
      <c r="N766" s="216"/>
    </row>
    <row r="767" spans="4:14" s="205" customFormat="1" x14ac:dyDescent="0.3">
      <c r="D767" s="215"/>
      <c r="E767" s="215"/>
      <c r="F767" s="216"/>
      <c r="G767" s="217"/>
      <c r="H767" s="217"/>
      <c r="I767" s="218"/>
      <c r="J767" s="216"/>
      <c r="K767" s="216"/>
      <c r="L767" s="232"/>
      <c r="M767" s="215"/>
      <c r="N767" s="216"/>
    </row>
    <row r="768" spans="4:14" s="205" customFormat="1" x14ac:dyDescent="0.3">
      <c r="D768" s="215"/>
      <c r="E768" s="215"/>
      <c r="F768" s="216"/>
      <c r="G768" s="217"/>
      <c r="H768" s="217"/>
      <c r="I768" s="218"/>
      <c r="J768" s="216"/>
      <c r="K768" s="216"/>
      <c r="L768" s="232"/>
      <c r="M768" s="215"/>
      <c r="N768" s="216"/>
    </row>
    <row r="769" spans="4:14" s="205" customFormat="1" x14ac:dyDescent="0.3">
      <c r="D769" s="215"/>
      <c r="E769" s="215"/>
      <c r="F769" s="216"/>
      <c r="G769" s="217"/>
      <c r="H769" s="217"/>
      <c r="I769" s="218"/>
      <c r="J769" s="216"/>
      <c r="K769" s="216"/>
      <c r="L769" s="232"/>
      <c r="M769" s="215"/>
      <c r="N769" s="216"/>
    </row>
    <row r="770" spans="4:14" s="205" customFormat="1" x14ac:dyDescent="0.3">
      <c r="D770" s="215"/>
      <c r="E770" s="215"/>
      <c r="F770" s="216"/>
      <c r="G770" s="217"/>
      <c r="H770" s="217"/>
      <c r="I770" s="218"/>
      <c r="J770" s="216"/>
      <c r="K770" s="216"/>
      <c r="L770" s="232"/>
      <c r="M770" s="215"/>
      <c r="N770" s="216"/>
    </row>
    <row r="771" spans="4:14" s="205" customFormat="1" x14ac:dyDescent="0.3">
      <c r="D771" s="215"/>
      <c r="E771" s="215"/>
      <c r="F771" s="216"/>
      <c r="G771" s="217"/>
      <c r="H771" s="217"/>
      <c r="I771" s="218"/>
      <c r="J771" s="216"/>
      <c r="K771" s="216"/>
      <c r="L771" s="232"/>
      <c r="M771" s="215"/>
      <c r="N771" s="216"/>
    </row>
    <row r="772" spans="4:14" s="205" customFormat="1" x14ac:dyDescent="0.3">
      <c r="D772" s="215"/>
      <c r="E772" s="215"/>
      <c r="F772" s="216"/>
      <c r="G772" s="217"/>
      <c r="H772" s="217"/>
      <c r="I772" s="218"/>
      <c r="J772" s="216"/>
      <c r="K772" s="216"/>
      <c r="L772" s="232"/>
      <c r="M772" s="215"/>
      <c r="N772" s="216"/>
    </row>
    <row r="773" spans="4:14" s="205" customFormat="1" x14ac:dyDescent="0.3">
      <c r="D773" s="215"/>
      <c r="E773" s="215"/>
      <c r="F773" s="216"/>
      <c r="G773" s="217"/>
      <c r="H773" s="217"/>
      <c r="I773" s="218"/>
      <c r="J773" s="216"/>
      <c r="K773" s="216"/>
      <c r="L773" s="232"/>
      <c r="M773" s="215"/>
      <c r="N773" s="216"/>
    </row>
    <row r="774" spans="4:14" s="205" customFormat="1" x14ac:dyDescent="0.3">
      <c r="D774" s="215"/>
      <c r="E774" s="215"/>
      <c r="F774" s="216"/>
      <c r="G774" s="217"/>
      <c r="H774" s="217"/>
      <c r="I774" s="218"/>
      <c r="J774" s="216"/>
      <c r="K774" s="216"/>
      <c r="L774" s="232"/>
      <c r="M774" s="215"/>
      <c r="N774" s="216"/>
    </row>
    <row r="775" spans="4:14" s="205" customFormat="1" x14ac:dyDescent="0.3">
      <c r="D775" s="215"/>
      <c r="E775" s="215"/>
      <c r="F775" s="216"/>
      <c r="G775" s="217"/>
      <c r="H775" s="217"/>
      <c r="I775" s="218"/>
      <c r="J775" s="216"/>
      <c r="K775" s="216"/>
      <c r="L775" s="232"/>
      <c r="M775" s="215"/>
      <c r="N775" s="216"/>
    </row>
    <row r="776" spans="4:14" s="205" customFormat="1" x14ac:dyDescent="0.3">
      <c r="D776" s="215"/>
      <c r="E776" s="215"/>
      <c r="F776" s="216"/>
      <c r="G776" s="217"/>
      <c r="H776" s="217"/>
      <c r="I776" s="218"/>
      <c r="J776" s="216"/>
      <c r="K776" s="216"/>
      <c r="L776" s="232"/>
      <c r="M776" s="215"/>
      <c r="N776" s="216"/>
    </row>
    <row r="777" spans="4:14" s="205" customFormat="1" x14ac:dyDescent="0.3">
      <c r="D777" s="215"/>
      <c r="E777" s="215"/>
      <c r="F777" s="216"/>
      <c r="G777" s="217"/>
      <c r="H777" s="217"/>
      <c r="I777" s="218"/>
      <c r="J777" s="216"/>
      <c r="K777" s="216"/>
      <c r="L777" s="232"/>
      <c r="M777" s="215"/>
      <c r="N777" s="216"/>
    </row>
    <row r="778" spans="4:14" s="205" customFormat="1" x14ac:dyDescent="0.3">
      <c r="D778" s="215"/>
      <c r="E778" s="215"/>
      <c r="F778" s="216"/>
      <c r="G778" s="217"/>
      <c r="H778" s="217"/>
      <c r="I778" s="218"/>
      <c r="J778" s="216"/>
      <c r="K778" s="216"/>
      <c r="L778" s="232"/>
      <c r="M778" s="215"/>
      <c r="N778" s="216"/>
    </row>
    <row r="779" spans="4:14" s="205" customFormat="1" x14ac:dyDescent="0.3">
      <c r="D779" s="215"/>
      <c r="E779" s="215"/>
      <c r="F779" s="216"/>
      <c r="G779" s="217"/>
      <c r="H779" s="217"/>
      <c r="I779" s="218"/>
      <c r="J779" s="216"/>
      <c r="K779" s="216"/>
      <c r="L779" s="232"/>
      <c r="M779" s="215"/>
      <c r="N779" s="216"/>
    </row>
    <row r="780" spans="4:14" s="205" customFormat="1" x14ac:dyDescent="0.3">
      <c r="D780" s="215"/>
      <c r="E780" s="215"/>
      <c r="F780" s="216"/>
      <c r="G780" s="217"/>
      <c r="H780" s="217"/>
      <c r="I780" s="218"/>
      <c r="J780" s="216"/>
      <c r="K780" s="216"/>
      <c r="L780" s="232"/>
      <c r="M780" s="215"/>
      <c r="N780" s="216"/>
    </row>
    <row r="781" spans="4:14" s="205" customFormat="1" x14ac:dyDescent="0.3">
      <c r="D781" s="215"/>
      <c r="E781" s="215"/>
      <c r="F781" s="216"/>
      <c r="G781" s="217"/>
      <c r="H781" s="217"/>
      <c r="I781" s="218"/>
      <c r="J781" s="216"/>
      <c r="K781" s="216"/>
      <c r="L781" s="232"/>
      <c r="M781" s="215"/>
      <c r="N781" s="216"/>
    </row>
    <row r="782" spans="4:14" s="205" customFormat="1" x14ac:dyDescent="0.3">
      <c r="D782" s="215"/>
      <c r="E782" s="215"/>
      <c r="F782" s="216"/>
      <c r="G782" s="217"/>
      <c r="H782" s="217"/>
      <c r="I782" s="218"/>
      <c r="J782" s="216"/>
      <c r="K782" s="216"/>
      <c r="L782" s="232"/>
      <c r="M782" s="215"/>
      <c r="N782" s="216"/>
    </row>
    <row r="783" spans="4:14" s="205" customFormat="1" x14ac:dyDescent="0.3">
      <c r="D783" s="215"/>
      <c r="E783" s="215"/>
      <c r="F783" s="216"/>
      <c r="G783" s="217"/>
      <c r="H783" s="217"/>
      <c r="I783" s="218"/>
      <c r="J783" s="216"/>
      <c r="K783" s="216"/>
      <c r="L783" s="232"/>
      <c r="M783" s="215"/>
      <c r="N783" s="216"/>
    </row>
    <row r="784" spans="4:14" s="205" customFormat="1" x14ac:dyDescent="0.3">
      <c r="D784" s="215"/>
      <c r="E784" s="215"/>
      <c r="F784" s="216"/>
      <c r="G784" s="217"/>
      <c r="H784" s="217"/>
      <c r="I784" s="218"/>
      <c r="J784" s="216"/>
      <c r="K784" s="216"/>
      <c r="L784" s="232"/>
      <c r="M784" s="215"/>
      <c r="N784" s="216"/>
    </row>
    <row r="785" spans="4:14" s="205" customFormat="1" x14ac:dyDescent="0.3">
      <c r="D785" s="215"/>
      <c r="E785" s="215"/>
      <c r="F785" s="216"/>
      <c r="G785" s="217"/>
      <c r="H785" s="217"/>
      <c r="I785" s="218"/>
      <c r="J785" s="216"/>
      <c r="K785" s="216"/>
      <c r="L785" s="232"/>
      <c r="M785" s="215"/>
      <c r="N785" s="216"/>
    </row>
    <row r="786" spans="4:14" s="205" customFormat="1" x14ac:dyDescent="0.3">
      <c r="D786" s="215"/>
      <c r="E786" s="215"/>
      <c r="F786" s="216"/>
      <c r="G786" s="217"/>
      <c r="H786" s="217"/>
      <c r="I786" s="218"/>
      <c r="J786" s="216"/>
      <c r="K786" s="216"/>
      <c r="L786" s="232"/>
      <c r="M786" s="215"/>
      <c r="N786" s="216"/>
    </row>
    <row r="787" spans="4:14" s="205" customFormat="1" x14ac:dyDescent="0.3">
      <c r="D787" s="215"/>
      <c r="E787" s="215"/>
      <c r="F787" s="216"/>
      <c r="G787" s="217"/>
      <c r="H787" s="217"/>
      <c r="I787" s="218"/>
      <c r="J787" s="216"/>
      <c r="K787" s="216"/>
      <c r="L787" s="232"/>
      <c r="M787" s="215"/>
      <c r="N787" s="216"/>
    </row>
    <row r="788" spans="4:14" s="205" customFormat="1" x14ac:dyDescent="0.3">
      <c r="D788" s="215"/>
      <c r="E788" s="215"/>
      <c r="F788" s="216"/>
      <c r="G788" s="217"/>
      <c r="H788" s="217"/>
      <c r="I788" s="218"/>
      <c r="J788" s="216"/>
      <c r="K788" s="216"/>
      <c r="L788" s="232"/>
      <c r="M788" s="215"/>
      <c r="N788" s="216"/>
    </row>
    <row r="789" spans="4:14" s="205" customFormat="1" x14ac:dyDescent="0.3">
      <c r="D789" s="215"/>
      <c r="E789" s="215"/>
      <c r="F789" s="216"/>
      <c r="G789" s="217"/>
      <c r="H789" s="217"/>
      <c r="I789" s="218"/>
      <c r="J789" s="216"/>
      <c r="K789" s="216"/>
      <c r="L789" s="232"/>
      <c r="M789" s="215"/>
      <c r="N789" s="216"/>
    </row>
    <row r="790" spans="4:14" s="205" customFormat="1" x14ac:dyDescent="0.3">
      <c r="D790" s="215"/>
      <c r="E790" s="215"/>
      <c r="F790" s="216"/>
      <c r="G790" s="217"/>
      <c r="H790" s="217"/>
      <c r="I790" s="218"/>
      <c r="J790" s="216"/>
      <c r="K790" s="216"/>
      <c r="L790" s="232"/>
      <c r="M790" s="215"/>
      <c r="N790" s="216"/>
    </row>
    <row r="791" spans="4:14" s="205" customFormat="1" x14ac:dyDescent="0.3">
      <c r="D791" s="215"/>
      <c r="E791" s="215"/>
      <c r="F791" s="216"/>
      <c r="G791" s="217"/>
      <c r="H791" s="217"/>
      <c r="I791" s="218"/>
      <c r="J791" s="216"/>
      <c r="K791" s="216"/>
      <c r="L791" s="232"/>
      <c r="M791" s="215"/>
      <c r="N791" s="216"/>
    </row>
    <row r="792" spans="4:14" s="205" customFormat="1" x14ac:dyDescent="0.3">
      <c r="D792" s="215"/>
      <c r="E792" s="215"/>
      <c r="F792" s="216"/>
      <c r="G792" s="217"/>
      <c r="H792" s="217"/>
      <c r="I792" s="218"/>
      <c r="J792" s="216"/>
      <c r="K792" s="216"/>
      <c r="L792" s="232"/>
      <c r="M792" s="215"/>
      <c r="N792" s="216"/>
    </row>
    <row r="793" spans="4:14" s="205" customFormat="1" x14ac:dyDescent="0.3">
      <c r="D793" s="215"/>
      <c r="E793" s="215"/>
      <c r="F793" s="216"/>
      <c r="G793" s="217"/>
      <c r="H793" s="217"/>
      <c r="I793" s="218"/>
      <c r="J793" s="216"/>
      <c r="K793" s="216"/>
      <c r="L793" s="232"/>
      <c r="M793" s="215"/>
      <c r="N793" s="216"/>
    </row>
    <row r="794" spans="4:14" s="205" customFormat="1" x14ac:dyDescent="0.3">
      <c r="D794" s="215"/>
      <c r="E794" s="215"/>
      <c r="F794" s="216"/>
      <c r="G794" s="217"/>
      <c r="H794" s="217"/>
      <c r="I794" s="218"/>
      <c r="J794" s="216"/>
      <c r="K794" s="216"/>
      <c r="L794" s="232"/>
      <c r="M794" s="215"/>
      <c r="N794" s="216"/>
    </row>
    <row r="795" spans="4:14" s="205" customFormat="1" x14ac:dyDescent="0.3">
      <c r="D795" s="215"/>
      <c r="E795" s="215"/>
      <c r="F795" s="216"/>
      <c r="G795" s="217"/>
      <c r="H795" s="217"/>
      <c r="I795" s="218"/>
      <c r="J795" s="216"/>
      <c r="K795" s="216"/>
      <c r="L795" s="232"/>
      <c r="M795" s="215"/>
      <c r="N795" s="216"/>
    </row>
    <row r="796" spans="4:14" s="205" customFormat="1" x14ac:dyDescent="0.3">
      <c r="D796" s="215"/>
      <c r="E796" s="215"/>
      <c r="F796" s="216"/>
      <c r="G796" s="217"/>
      <c r="H796" s="217"/>
      <c r="I796" s="218"/>
      <c r="J796" s="216"/>
      <c r="K796" s="216"/>
      <c r="L796" s="232"/>
      <c r="M796" s="215"/>
      <c r="N796" s="216"/>
    </row>
    <row r="797" spans="4:14" s="205" customFormat="1" x14ac:dyDescent="0.3">
      <c r="D797" s="215"/>
      <c r="E797" s="215"/>
      <c r="F797" s="216"/>
      <c r="G797" s="217"/>
      <c r="H797" s="217"/>
      <c r="I797" s="218"/>
      <c r="J797" s="216"/>
      <c r="K797" s="216"/>
      <c r="L797" s="232"/>
      <c r="M797" s="215"/>
      <c r="N797" s="216"/>
    </row>
    <row r="798" spans="4:14" s="205" customFormat="1" x14ac:dyDescent="0.3">
      <c r="D798" s="215"/>
      <c r="E798" s="215"/>
      <c r="F798" s="216"/>
      <c r="G798" s="217"/>
      <c r="H798" s="217"/>
      <c r="I798" s="218"/>
      <c r="J798" s="216"/>
      <c r="K798" s="216"/>
      <c r="L798" s="232"/>
      <c r="M798" s="215"/>
      <c r="N798" s="216"/>
    </row>
    <row r="799" spans="4:14" s="205" customFormat="1" x14ac:dyDescent="0.3">
      <c r="D799" s="215"/>
      <c r="E799" s="215"/>
      <c r="F799" s="216"/>
      <c r="G799" s="217"/>
      <c r="H799" s="217"/>
      <c r="I799" s="218"/>
      <c r="J799" s="216"/>
      <c r="K799" s="216"/>
      <c r="L799" s="232"/>
      <c r="M799" s="215"/>
      <c r="N799" s="216"/>
    </row>
    <row r="800" spans="4:14" s="205" customFormat="1" x14ac:dyDescent="0.3">
      <c r="D800" s="215"/>
      <c r="E800" s="215"/>
      <c r="F800" s="216"/>
      <c r="G800" s="217"/>
      <c r="H800" s="217"/>
      <c r="I800" s="218"/>
      <c r="J800" s="216"/>
      <c r="K800" s="216"/>
      <c r="L800" s="232"/>
      <c r="M800" s="215"/>
      <c r="N800" s="216"/>
    </row>
    <row r="801" spans="4:14" s="205" customFormat="1" x14ac:dyDescent="0.3">
      <c r="D801" s="215"/>
      <c r="E801" s="215"/>
      <c r="F801" s="216"/>
      <c r="G801" s="217"/>
      <c r="H801" s="217"/>
      <c r="I801" s="218"/>
      <c r="J801" s="216"/>
      <c r="K801" s="216"/>
      <c r="L801" s="232"/>
      <c r="M801" s="215"/>
      <c r="N801" s="216"/>
    </row>
    <row r="802" spans="4:14" s="205" customFormat="1" x14ac:dyDescent="0.3">
      <c r="D802" s="215"/>
      <c r="E802" s="215"/>
      <c r="F802" s="216"/>
      <c r="G802" s="217"/>
      <c r="H802" s="217"/>
      <c r="I802" s="218"/>
      <c r="J802" s="216"/>
      <c r="K802" s="216"/>
      <c r="L802" s="232"/>
      <c r="M802" s="215"/>
      <c r="N802" s="216"/>
    </row>
    <row r="803" spans="4:14" s="205" customFormat="1" x14ac:dyDescent="0.3">
      <c r="D803" s="215"/>
      <c r="E803" s="215"/>
      <c r="F803" s="216"/>
      <c r="G803" s="217"/>
      <c r="H803" s="217"/>
      <c r="I803" s="218"/>
      <c r="J803" s="216"/>
      <c r="K803" s="216"/>
      <c r="L803" s="232"/>
      <c r="M803" s="215"/>
      <c r="N803" s="216"/>
    </row>
    <row r="804" spans="4:14" s="205" customFormat="1" x14ac:dyDescent="0.3">
      <c r="D804" s="215"/>
      <c r="E804" s="215"/>
      <c r="F804" s="216"/>
      <c r="G804" s="217"/>
      <c r="H804" s="217"/>
      <c r="I804" s="218"/>
      <c r="J804" s="216"/>
      <c r="K804" s="216"/>
      <c r="L804" s="232"/>
      <c r="M804" s="215"/>
      <c r="N804" s="216"/>
    </row>
    <row r="805" spans="4:14" s="205" customFormat="1" x14ac:dyDescent="0.3">
      <c r="D805" s="215"/>
      <c r="E805" s="215"/>
      <c r="F805" s="216"/>
      <c r="G805" s="217"/>
      <c r="H805" s="217"/>
      <c r="I805" s="218"/>
      <c r="J805" s="216"/>
      <c r="K805" s="216"/>
      <c r="L805" s="232"/>
      <c r="M805" s="215"/>
      <c r="N805" s="216"/>
    </row>
    <row r="806" spans="4:14" s="205" customFormat="1" x14ac:dyDescent="0.3">
      <c r="D806" s="215"/>
      <c r="E806" s="215"/>
      <c r="F806" s="216"/>
      <c r="G806" s="217"/>
      <c r="H806" s="217"/>
      <c r="I806" s="218"/>
      <c r="J806" s="216"/>
      <c r="K806" s="216"/>
      <c r="L806" s="232"/>
      <c r="M806" s="215"/>
      <c r="N806" s="216"/>
    </row>
    <row r="807" spans="4:14" s="205" customFormat="1" x14ac:dyDescent="0.3">
      <c r="D807" s="215"/>
      <c r="E807" s="215"/>
      <c r="F807" s="216"/>
      <c r="G807" s="217"/>
      <c r="H807" s="217"/>
      <c r="I807" s="218"/>
      <c r="J807" s="216"/>
      <c r="K807" s="216"/>
      <c r="L807" s="232"/>
      <c r="M807" s="215"/>
      <c r="N807" s="216"/>
    </row>
    <row r="808" spans="4:14" s="205" customFormat="1" x14ac:dyDescent="0.3">
      <c r="D808" s="215"/>
      <c r="E808" s="215"/>
      <c r="F808" s="216"/>
      <c r="G808" s="217"/>
      <c r="H808" s="217"/>
      <c r="I808" s="218"/>
      <c r="J808" s="216"/>
      <c r="K808" s="216"/>
      <c r="L808" s="232"/>
      <c r="M808" s="215"/>
      <c r="N808" s="216"/>
    </row>
    <row r="809" spans="4:14" s="205" customFormat="1" x14ac:dyDescent="0.3">
      <c r="D809" s="215"/>
      <c r="E809" s="215"/>
      <c r="F809" s="216"/>
      <c r="G809" s="217"/>
      <c r="H809" s="217"/>
      <c r="I809" s="218"/>
      <c r="J809" s="216"/>
      <c r="K809" s="216"/>
      <c r="L809" s="232"/>
      <c r="M809" s="215"/>
      <c r="N809" s="216"/>
    </row>
    <row r="810" spans="4:14" s="205" customFormat="1" x14ac:dyDescent="0.3">
      <c r="D810" s="215"/>
      <c r="E810" s="215"/>
      <c r="F810" s="216"/>
      <c r="G810" s="217"/>
      <c r="H810" s="217"/>
      <c r="I810" s="218"/>
      <c r="J810" s="216"/>
      <c r="K810" s="216"/>
      <c r="L810" s="232"/>
      <c r="M810" s="215"/>
      <c r="N810" s="216"/>
    </row>
    <row r="811" spans="4:14" s="205" customFormat="1" x14ac:dyDescent="0.3">
      <c r="D811" s="215"/>
      <c r="E811" s="215"/>
      <c r="F811" s="216"/>
      <c r="G811" s="217"/>
      <c r="H811" s="217"/>
      <c r="I811" s="218"/>
      <c r="J811" s="216"/>
      <c r="K811" s="216"/>
      <c r="L811" s="232"/>
      <c r="M811" s="215"/>
      <c r="N811" s="216"/>
    </row>
    <row r="812" spans="4:14" s="205" customFormat="1" x14ac:dyDescent="0.3">
      <c r="D812" s="215"/>
      <c r="E812" s="215"/>
      <c r="F812" s="216"/>
      <c r="G812" s="217"/>
      <c r="H812" s="217"/>
      <c r="I812" s="218"/>
      <c r="J812" s="216"/>
      <c r="K812" s="216"/>
      <c r="L812" s="232"/>
      <c r="M812" s="215"/>
      <c r="N812" s="216"/>
    </row>
    <row r="813" spans="4:14" s="205" customFormat="1" x14ac:dyDescent="0.3">
      <c r="D813" s="215"/>
      <c r="E813" s="215"/>
      <c r="F813" s="216"/>
      <c r="G813" s="217"/>
      <c r="H813" s="217"/>
      <c r="I813" s="218"/>
      <c r="J813" s="216"/>
      <c r="K813" s="216"/>
      <c r="L813" s="232"/>
      <c r="M813" s="215"/>
      <c r="N813" s="216"/>
    </row>
    <row r="814" spans="4:14" s="205" customFormat="1" x14ac:dyDescent="0.3">
      <c r="D814" s="215"/>
      <c r="E814" s="215"/>
      <c r="F814" s="216"/>
      <c r="G814" s="217"/>
      <c r="H814" s="217"/>
      <c r="I814" s="218"/>
      <c r="J814" s="216"/>
      <c r="K814" s="216"/>
      <c r="L814" s="232"/>
      <c r="M814" s="215"/>
      <c r="N814" s="216"/>
    </row>
    <row r="815" spans="4:14" s="205" customFormat="1" x14ac:dyDescent="0.3">
      <c r="D815" s="215"/>
      <c r="E815" s="215"/>
      <c r="F815" s="216"/>
      <c r="G815" s="217"/>
      <c r="H815" s="217"/>
      <c r="I815" s="218"/>
      <c r="J815" s="216"/>
      <c r="K815" s="216"/>
      <c r="L815" s="232"/>
      <c r="M815" s="215"/>
      <c r="N815" s="216"/>
    </row>
    <row r="816" spans="4:14" s="205" customFormat="1" x14ac:dyDescent="0.3">
      <c r="D816" s="215"/>
      <c r="E816" s="215"/>
      <c r="F816" s="216"/>
      <c r="G816" s="217"/>
      <c r="H816" s="217"/>
      <c r="I816" s="218"/>
      <c r="J816" s="216"/>
      <c r="K816" s="216"/>
      <c r="L816" s="232"/>
      <c r="M816" s="215"/>
      <c r="N816" s="216"/>
    </row>
    <row r="817" spans="4:14" s="205" customFormat="1" x14ac:dyDescent="0.3">
      <c r="D817" s="215"/>
      <c r="E817" s="215"/>
      <c r="F817" s="216"/>
      <c r="G817" s="217"/>
      <c r="H817" s="217"/>
      <c r="I817" s="218"/>
      <c r="J817" s="216"/>
      <c r="K817" s="216"/>
      <c r="L817" s="232"/>
      <c r="M817" s="215"/>
      <c r="N817" s="216"/>
    </row>
    <row r="818" spans="4:14" s="205" customFormat="1" x14ac:dyDescent="0.3">
      <c r="D818" s="215"/>
      <c r="E818" s="215"/>
      <c r="F818" s="216"/>
      <c r="G818" s="217"/>
      <c r="H818" s="217"/>
      <c r="I818" s="218"/>
      <c r="J818" s="216"/>
      <c r="K818" s="216"/>
      <c r="L818" s="232"/>
      <c r="M818" s="215"/>
      <c r="N818" s="216"/>
    </row>
    <row r="819" spans="4:14" s="205" customFormat="1" x14ac:dyDescent="0.3">
      <c r="D819" s="215"/>
      <c r="E819" s="215"/>
      <c r="F819" s="216"/>
      <c r="G819" s="217"/>
      <c r="H819" s="217"/>
      <c r="I819" s="218"/>
      <c r="J819" s="216"/>
      <c r="K819" s="216"/>
      <c r="L819" s="232"/>
      <c r="M819" s="215"/>
      <c r="N819" s="216"/>
    </row>
    <row r="820" spans="4:14" s="205" customFormat="1" x14ac:dyDescent="0.3">
      <c r="D820" s="215"/>
      <c r="E820" s="215"/>
      <c r="F820" s="216"/>
      <c r="G820" s="217"/>
      <c r="H820" s="217"/>
      <c r="I820" s="218"/>
      <c r="J820" s="216"/>
      <c r="K820" s="216"/>
      <c r="L820" s="232"/>
      <c r="M820" s="215"/>
      <c r="N820" s="216"/>
    </row>
    <row r="821" spans="4:14" s="205" customFormat="1" x14ac:dyDescent="0.3">
      <c r="D821" s="215"/>
      <c r="E821" s="215"/>
      <c r="F821" s="216"/>
      <c r="G821" s="217"/>
      <c r="H821" s="217"/>
      <c r="I821" s="218"/>
      <c r="J821" s="216"/>
      <c r="K821" s="216"/>
      <c r="L821" s="232"/>
      <c r="M821" s="215"/>
      <c r="N821" s="216"/>
    </row>
    <row r="822" spans="4:14" s="205" customFormat="1" x14ac:dyDescent="0.3">
      <c r="D822" s="215"/>
      <c r="E822" s="215"/>
      <c r="F822" s="216"/>
      <c r="G822" s="217"/>
      <c r="H822" s="217"/>
      <c r="I822" s="218"/>
      <c r="J822" s="216"/>
      <c r="K822" s="216"/>
      <c r="L822" s="232"/>
      <c r="M822" s="215"/>
      <c r="N822" s="216"/>
    </row>
    <row r="823" spans="4:14" s="205" customFormat="1" x14ac:dyDescent="0.3">
      <c r="D823" s="215"/>
      <c r="E823" s="215"/>
      <c r="F823" s="216"/>
      <c r="G823" s="217"/>
      <c r="H823" s="217"/>
      <c r="I823" s="218"/>
      <c r="J823" s="216"/>
      <c r="K823" s="216"/>
      <c r="L823" s="232"/>
      <c r="M823" s="215"/>
      <c r="N823" s="216"/>
    </row>
    <row r="824" spans="4:14" s="205" customFormat="1" x14ac:dyDescent="0.3">
      <c r="D824" s="215"/>
      <c r="E824" s="215"/>
      <c r="F824" s="216"/>
      <c r="G824" s="217"/>
      <c r="H824" s="217"/>
      <c r="I824" s="218"/>
      <c r="J824" s="216"/>
      <c r="K824" s="216"/>
      <c r="L824" s="232"/>
      <c r="M824" s="215"/>
      <c r="N824" s="216"/>
    </row>
    <row r="825" spans="4:14" s="205" customFormat="1" x14ac:dyDescent="0.3">
      <c r="D825" s="215"/>
      <c r="E825" s="215"/>
      <c r="F825" s="216"/>
      <c r="G825" s="217"/>
      <c r="H825" s="217"/>
      <c r="I825" s="218"/>
      <c r="J825" s="216"/>
      <c r="K825" s="216"/>
      <c r="L825" s="232"/>
      <c r="M825" s="215"/>
      <c r="N825" s="216"/>
    </row>
    <row r="826" spans="4:14" s="205" customFormat="1" x14ac:dyDescent="0.3">
      <c r="D826" s="215"/>
      <c r="E826" s="215"/>
      <c r="F826" s="216"/>
      <c r="G826" s="217"/>
      <c r="H826" s="217"/>
      <c r="I826" s="218"/>
      <c r="J826" s="216"/>
      <c r="K826" s="216"/>
      <c r="L826" s="232"/>
      <c r="M826" s="215"/>
      <c r="N826" s="216"/>
    </row>
    <row r="827" spans="4:14" s="205" customFormat="1" x14ac:dyDescent="0.3">
      <c r="D827" s="215"/>
      <c r="E827" s="215"/>
      <c r="F827" s="216"/>
      <c r="G827" s="217"/>
      <c r="H827" s="217"/>
      <c r="I827" s="218"/>
      <c r="J827" s="216"/>
      <c r="K827" s="216"/>
      <c r="L827" s="232"/>
      <c r="M827" s="215"/>
      <c r="N827" s="216"/>
    </row>
    <row r="828" spans="4:14" s="205" customFormat="1" x14ac:dyDescent="0.3">
      <c r="D828" s="215"/>
      <c r="E828" s="215"/>
      <c r="F828" s="216"/>
      <c r="G828" s="217"/>
      <c r="H828" s="217"/>
      <c r="I828" s="218"/>
      <c r="J828" s="216"/>
      <c r="K828" s="216"/>
      <c r="L828" s="232"/>
      <c r="M828" s="215"/>
      <c r="N828" s="216"/>
    </row>
    <row r="829" spans="4:14" s="205" customFormat="1" x14ac:dyDescent="0.3">
      <c r="D829" s="215"/>
      <c r="E829" s="215"/>
      <c r="F829" s="216"/>
      <c r="G829" s="217"/>
      <c r="H829" s="217"/>
      <c r="I829" s="218"/>
      <c r="J829" s="216"/>
      <c r="K829" s="216"/>
      <c r="L829" s="232"/>
      <c r="M829" s="215"/>
      <c r="N829" s="216"/>
    </row>
    <row r="830" spans="4:14" s="205" customFormat="1" x14ac:dyDescent="0.3">
      <c r="D830" s="215"/>
      <c r="E830" s="215"/>
      <c r="F830" s="216"/>
      <c r="G830" s="217"/>
      <c r="H830" s="217"/>
      <c r="I830" s="218"/>
      <c r="J830" s="216"/>
      <c r="K830" s="216"/>
      <c r="L830" s="232"/>
      <c r="M830" s="215"/>
      <c r="N830" s="216"/>
    </row>
    <row r="831" spans="4:14" s="205" customFormat="1" x14ac:dyDescent="0.3">
      <c r="D831" s="215"/>
      <c r="E831" s="215"/>
      <c r="F831" s="216"/>
      <c r="G831" s="217"/>
      <c r="H831" s="217"/>
      <c r="I831" s="218"/>
      <c r="J831" s="216"/>
      <c r="K831" s="216"/>
      <c r="L831" s="232"/>
      <c r="M831" s="215"/>
      <c r="N831" s="216"/>
    </row>
    <row r="832" spans="4:14" s="205" customFormat="1" x14ac:dyDescent="0.3">
      <c r="D832" s="215"/>
      <c r="E832" s="215"/>
      <c r="F832" s="216"/>
      <c r="G832" s="217"/>
      <c r="H832" s="217"/>
      <c r="I832" s="218"/>
      <c r="J832" s="216"/>
      <c r="K832" s="216"/>
      <c r="L832" s="232"/>
      <c r="M832" s="215"/>
      <c r="N832" s="216"/>
    </row>
    <row r="833" spans="4:14" s="205" customFormat="1" x14ac:dyDescent="0.3">
      <c r="D833" s="215"/>
      <c r="E833" s="215"/>
      <c r="F833" s="216"/>
      <c r="G833" s="217"/>
      <c r="H833" s="217"/>
      <c r="I833" s="218"/>
      <c r="J833" s="216"/>
      <c r="K833" s="216"/>
      <c r="L833" s="232"/>
      <c r="M833" s="215"/>
      <c r="N833" s="216"/>
    </row>
    <row r="834" spans="4:14" s="205" customFormat="1" x14ac:dyDescent="0.3">
      <c r="D834" s="215"/>
      <c r="E834" s="215"/>
      <c r="F834" s="216"/>
      <c r="G834" s="217"/>
      <c r="H834" s="217"/>
      <c r="I834" s="218"/>
      <c r="J834" s="216"/>
      <c r="K834" s="216"/>
      <c r="L834" s="232"/>
      <c r="M834" s="215"/>
      <c r="N834" s="216"/>
    </row>
    <row r="835" spans="4:14" s="205" customFormat="1" x14ac:dyDescent="0.3">
      <c r="D835" s="215"/>
      <c r="E835" s="215"/>
      <c r="F835" s="216"/>
      <c r="G835" s="217"/>
      <c r="H835" s="217"/>
      <c r="I835" s="218"/>
      <c r="J835" s="216"/>
      <c r="K835" s="216"/>
      <c r="L835" s="232"/>
      <c r="M835" s="215"/>
      <c r="N835" s="216"/>
    </row>
    <row r="836" spans="4:14" s="205" customFormat="1" x14ac:dyDescent="0.3">
      <c r="D836" s="215"/>
      <c r="E836" s="215"/>
      <c r="F836" s="216"/>
      <c r="G836" s="217"/>
      <c r="H836" s="217"/>
      <c r="I836" s="218"/>
      <c r="J836" s="216"/>
      <c r="K836" s="216"/>
      <c r="L836" s="232"/>
      <c r="M836" s="215"/>
      <c r="N836" s="216"/>
    </row>
    <row r="837" spans="4:14" s="205" customFormat="1" x14ac:dyDescent="0.3">
      <c r="D837" s="215"/>
      <c r="E837" s="215"/>
      <c r="F837" s="216"/>
      <c r="G837" s="217"/>
      <c r="H837" s="217"/>
      <c r="I837" s="218"/>
      <c r="J837" s="216"/>
      <c r="K837" s="216"/>
      <c r="L837" s="232"/>
      <c r="M837" s="215"/>
      <c r="N837" s="216"/>
    </row>
    <row r="838" spans="4:14" s="205" customFormat="1" x14ac:dyDescent="0.3">
      <c r="D838" s="215"/>
      <c r="E838" s="215"/>
      <c r="F838" s="216"/>
      <c r="G838" s="217"/>
      <c r="H838" s="217"/>
      <c r="I838" s="218"/>
      <c r="J838" s="216"/>
      <c r="K838" s="216"/>
      <c r="L838" s="232"/>
      <c r="M838" s="215"/>
      <c r="N838" s="216"/>
    </row>
    <row r="839" spans="4:14" s="205" customFormat="1" x14ac:dyDescent="0.3">
      <c r="D839" s="215"/>
      <c r="E839" s="215"/>
      <c r="F839" s="216"/>
      <c r="G839" s="217"/>
      <c r="H839" s="217"/>
      <c r="I839" s="218"/>
      <c r="J839" s="216"/>
      <c r="K839" s="216"/>
      <c r="L839" s="232"/>
      <c r="M839" s="215"/>
      <c r="N839" s="216"/>
    </row>
    <row r="840" spans="4:14" s="205" customFormat="1" x14ac:dyDescent="0.3">
      <c r="D840" s="215"/>
      <c r="E840" s="215"/>
      <c r="F840" s="216"/>
      <c r="G840" s="217"/>
      <c r="H840" s="217"/>
      <c r="I840" s="218"/>
      <c r="J840" s="216"/>
      <c r="K840" s="216"/>
      <c r="L840" s="232"/>
      <c r="M840" s="215"/>
      <c r="N840" s="216"/>
    </row>
    <row r="841" spans="4:14" s="205" customFormat="1" x14ac:dyDescent="0.3">
      <c r="D841" s="215"/>
      <c r="E841" s="215"/>
      <c r="F841" s="216"/>
      <c r="G841" s="217"/>
      <c r="H841" s="217"/>
      <c r="I841" s="218"/>
      <c r="J841" s="216"/>
      <c r="K841" s="216"/>
      <c r="L841" s="232"/>
      <c r="M841" s="215"/>
      <c r="N841" s="216"/>
    </row>
    <row r="842" spans="4:14" s="205" customFormat="1" x14ac:dyDescent="0.3">
      <c r="D842" s="215"/>
      <c r="E842" s="215"/>
      <c r="F842" s="216"/>
      <c r="G842" s="217"/>
      <c r="H842" s="217"/>
      <c r="I842" s="218"/>
      <c r="J842" s="216"/>
      <c r="K842" s="216"/>
      <c r="L842" s="232"/>
      <c r="M842" s="215"/>
      <c r="N842" s="216"/>
    </row>
    <row r="843" spans="4:14" s="205" customFormat="1" x14ac:dyDescent="0.3">
      <c r="D843" s="215"/>
      <c r="E843" s="215"/>
      <c r="F843" s="216"/>
      <c r="G843" s="217"/>
      <c r="H843" s="217"/>
      <c r="I843" s="218"/>
      <c r="J843" s="216"/>
      <c r="K843" s="216"/>
      <c r="L843" s="232"/>
      <c r="M843" s="215"/>
      <c r="N843" s="216"/>
    </row>
    <row r="844" spans="4:14" s="205" customFormat="1" x14ac:dyDescent="0.3">
      <c r="D844" s="215"/>
      <c r="E844" s="215"/>
      <c r="F844" s="216"/>
      <c r="G844" s="217"/>
      <c r="H844" s="217"/>
      <c r="I844" s="218"/>
      <c r="J844" s="216"/>
      <c r="K844" s="216"/>
      <c r="L844" s="232"/>
      <c r="M844" s="215"/>
      <c r="N844" s="216"/>
    </row>
    <row r="845" spans="4:14" s="205" customFormat="1" x14ac:dyDescent="0.3">
      <c r="D845" s="215"/>
      <c r="E845" s="215"/>
      <c r="F845" s="216"/>
      <c r="G845" s="217"/>
      <c r="H845" s="217"/>
      <c r="I845" s="218"/>
      <c r="J845" s="216"/>
      <c r="K845" s="216"/>
      <c r="L845" s="232"/>
      <c r="M845" s="215"/>
      <c r="N845" s="216"/>
    </row>
    <row r="846" spans="4:14" s="205" customFormat="1" x14ac:dyDescent="0.3">
      <c r="D846" s="215"/>
      <c r="E846" s="215"/>
      <c r="F846" s="216"/>
      <c r="G846" s="217"/>
      <c r="H846" s="217"/>
      <c r="I846" s="218"/>
      <c r="J846" s="216"/>
      <c r="K846" s="216"/>
      <c r="L846" s="232"/>
      <c r="M846" s="215"/>
      <c r="N846" s="216"/>
    </row>
    <row r="847" spans="4:14" s="205" customFormat="1" x14ac:dyDescent="0.3">
      <c r="D847" s="215"/>
      <c r="E847" s="215"/>
      <c r="F847" s="216"/>
      <c r="G847" s="217"/>
      <c r="H847" s="217"/>
      <c r="I847" s="218"/>
      <c r="J847" s="216"/>
      <c r="K847" s="216"/>
      <c r="L847" s="232"/>
      <c r="M847" s="215"/>
      <c r="N847" s="216"/>
    </row>
    <row r="848" spans="4:14" s="205" customFormat="1" x14ac:dyDescent="0.3">
      <c r="D848" s="215"/>
      <c r="E848" s="215"/>
      <c r="F848" s="216"/>
      <c r="G848" s="217"/>
      <c r="H848" s="217"/>
      <c r="I848" s="218"/>
      <c r="J848" s="216"/>
      <c r="K848" s="216"/>
      <c r="L848" s="232"/>
      <c r="M848" s="215"/>
      <c r="N848" s="216"/>
    </row>
    <row r="849" spans="4:14" s="205" customFormat="1" x14ac:dyDescent="0.3">
      <c r="D849" s="215"/>
      <c r="E849" s="215"/>
      <c r="F849" s="216"/>
      <c r="G849" s="217"/>
      <c r="H849" s="217"/>
      <c r="I849" s="218"/>
      <c r="J849" s="216"/>
      <c r="K849" s="216"/>
      <c r="L849" s="232"/>
      <c r="M849" s="215"/>
      <c r="N849" s="216"/>
    </row>
    <row r="850" spans="4:14" s="205" customFormat="1" x14ac:dyDescent="0.3">
      <c r="D850" s="215"/>
      <c r="E850" s="215"/>
      <c r="F850" s="216"/>
      <c r="G850" s="217"/>
      <c r="H850" s="217"/>
      <c r="I850" s="218"/>
      <c r="J850" s="216"/>
      <c r="K850" s="216"/>
      <c r="L850" s="232"/>
      <c r="M850" s="215"/>
      <c r="N850" s="216"/>
    </row>
    <row r="851" spans="4:14" s="205" customFormat="1" x14ac:dyDescent="0.3">
      <c r="D851" s="215"/>
      <c r="E851" s="215"/>
      <c r="F851" s="216"/>
      <c r="G851" s="217"/>
      <c r="H851" s="217"/>
      <c r="I851" s="218"/>
      <c r="J851" s="216"/>
      <c r="K851" s="216"/>
      <c r="L851" s="232"/>
      <c r="M851" s="215"/>
      <c r="N851" s="216"/>
    </row>
    <row r="852" spans="4:14" s="205" customFormat="1" x14ac:dyDescent="0.3">
      <c r="D852" s="215"/>
      <c r="E852" s="215"/>
      <c r="F852" s="216"/>
      <c r="G852" s="217"/>
      <c r="H852" s="217"/>
      <c r="I852" s="218"/>
      <c r="J852" s="216"/>
      <c r="K852" s="216"/>
      <c r="L852" s="232"/>
      <c r="M852" s="215"/>
      <c r="N852" s="216"/>
    </row>
    <row r="853" spans="4:14" s="205" customFormat="1" x14ac:dyDescent="0.3">
      <c r="D853" s="215"/>
      <c r="E853" s="215"/>
      <c r="F853" s="216"/>
      <c r="G853" s="217"/>
      <c r="H853" s="217"/>
      <c r="I853" s="218"/>
      <c r="J853" s="216"/>
      <c r="K853" s="216"/>
      <c r="L853" s="232"/>
      <c r="M853" s="215"/>
      <c r="N853" s="216"/>
    </row>
    <row r="854" spans="4:14" s="205" customFormat="1" x14ac:dyDescent="0.3">
      <c r="D854" s="215"/>
      <c r="E854" s="215"/>
      <c r="F854" s="216"/>
      <c r="G854" s="217"/>
      <c r="H854" s="217"/>
      <c r="I854" s="218"/>
      <c r="J854" s="216"/>
      <c r="K854" s="216"/>
      <c r="L854" s="232"/>
      <c r="M854" s="215"/>
      <c r="N854" s="216"/>
    </row>
    <row r="855" spans="4:14" s="205" customFormat="1" x14ac:dyDescent="0.3">
      <c r="D855" s="215"/>
      <c r="E855" s="215"/>
      <c r="F855" s="216"/>
      <c r="G855" s="217"/>
      <c r="H855" s="217"/>
      <c r="I855" s="218"/>
      <c r="J855" s="216"/>
      <c r="K855" s="216"/>
      <c r="L855" s="232"/>
      <c r="M855" s="215"/>
      <c r="N855" s="216"/>
    </row>
    <row r="856" spans="4:14" s="205" customFormat="1" x14ac:dyDescent="0.3">
      <c r="D856" s="215"/>
      <c r="E856" s="215"/>
      <c r="F856" s="216"/>
      <c r="G856" s="217"/>
      <c r="H856" s="217"/>
      <c r="I856" s="218"/>
      <c r="J856" s="216"/>
      <c r="K856" s="216"/>
      <c r="L856" s="232"/>
      <c r="M856" s="215"/>
      <c r="N856" s="216"/>
    </row>
    <row r="857" spans="4:14" s="205" customFormat="1" x14ac:dyDescent="0.3">
      <c r="D857" s="215"/>
      <c r="E857" s="215"/>
      <c r="F857" s="216"/>
      <c r="G857" s="217"/>
      <c r="H857" s="217"/>
      <c r="I857" s="218"/>
      <c r="J857" s="216"/>
      <c r="K857" s="216"/>
      <c r="L857" s="232"/>
      <c r="M857" s="215"/>
      <c r="N857" s="216"/>
    </row>
    <row r="858" spans="4:14" s="205" customFormat="1" x14ac:dyDescent="0.3">
      <c r="D858" s="215"/>
      <c r="E858" s="215"/>
      <c r="F858" s="216"/>
      <c r="G858" s="217"/>
      <c r="H858" s="217"/>
      <c r="I858" s="218"/>
      <c r="J858" s="216"/>
      <c r="K858" s="216"/>
      <c r="L858" s="232"/>
      <c r="M858" s="215"/>
      <c r="N858" s="216"/>
    </row>
    <row r="859" spans="4:14" s="205" customFormat="1" x14ac:dyDescent="0.3">
      <c r="D859" s="215"/>
      <c r="E859" s="215"/>
      <c r="F859" s="216"/>
      <c r="G859" s="217"/>
      <c r="H859" s="217"/>
      <c r="I859" s="218"/>
      <c r="J859" s="216"/>
      <c r="K859" s="216"/>
      <c r="L859" s="232"/>
      <c r="M859" s="215"/>
      <c r="N859" s="216"/>
    </row>
    <row r="860" spans="4:14" s="205" customFormat="1" x14ac:dyDescent="0.3">
      <c r="D860" s="215"/>
      <c r="E860" s="215"/>
      <c r="F860" s="216"/>
      <c r="G860" s="217"/>
      <c r="H860" s="217"/>
      <c r="I860" s="218"/>
      <c r="J860" s="216"/>
      <c r="K860" s="216"/>
      <c r="L860" s="232"/>
      <c r="M860" s="215"/>
      <c r="N860" s="216"/>
    </row>
    <row r="861" spans="4:14" s="205" customFormat="1" x14ac:dyDescent="0.3">
      <c r="D861" s="215"/>
      <c r="E861" s="215"/>
      <c r="F861" s="216"/>
      <c r="G861" s="217"/>
      <c r="H861" s="217"/>
      <c r="I861" s="218"/>
      <c r="J861" s="216"/>
      <c r="K861" s="216"/>
      <c r="L861" s="232"/>
      <c r="M861" s="215"/>
      <c r="N861" s="216"/>
    </row>
    <row r="862" spans="4:14" s="205" customFormat="1" x14ac:dyDescent="0.3">
      <c r="D862" s="215"/>
      <c r="E862" s="215"/>
      <c r="F862" s="216"/>
      <c r="G862" s="217"/>
      <c r="H862" s="217"/>
      <c r="I862" s="218"/>
      <c r="J862" s="216"/>
      <c r="K862" s="216"/>
      <c r="L862" s="232"/>
      <c r="M862" s="215"/>
      <c r="N862" s="216"/>
    </row>
    <row r="863" spans="4:14" s="205" customFormat="1" x14ac:dyDescent="0.3">
      <c r="D863" s="215"/>
      <c r="E863" s="215"/>
      <c r="F863" s="216"/>
      <c r="G863" s="217"/>
      <c r="H863" s="217"/>
      <c r="I863" s="218"/>
      <c r="J863" s="216"/>
      <c r="K863" s="216"/>
      <c r="L863" s="232"/>
      <c r="M863" s="215"/>
      <c r="N863" s="216"/>
    </row>
    <row r="864" spans="4:14" s="205" customFormat="1" x14ac:dyDescent="0.3">
      <c r="D864" s="215"/>
      <c r="E864" s="215"/>
      <c r="F864" s="216"/>
      <c r="G864" s="217"/>
      <c r="H864" s="217"/>
      <c r="I864" s="218"/>
      <c r="J864" s="216"/>
      <c r="K864" s="216"/>
      <c r="L864" s="232"/>
      <c r="M864" s="215"/>
      <c r="N864" s="216"/>
    </row>
    <row r="865" spans="4:14" s="205" customFormat="1" x14ac:dyDescent="0.3">
      <c r="D865" s="215"/>
      <c r="E865" s="215"/>
      <c r="F865" s="216"/>
      <c r="G865" s="217"/>
      <c r="H865" s="217"/>
      <c r="I865" s="218"/>
      <c r="J865" s="216"/>
      <c r="K865" s="216"/>
      <c r="L865" s="232"/>
      <c r="M865" s="215"/>
      <c r="N865" s="216"/>
    </row>
    <row r="866" spans="4:14" s="205" customFormat="1" x14ac:dyDescent="0.3">
      <c r="D866" s="215"/>
      <c r="E866" s="215"/>
      <c r="F866" s="216"/>
      <c r="G866" s="217"/>
      <c r="H866" s="217"/>
      <c r="I866" s="218"/>
      <c r="J866" s="216"/>
      <c r="K866" s="216"/>
      <c r="L866" s="232"/>
      <c r="M866" s="215"/>
      <c r="N866" s="216"/>
    </row>
    <row r="867" spans="4:14" s="205" customFormat="1" x14ac:dyDescent="0.3">
      <c r="D867" s="215"/>
      <c r="E867" s="215"/>
      <c r="F867" s="216"/>
      <c r="G867" s="217"/>
      <c r="H867" s="217"/>
      <c r="I867" s="218"/>
      <c r="J867" s="216"/>
      <c r="K867" s="216"/>
      <c r="L867" s="232"/>
      <c r="M867" s="215"/>
      <c r="N867" s="216"/>
    </row>
    <row r="868" spans="4:14" s="205" customFormat="1" x14ac:dyDescent="0.3">
      <c r="D868" s="215"/>
      <c r="E868" s="215"/>
      <c r="F868" s="216"/>
      <c r="G868" s="217"/>
      <c r="H868" s="217"/>
      <c r="I868" s="218"/>
      <c r="J868" s="216"/>
      <c r="K868" s="216"/>
      <c r="L868" s="232"/>
      <c r="M868" s="215"/>
      <c r="N868" s="216"/>
    </row>
    <row r="869" spans="4:14" s="205" customFormat="1" x14ac:dyDescent="0.3">
      <c r="D869" s="215"/>
      <c r="E869" s="215"/>
      <c r="F869" s="216"/>
      <c r="G869" s="217"/>
      <c r="H869" s="217"/>
      <c r="I869" s="218"/>
      <c r="J869" s="216"/>
      <c r="K869" s="216"/>
      <c r="L869" s="232"/>
      <c r="M869" s="215"/>
      <c r="N869" s="216"/>
    </row>
    <row r="870" spans="4:14" s="205" customFormat="1" x14ac:dyDescent="0.3">
      <c r="D870" s="215"/>
      <c r="E870" s="215"/>
      <c r="F870" s="216"/>
      <c r="G870" s="217"/>
      <c r="H870" s="217"/>
      <c r="I870" s="218"/>
      <c r="J870" s="216"/>
      <c r="K870" s="216"/>
      <c r="L870" s="232"/>
      <c r="M870" s="215"/>
      <c r="N870" s="216"/>
    </row>
    <row r="871" spans="4:14" s="205" customFormat="1" x14ac:dyDescent="0.3">
      <c r="D871" s="215"/>
      <c r="E871" s="215"/>
      <c r="F871" s="216"/>
      <c r="G871" s="217"/>
      <c r="H871" s="217"/>
      <c r="I871" s="218"/>
      <c r="J871" s="216"/>
      <c r="K871" s="216"/>
      <c r="L871" s="232"/>
      <c r="M871" s="215"/>
      <c r="N871" s="216"/>
    </row>
    <row r="872" spans="4:14" s="205" customFormat="1" x14ac:dyDescent="0.3">
      <c r="D872" s="215"/>
      <c r="E872" s="215"/>
      <c r="F872" s="216"/>
      <c r="G872" s="217"/>
      <c r="H872" s="217"/>
      <c r="I872" s="218"/>
      <c r="J872" s="216"/>
      <c r="K872" s="216"/>
      <c r="L872" s="232"/>
      <c r="M872" s="215"/>
      <c r="N872" s="216"/>
    </row>
    <row r="873" spans="4:14" s="205" customFormat="1" x14ac:dyDescent="0.3">
      <c r="D873" s="215"/>
      <c r="E873" s="215"/>
      <c r="F873" s="216"/>
      <c r="G873" s="217"/>
      <c r="H873" s="217"/>
      <c r="I873" s="218"/>
      <c r="J873" s="216"/>
      <c r="K873" s="216"/>
      <c r="L873" s="232"/>
      <c r="M873" s="215"/>
      <c r="N873" s="216"/>
    </row>
    <row r="874" spans="4:14" s="205" customFormat="1" x14ac:dyDescent="0.3">
      <c r="D874" s="215"/>
      <c r="E874" s="215"/>
      <c r="F874" s="216"/>
      <c r="G874" s="217"/>
      <c r="H874" s="217"/>
      <c r="I874" s="218"/>
      <c r="J874" s="216"/>
      <c r="K874" s="216"/>
      <c r="L874" s="232"/>
      <c r="M874" s="215"/>
      <c r="N874" s="216"/>
    </row>
    <row r="875" spans="4:14" s="205" customFormat="1" x14ac:dyDescent="0.3">
      <c r="D875" s="215"/>
      <c r="E875" s="215"/>
      <c r="F875" s="216"/>
      <c r="G875" s="217"/>
      <c r="H875" s="217"/>
      <c r="I875" s="218"/>
      <c r="J875" s="216"/>
      <c r="K875" s="216"/>
      <c r="L875" s="232"/>
      <c r="M875" s="215"/>
      <c r="N875" s="216"/>
    </row>
    <row r="876" spans="4:14" s="205" customFormat="1" x14ac:dyDescent="0.3">
      <c r="D876" s="215"/>
      <c r="E876" s="215"/>
      <c r="F876" s="216"/>
      <c r="G876" s="217"/>
      <c r="H876" s="217"/>
      <c r="I876" s="218"/>
      <c r="J876" s="216"/>
      <c r="K876" s="216"/>
      <c r="L876" s="232"/>
      <c r="M876" s="215"/>
      <c r="N876" s="216"/>
    </row>
    <row r="877" spans="4:14" s="205" customFormat="1" x14ac:dyDescent="0.3">
      <c r="D877" s="215"/>
      <c r="E877" s="215"/>
      <c r="F877" s="216"/>
      <c r="G877" s="217"/>
      <c r="H877" s="217"/>
      <c r="I877" s="218"/>
      <c r="J877" s="216"/>
      <c r="K877" s="216"/>
      <c r="L877" s="232"/>
      <c r="M877" s="215"/>
      <c r="N877" s="216"/>
    </row>
    <row r="878" spans="4:14" s="205" customFormat="1" x14ac:dyDescent="0.3">
      <c r="D878" s="215"/>
      <c r="E878" s="215"/>
      <c r="F878" s="216"/>
      <c r="G878" s="217"/>
      <c r="H878" s="217"/>
      <c r="I878" s="218"/>
      <c r="J878" s="216"/>
      <c r="K878" s="216"/>
      <c r="L878" s="232"/>
      <c r="M878" s="215"/>
      <c r="N878" s="216"/>
    </row>
    <row r="879" spans="4:14" s="205" customFormat="1" x14ac:dyDescent="0.3">
      <c r="D879" s="215"/>
      <c r="E879" s="215"/>
      <c r="F879" s="216"/>
      <c r="G879" s="217"/>
      <c r="H879" s="217"/>
      <c r="I879" s="218"/>
      <c r="J879" s="216"/>
      <c r="K879" s="216"/>
      <c r="L879" s="232"/>
      <c r="M879" s="215"/>
      <c r="N879" s="216"/>
    </row>
    <row r="880" spans="4:14" s="205" customFormat="1" x14ac:dyDescent="0.3">
      <c r="D880" s="215"/>
      <c r="E880" s="215"/>
      <c r="F880" s="216"/>
      <c r="G880" s="217"/>
      <c r="H880" s="217"/>
      <c r="I880" s="218"/>
      <c r="J880" s="216"/>
      <c r="K880" s="216"/>
      <c r="L880" s="232"/>
      <c r="M880" s="215"/>
      <c r="N880" s="216"/>
    </row>
    <row r="881" spans="4:14" s="205" customFormat="1" x14ac:dyDescent="0.3">
      <c r="D881" s="215"/>
      <c r="E881" s="215"/>
      <c r="F881" s="216"/>
      <c r="G881" s="217"/>
      <c r="H881" s="217"/>
      <c r="I881" s="218"/>
      <c r="J881" s="216"/>
      <c r="K881" s="216"/>
      <c r="L881" s="232"/>
      <c r="M881" s="215"/>
      <c r="N881" s="216"/>
    </row>
    <row r="882" spans="4:14" s="205" customFormat="1" x14ac:dyDescent="0.3">
      <c r="D882" s="215"/>
      <c r="E882" s="215"/>
      <c r="F882" s="216"/>
      <c r="G882" s="217"/>
      <c r="H882" s="217"/>
      <c r="I882" s="218"/>
      <c r="J882" s="216"/>
      <c r="K882" s="216"/>
      <c r="L882" s="232"/>
      <c r="M882" s="215"/>
      <c r="N882" s="216"/>
    </row>
    <row r="883" spans="4:14" s="205" customFormat="1" x14ac:dyDescent="0.3">
      <c r="D883" s="215"/>
      <c r="E883" s="215"/>
      <c r="F883" s="216"/>
      <c r="G883" s="217"/>
      <c r="H883" s="217"/>
      <c r="I883" s="218"/>
      <c r="J883" s="216"/>
      <c r="K883" s="216"/>
      <c r="L883" s="232"/>
      <c r="M883" s="215"/>
      <c r="N883" s="216"/>
    </row>
    <row r="884" spans="4:14" s="205" customFormat="1" x14ac:dyDescent="0.3">
      <c r="D884" s="215"/>
      <c r="E884" s="215"/>
      <c r="F884" s="216"/>
      <c r="G884" s="217"/>
      <c r="H884" s="217"/>
      <c r="I884" s="218"/>
      <c r="J884" s="216"/>
      <c r="K884" s="216"/>
      <c r="L884" s="232"/>
      <c r="M884" s="215"/>
      <c r="N884" s="216"/>
    </row>
    <row r="885" spans="4:14" s="205" customFormat="1" x14ac:dyDescent="0.3">
      <c r="D885" s="215"/>
      <c r="E885" s="215"/>
      <c r="F885" s="216"/>
      <c r="G885" s="217"/>
      <c r="H885" s="217"/>
      <c r="I885" s="218"/>
      <c r="J885" s="216"/>
      <c r="K885" s="216"/>
      <c r="L885" s="232"/>
      <c r="M885" s="215"/>
      <c r="N885" s="216"/>
    </row>
    <row r="886" spans="4:14" s="205" customFormat="1" x14ac:dyDescent="0.3">
      <c r="D886" s="215"/>
      <c r="E886" s="215"/>
      <c r="F886" s="216"/>
      <c r="G886" s="217"/>
      <c r="H886" s="217"/>
      <c r="I886" s="218"/>
      <c r="J886" s="216"/>
      <c r="K886" s="216"/>
      <c r="L886" s="232"/>
      <c r="M886" s="215"/>
      <c r="N886" s="216"/>
    </row>
    <row r="887" spans="4:14" s="205" customFormat="1" x14ac:dyDescent="0.3">
      <c r="D887" s="215"/>
      <c r="E887" s="215"/>
      <c r="F887" s="216"/>
      <c r="G887" s="217"/>
      <c r="H887" s="217"/>
      <c r="I887" s="218"/>
      <c r="J887" s="216"/>
      <c r="K887" s="216"/>
      <c r="L887" s="232"/>
      <c r="M887" s="215"/>
      <c r="N887" s="216"/>
    </row>
    <row r="888" spans="4:14" s="205" customFormat="1" x14ac:dyDescent="0.3">
      <c r="D888" s="215"/>
      <c r="E888" s="215"/>
      <c r="F888" s="216"/>
      <c r="G888" s="217"/>
      <c r="H888" s="217"/>
      <c r="I888" s="218"/>
      <c r="J888" s="216"/>
      <c r="K888" s="216"/>
      <c r="L888" s="232"/>
      <c r="M888" s="215"/>
      <c r="N888" s="216"/>
    </row>
    <row r="889" spans="4:14" s="205" customFormat="1" x14ac:dyDescent="0.3">
      <c r="D889" s="215"/>
      <c r="E889" s="215"/>
      <c r="F889" s="216"/>
      <c r="G889" s="217"/>
      <c r="H889" s="217"/>
      <c r="I889" s="218"/>
      <c r="J889" s="216"/>
      <c r="K889" s="216"/>
      <c r="L889" s="232"/>
      <c r="M889" s="215"/>
      <c r="N889" s="216"/>
    </row>
    <row r="890" spans="4:14" s="205" customFormat="1" x14ac:dyDescent="0.3">
      <c r="D890" s="215"/>
      <c r="E890" s="215"/>
      <c r="F890" s="216"/>
      <c r="G890" s="217"/>
      <c r="H890" s="217"/>
      <c r="I890" s="218"/>
      <c r="J890" s="216"/>
      <c r="K890" s="216"/>
      <c r="L890" s="232"/>
      <c r="M890" s="215"/>
      <c r="N890" s="216"/>
    </row>
    <row r="891" spans="4:14" s="205" customFormat="1" x14ac:dyDescent="0.3">
      <c r="D891" s="215"/>
      <c r="E891" s="215"/>
      <c r="F891" s="216"/>
      <c r="G891" s="217"/>
      <c r="H891" s="217"/>
      <c r="I891" s="218"/>
      <c r="J891" s="216"/>
      <c r="K891" s="216"/>
      <c r="L891" s="232"/>
      <c r="M891" s="215"/>
      <c r="N891" s="216"/>
    </row>
    <row r="892" spans="4:14" s="205" customFormat="1" x14ac:dyDescent="0.3">
      <c r="D892" s="215"/>
      <c r="E892" s="215"/>
      <c r="F892" s="216"/>
      <c r="G892" s="217"/>
      <c r="H892" s="217"/>
      <c r="I892" s="218"/>
      <c r="J892" s="216"/>
      <c r="K892" s="216"/>
      <c r="L892" s="232"/>
      <c r="M892" s="215"/>
      <c r="N892" s="216"/>
    </row>
    <row r="893" spans="4:14" s="205" customFormat="1" x14ac:dyDescent="0.3">
      <c r="D893" s="215"/>
      <c r="E893" s="215"/>
      <c r="F893" s="216"/>
      <c r="G893" s="217"/>
      <c r="H893" s="217"/>
      <c r="I893" s="218"/>
      <c r="J893" s="216"/>
      <c r="K893" s="216"/>
      <c r="L893" s="232"/>
      <c r="M893" s="215"/>
      <c r="N893" s="216"/>
    </row>
    <row r="894" spans="4:14" s="205" customFormat="1" x14ac:dyDescent="0.3">
      <c r="D894" s="215"/>
      <c r="E894" s="215"/>
      <c r="F894" s="216"/>
      <c r="G894" s="217"/>
      <c r="H894" s="217"/>
      <c r="I894" s="218"/>
      <c r="J894" s="216"/>
      <c r="K894" s="216"/>
      <c r="L894" s="232"/>
      <c r="M894" s="215"/>
      <c r="N894" s="216"/>
    </row>
    <row r="895" spans="4:14" s="205" customFormat="1" x14ac:dyDescent="0.3">
      <c r="D895" s="215"/>
      <c r="E895" s="215"/>
      <c r="F895" s="216"/>
      <c r="G895" s="217"/>
      <c r="H895" s="217"/>
      <c r="I895" s="218"/>
      <c r="J895" s="216"/>
      <c r="K895" s="216"/>
      <c r="L895" s="232"/>
      <c r="M895" s="215"/>
      <c r="N895" s="216"/>
    </row>
    <row r="896" spans="4:14" s="205" customFormat="1" x14ac:dyDescent="0.3">
      <c r="D896" s="215"/>
      <c r="E896" s="215"/>
      <c r="F896" s="216"/>
      <c r="G896" s="217"/>
      <c r="H896" s="217"/>
      <c r="I896" s="218"/>
      <c r="J896" s="216"/>
      <c r="K896" s="216"/>
      <c r="L896" s="232"/>
      <c r="M896" s="215"/>
      <c r="N896" s="216"/>
    </row>
    <row r="897" spans="4:14" s="205" customFormat="1" x14ac:dyDescent="0.3">
      <c r="D897" s="215"/>
      <c r="E897" s="215"/>
      <c r="F897" s="216"/>
      <c r="G897" s="217"/>
      <c r="H897" s="217"/>
      <c r="I897" s="218"/>
      <c r="J897" s="216"/>
      <c r="K897" s="216"/>
      <c r="L897" s="232"/>
      <c r="M897" s="215"/>
      <c r="N897" s="216"/>
    </row>
    <row r="898" spans="4:14" s="205" customFormat="1" x14ac:dyDescent="0.3">
      <c r="D898" s="215"/>
      <c r="E898" s="215"/>
      <c r="F898" s="216"/>
      <c r="G898" s="217"/>
      <c r="H898" s="217"/>
      <c r="I898" s="218"/>
      <c r="J898" s="216"/>
      <c r="K898" s="216"/>
      <c r="L898" s="232"/>
      <c r="M898" s="215"/>
      <c r="N898" s="216"/>
    </row>
    <row r="899" spans="4:14" s="205" customFormat="1" x14ac:dyDescent="0.3">
      <c r="D899" s="215"/>
      <c r="E899" s="215"/>
      <c r="F899" s="216"/>
      <c r="G899" s="217"/>
      <c r="H899" s="217"/>
      <c r="I899" s="218"/>
      <c r="J899" s="216"/>
      <c r="K899" s="216"/>
      <c r="L899" s="232"/>
      <c r="M899" s="215"/>
      <c r="N899" s="216"/>
    </row>
    <row r="900" spans="4:14" s="205" customFormat="1" x14ac:dyDescent="0.3">
      <c r="D900" s="215"/>
      <c r="E900" s="215"/>
      <c r="F900" s="216"/>
      <c r="G900" s="217"/>
      <c r="H900" s="217"/>
      <c r="I900" s="218"/>
      <c r="J900" s="216"/>
      <c r="K900" s="216"/>
      <c r="L900" s="232"/>
      <c r="M900" s="215"/>
      <c r="N900" s="216"/>
    </row>
    <row r="901" spans="4:14" s="205" customFormat="1" x14ac:dyDescent="0.3">
      <c r="D901" s="215"/>
      <c r="E901" s="215"/>
      <c r="F901" s="216"/>
      <c r="G901" s="217"/>
      <c r="H901" s="217"/>
      <c r="I901" s="218"/>
      <c r="J901" s="216"/>
      <c r="K901" s="216"/>
      <c r="L901" s="232"/>
      <c r="M901" s="215"/>
      <c r="N901" s="216"/>
    </row>
    <row r="902" spans="4:14" s="205" customFormat="1" x14ac:dyDescent="0.3">
      <c r="D902" s="215"/>
      <c r="E902" s="215"/>
      <c r="F902" s="216"/>
      <c r="G902" s="217"/>
      <c r="H902" s="217"/>
      <c r="I902" s="218"/>
      <c r="J902" s="216"/>
      <c r="K902" s="216"/>
      <c r="L902" s="232"/>
      <c r="M902" s="215"/>
      <c r="N902" s="216"/>
    </row>
    <row r="903" spans="4:14" s="205" customFormat="1" x14ac:dyDescent="0.3">
      <c r="D903" s="215"/>
      <c r="E903" s="215"/>
      <c r="F903" s="216"/>
      <c r="G903" s="217"/>
      <c r="H903" s="217"/>
      <c r="I903" s="218"/>
      <c r="J903" s="216"/>
      <c r="K903" s="216"/>
      <c r="L903" s="232"/>
      <c r="M903" s="215"/>
      <c r="N903" s="216"/>
    </row>
    <row r="904" spans="4:14" s="205" customFormat="1" x14ac:dyDescent="0.3">
      <c r="D904" s="215"/>
      <c r="E904" s="215"/>
      <c r="F904" s="216"/>
      <c r="G904" s="217"/>
      <c r="H904" s="217"/>
      <c r="I904" s="218"/>
      <c r="J904" s="216"/>
      <c r="K904" s="216"/>
      <c r="L904" s="232"/>
      <c r="M904" s="215"/>
      <c r="N904" s="216"/>
    </row>
    <row r="905" spans="4:14" s="205" customFormat="1" x14ac:dyDescent="0.3">
      <c r="D905" s="215"/>
      <c r="E905" s="215"/>
      <c r="F905" s="216"/>
      <c r="G905" s="217"/>
      <c r="H905" s="217"/>
      <c r="I905" s="218"/>
      <c r="J905" s="216"/>
      <c r="K905" s="216"/>
      <c r="L905" s="232"/>
      <c r="M905" s="215"/>
      <c r="N905" s="216"/>
    </row>
    <row r="906" spans="4:14" s="205" customFormat="1" x14ac:dyDescent="0.3">
      <c r="D906" s="215"/>
      <c r="E906" s="215"/>
      <c r="F906" s="216"/>
      <c r="G906" s="217"/>
      <c r="H906" s="217"/>
      <c r="I906" s="218"/>
      <c r="J906" s="216"/>
      <c r="K906" s="216"/>
      <c r="L906" s="232"/>
      <c r="M906" s="215"/>
      <c r="N906" s="216"/>
    </row>
    <row r="907" spans="4:14" s="205" customFormat="1" x14ac:dyDescent="0.3">
      <c r="D907" s="215"/>
      <c r="E907" s="215"/>
      <c r="F907" s="216"/>
      <c r="G907" s="217"/>
      <c r="H907" s="217"/>
      <c r="I907" s="218"/>
      <c r="J907" s="216"/>
      <c r="K907" s="216"/>
      <c r="L907" s="232"/>
      <c r="M907" s="215"/>
      <c r="N907" s="216"/>
    </row>
    <row r="908" spans="4:14" s="205" customFormat="1" x14ac:dyDescent="0.3">
      <c r="D908" s="215"/>
      <c r="E908" s="215"/>
      <c r="F908" s="216"/>
      <c r="G908" s="217"/>
      <c r="H908" s="217"/>
      <c r="I908" s="218"/>
      <c r="J908" s="216"/>
      <c r="K908" s="216"/>
      <c r="L908" s="232"/>
      <c r="M908" s="215"/>
      <c r="N908" s="216"/>
    </row>
    <row r="909" spans="4:14" s="205" customFormat="1" x14ac:dyDescent="0.3">
      <c r="D909" s="215"/>
      <c r="E909" s="215"/>
      <c r="F909" s="216"/>
      <c r="G909" s="217"/>
      <c r="H909" s="217"/>
      <c r="I909" s="218"/>
      <c r="J909" s="216"/>
      <c r="K909" s="216"/>
      <c r="L909" s="232"/>
      <c r="M909" s="215"/>
      <c r="N909" s="216"/>
    </row>
    <row r="910" spans="4:14" s="205" customFormat="1" x14ac:dyDescent="0.3">
      <c r="D910" s="215"/>
      <c r="E910" s="215"/>
      <c r="F910" s="216"/>
      <c r="G910" s="217"/>
      <c r="H910" s="217"/>
      <c r="I910" s="218"/>
      <c r="J910" s="216"/>
      <c r="K910" s="216"/>
      <c r="L910" s="232"/>
      <c r="M910" s="215"/>
      <c r="N910" s="216"/>
    </row>
    <row r="911" spans="4:14" s="205" customFormat="1" x14ac:dyDescent="0.3">
      <c r="D911" s="215"/>
      <c r="E911" s="215"/>
      <c r="F911" s="216"/>
      <c r="G911" s="217"/>
      <c r="H911" s="217"/>
      <c r="I911" s="218"/>
      <c r="J911" s="216"/>
      <c r="K911" s="216"/>
      <c r="L911" s="232"/>
      <c r="M911" s="215"/>
      <c r="N911" s="216"/>
    </row>
    <row r="912" spans="4:14" s="205" customFormat="1" x14ac:dyDescent="0.3">
      <c r="D912" s="215"/>
      <c r="E912" s="215"/>
      <c r="F912" s="216"/>
      <c r="G912" s="217"/>
      <c r="H912" s="217"/>
      <c r="I912" s="218"/>
      <c r="J912" s="216"/>
      <c r="K912" s="216"/>
      <c r="L912" s="232"/>
      <c r="M912" s="215"/>
      <c r="N912" s="216"/>
    </row>
    <row r="913" spans="4:14" s="205" customFormat="1" x14ac:dyDescent="0.3">
      <c r="D913" s="215"/>
      <c r="E913" s="215"/>
      <c r="F913" s="216"/>
      <c r="G913" s="217"/>
      <c r="H913" s="217"/>
      <c r="I913" s="218"/>
      <c r="J913" s="216"/>
      <c r="K913" s="216"/>
      <c r="L913" s="232"/>
      <c r="M913" s="215"/>
      <c r="N913" s="216"/>
    </row>
    <row r="914" spans="4:14" s="205" customFormat="1" x14ac:dyDescent="0.3">
      <c r="D914" s="215"/>
      <c r="E914" s="215"/>
      <c r="F914" s="216"/>
      <c r="G914" s="217"/>
      <c r="H914" s="217"/>
      <c r="I914" s="218"/>
      <c r="J914" s="216"/>
      <c r="K914" s="216"/>
      <c r="L914" s="232"/>
      <c r="M914" s="215"/>
      <c r="N914" s="216"/>
    </row>
    <row r="915" spans="4:14" s="205" customFormat="1" x14ac:dyDescent="0.3">
      <c r="D915" s="215"/>
      <c r="E915" s="215"/>
      <c r="F915" s="216"/>
      <c r="G915" s="217"/>
      <c r="H915" s="217"/>
      <c r="I915" s="218"/>
      <c r="J915" s="216"/>
      <c r="K915" s="216"/>
      <c r="L915" s="232"/>
      <c r="M915" s="215"/>
      <c r="N915" s="216"/>
    </row>
    <row r="916" spans="4:14" s="205" customFormat="1" x14ac:dyDescent="0.3">
      <c r="D916" s="215"/>
      <c r="E916" s="215"/>
      <c r="F916" s="216"/>
      <c r="G916" s="217"/>
      <c r="H916" s="217"/>
      <c r="I916" s="218"/>
      <c r="J916" s="216"/>
      <c r="K916" s="216"/>
      <c r="L916" s="232"/>
      <c r="M916" s="215"/>
      <c r="N916" s="216"/>
    </row>
    <row r="917" spans="4:14" s="205" customFormat="1" x14ac:dyDescent="0.3">
      <c r="D917" s="215"/>
      <c r="E917" s="215"/>
      <c r="F917" s="216"/>
      <c r="G917" s="217"/>
      <c r="H917" s="217"/>
      <c r="I917" s="218"/>
      <c r="J917" s="216"/>
      <c r="K917" s="216"/>
      <c r="L917" s="232"/>
      <c r="M917" s="215"/>
      <c r="N917" s="216"/>
    </row>
    <row r="918" spans="4:14" s="205" customFormat="1" x14ac:dyDescent="0.3">
      <c r="D918" s="215"/>
      <c r="E918" s="215"/>
      <c r="F918" s="216"/>
      <c r="G918" s="217"/>
      <c r="H918" s="217"/>
      <c r="I918" s="218"/>
      <c r="J918" s="216"/>
      <c r="K918" s="216"/>
      <c r="L918" s="232"/>
      <c r="M918" s="215"/>
      <c r="N918" s="216"/>
    </row>
    <row r="919" spans="4:14" s="205" customFormat="1" x14ac:dyDescent="0.3">
      <c r="D919" s="215"/>
      <c r="E919" s="215"/>
      <c r="F919" s="216"/>
      <c r="G919" s="217"/>
      <c r="H919" s="217"/>
      <c r="I919" s="218"/>
      <c r="J919" s="216"/>
      <c r="K919" s="216"/>
      <c r="L919" s="232"/>
      <c r="M919" s="215"/>
      <c r="N919" s="216"/>
    </row>
    <row r="920" spans="4:14" s="205" customFormat="1" x14ac:dyDescent="0.3">
      <c r="D920" s="215"/>
      <c r="E920" s="215"/>
      <c r="F920" s="216"/>
      <c r="G920" s="217"/>
      <c r="H920" s="217"/>
      <c r="I920" s="218"/>
      <c r="J920" s="216"/>
      <c r="K920" s="216"/>
      <c r="L920" s="232"/>
      <c r="M920" s="215"/>
      <c r="N920" s="216"/>
    </row>
    <row r="921" spans="4:14" s="205" customFormat="1" x14ac:dyDescent="0.3">
      <c r="D921" s="215"/>
      <c r="E921" s="215"/>
      <c r="F921" s="216"/>
      <c r="G921" s="217"/>
      <c r="H921" s="217"/>
      <c r="I921" s="218"/>
      <c r="J921" s="216"/>
      <c r="K921" s="216"/>
      <c r="L921" s="232"/>
      <c r="M921" s="215"/>
      <c r="N921" s="216"/>
    </row>
    <row r="922" spans="4:14" s="205" customFormat="1" x14ac:dyDescent="0.3">
      <c r="D922" s="215"/>
      <c r="E922" s="215"/>
      <c r="F922" s="216"/>
      <c r="G922" s="217"/>
      <c r="H922" s="217"/>
      <c r="I922" s="218"/>
      <c r="J922" s="216"/>
      <c r="K922" s="216"/>
      <c r="L922" s="232"/>
      <c r="M922" s="215"/>
      <c r="N922" s="216"/>
    </row>
    <row r="923" spans="4:14" s="205" customFormat="1" x14ac:dyDescent="0.3">
      <c r="D923" s="215"/>
      <c r="E923" s="215"/>
      <c r="F923" s="216"/>
      <c r="G923" s="217"/>
      <c r="H923" s="217"/>
      <c r="I923" s="218"/>
      <c r="J923" s="216"/>
      <c r="K923" s="216"/>
      <c r="L923" s="232"/>
      <c r="M923" s="215"/>
      <c r="N923" s="216"/>
    </row>
    <row r="924" spans="4:14" s="205" customFormat="1" x14ac:dyDescent="0.3">
      <c r="D924" s="215"/>
      <c r="E924" s="215"/>
      <c r="F924" s="216"/>
      <c r="G924" s="217"/>
      <c r="H924" s="217"/>
      <c r="I924" s="218"/>
      <c r="J924" s="216"/>
      <c r="K924" s="216"/>
      <c r="L924" s="232"/>
      <c r="M924" s="215"/>
      <c r="N924" s="216"/>
    </row>
    <row r="925" spans="4:14" s="205" customFormat="1" x14ac:dyDescent="0.3">
      <c r="D925" s="215"/>
      <c r="E925" s="215"/>
      <c r="F925" s="216"/>
      <c r="G925" s="217"/>
      <c r="H925" s="217"/>
      <c r="I925" s="218"/>
      <c r="J925" s="216"/>
      <c r="K925" s="216"/>
      <c r="L925" s="232"/>
      <c r="M925" s="215"/>
      <c r="N925" s="216"/>
    </row>
    <row r="926" spans="4:14" s="205" customFormat="1" x14ac:dyDescent="0.3">
      <c r="D926" s="215"/>
      <c r="E926" s="215"/>
      <c r="F926" s="216"/>
      <c r="G926" s="217"/>
      <c r="H926" s="217"/>
      <c r="I926" s="218"/>
      <c r="J926" s="216"/>
      <c r="K926" s="216"/>
      <c r="L926" s="232"/>
      <c r="M926" s="215"/>
      <c r="N926" s="216"/>
    </row>
    <row r="927" spans="4:14" s="205" customFormat="1" x14ac:dyDescent="0.3">
      <c r="D927" s="215"/>
      <c r="E927" s="215"/>
      <c r="F927" s="216"/>
      <c r="G927" s="217"/>
      <c r="H927" s="217"/>
      <c r="I927" s="218"/>
      <c r="J927" s="216"/>
      <c r="K927" s="216"/>
      <c r="L927" s="232"/>
      <c r="M927" s="215"/>
      <c r="N927" s="216"/>
    </row>
    <row r="928" spans="4:14" s="205" customFormat="1" x14ac:dyDescent="0.3">
      <c r="D928" s="215"/>
      <c r="E928" s="215"/>
      <c r="F928" s="216"/>
      <c r="G928" s="217"/>
      <c r="H928" s="217"/>
      <c r="I928" s="218"/>
      <c r="J928" s="216"/>
      <c r="K928" s="216"/>
      <c r="L928" s="232"/>
      <c r="M928" s="215"/>
      <c r="N928" s="216"/>
    </row>
    <row r="929" spans="4:14" s="205" customFormat="1" x14ac:dyDescent="0.3">
      <c r="D929" s="215"/>
      <c r="E929" s="215"/>
      <c r="F929" s="216"/>
      <c r="G929" s="217"/>
      <c r="H929" s="217"/>
      <c r="I929" s="218"/>
      <c r="J929" s="216"/>
      <c r="K929" s="216"/>
      <c r="L929" s="232"/>
      <c r="M929" s="215"/>
      <c r="N929" s="216"/>
    </row>
    <row r="930" spans="4:14" s="205" customFormat="1" x14ac:dyDescent="0.3">
      <c r="D930" s="215"/>
      <c r="E930" s="215"/>
      <c r="F930" s="216"/>
      <c r="G930" s="217"/>
      <c r="H930" s="217"/>
      <c r="I930" s="218"/>
      <c r="J930" s="216"/>
      <c r="K930" s="216"/>
      <c r="L930" s="232"/>
      <c r="M930" s="215"/>
      <c r="N930" s="216"/>
    </row>
    <row r="931" spans="4:14" s="205" customFormat="1" x14ac:dyDescent="0.3">
      <c r="D931" s="215"/>
      <c r="E931" s="215"/>
      <c r="F931" s="216"/>
      <c r="G931" s="217"/>
      <c r="H931" s="217"/>
      <c r="I931" s="218"/>
      <c r="J931" s="216"/>
      <c r="K931" s="216"/>
      <c r="L931" s="232"/>
      <c r="M931" s="215"/>
      <c r="N931" s="216"/>
    </row>
    <row r="932" spans="4:14" s="205" customFormat="1" x14ac:dyDescent="0.3">
      <c r="D932" s="215"/>
      <c r="E932" s="215"/>
      <c r="F932" s="216"/>
      <c r="G932" s="217"/>
      <c r="H932" s="217"/>
      <c r="I932" s="218"/>
      <c r="J932" s="216"/>
      <c r="K932" s="216"/>
      <c r="L932" s="232"/>
      <c r="M932" s="215"/>
      <c r="N932" s="216"/>
    </row>
    <row r="933" spans="4:14" s="205" customFormat="1" x14ac:dyDescent="0.3">
      <c r="D933" s="215"/>
      <c r="E933" s="215"/>
      <c r="F933" s="216"/>
      <c r="G933" s="217"/>
      <c r="H933" s="217"/>
      <c r="I933" s="218"/>
      <c r="J933" s="216"/>
      <c r="K933" s="216"/>
      <c r="L933" s="232"/>
      <c r="M933" s="215"/>
      <c r="N933" s="216"/>
    </row>
    <row r="934" spans="4:14" s="205" customFormat="1" x14ac:dyDescent="0.3">
      <c r="D934" s="215"/>
      <c r="E934" s="215"/>
      <c r="F934" s="216"/>
      <c r="G934" s="217"/>
      <c r="H934" s="217"/>
      <c r="I934" s="218"/>
      <c r="J934" s="216"/>
      <c r="K934" s="216"/>
      <c r="L934" s="232"/>
      <c r="M934" s="215"/>
      <c r="N934" s="216"/>
    </row>
    <row r="935" spans="4:14" s="205" customFormat="1" x14ac:dyDescent="0.3">
      <c r="D935" s="215"/>
      <c r="E935" s="215"/>
      <c r="F935" s="216"/>
      <c r="G935" s="217"/>
      <c r="H935" s="217"/>
      <c r="I935" s="218"/>
      <c r="J935" s="216"/>
      <c r="K935" s="216"/>
      <c r="L935" s="232"/>
      <c r="M935" s="215"/>
      <c r="N935" s="216"/>
    </row>
    <row r="936" spans="4:14" s="205" customFormat="1" x14ac:dyDescent="0.3">
      <c r="D936" s="215"/>
      <c r="E936" s="215"/>
      <c r="F936" s="216"/>
      <c r="G936" s="217"/>
      <c r="H936" s="217"/>
      <c r="I936" s="218"/>
      <c r="J936" s="216"/>
      <c r="K936" s="216"/>
      <c r="L936" s="232"/>
      <c r="M936" s="215"/>
      <c r="N936" s="216"/>
    </row>
    <row r="937" spans="4:14" s="205" customFormat="1" x14ac:dyDescent="0.3">
      <c r="D937" s="215"/>
      <c r="E937" s="215"/>
      <c r="F937" s="216"/>
      <c r="G937" s="217"/>
      <c r="H937" s="217"/>
      <c r="I937" s="218"/>
      <c r="J937" s="216"/>
      <c r="K937" s="216"/>
      <c r="L937" s="232"/>
      <c r="M937" s="215"/>
      <c r="N937" s="216"/>
    </row>
    <row r="938" spans="4:14" s="205" customFormat="1" x14ac:dyDescent="0.3">
      <c r="D938" s="215"/>
      <c r="E938" s="215"/>
      <c r="F938" s="216"/>
      <c r="G938" s="217"/>
      <c r="H938" s="217"/>
      <c r="I938" s="218"/>
      <c r="J938" s="216"/>
      <c r="K938" s="216"/>
      <c r="L938" s="232"/>
      <c r="M938" s="215"/>
      <c r="N938" s="216"/>
    </row>
    <row r="939" spans="4:14" s="205" customFormat="1" x14ac:dyDescent="0.3">
      <c r="D939" s="215"/>
      <c r="E939" s="215"/>
      <c r="F939" s="216"/>
      <c r="G939" s="217"/>
      <c r="H939" s="217"/>
      <c r="I939" s="218"/>
      <c r="J939" s="216"/>
      <c r="K939" s="216"/>
      <c r="L939" s="232"/>
      <c r="M939" s="215"/>
      <c r="N939" s="216"/>
    </row>
    <row r="940" spans="4:14" s="205" customFormat="1" x14ac:dyDescent="0.3">
      <c r="D940" s="215"/>
      <c r="E940" s="215"/>
      <c r="F940" s="216"/>
      <c r="G940" s="217"/>
      <c r="H940" s="217"/>
      <c r="I940" s="218"/>
      <c r="J940" s="216"/>
      <c r="K940" s="216"/>
      <c r="L940" s="232"/>
      <c r="M940" s="215"/>
      <c r="N940" s="216"/>
    </row>
    <row r="941" spans="4:14" s="205" customFormat="1" x14ac:dyDescent="0.3">
      <c r="D941" s="215"/>
      <c r="E941" s="215"/>
      <c r="F941" s="216"/>
      <c r="G941" s="217"/>
      <c r="H941" s="217"/>
      <c r="I941" s="218"/>
      <c r="J941" s="216"/>
      <c r="K941" s="216"/>
      <c r="L941" s="232"/>
      <c r="M941" s="215"/>
      <c r="N941" s="216"/>
    </row>
    <row r="942" spans="4:14" s="205" customFormat="1" x14ac:dyDescent="0.3">
      <c r="D942" s="215"/>
      <c r="E942" s="215"/>
      <c r="F942" s="216"/>
      <c r="G942" s="217"/>
      <c r="H942" s="217"/>
      <c r="I942" s="218"/>
      <c r="J942" s="216"/>
      <c r="K942" s="216"/>
      <c r="L942" s="232"/>
      <c r="M942" s="215"/>
      <c r="N942" s="216"/>
    </row>
    <row r="943" spans="4:14" s="205" customFormat="1" x14ac:dyDescent="0.3">
      <c r="D943" s="215"/>
      <c r="E943" s="215"/>
      <c r="F943" s="216"/>
      <c r="G943" s="217"/>
      <c r="H943" s="217"/>
      <c r="I943" s="218"/>
      <c r="J943" s="216"/>
      <c r="K943" s="216"/>
      <c r="L943" s="232"/>
      <c r="M943" s="215"/>
      <c r="N943" s="216"/>
    </row>
    <row r="944" spans="4:14" s="205" customFormat="1" x14ac:dyDescent="0.3">
      <c r="D944" s="215"/>
      <c r="E944" s="215"/>
      <c r="F944" s="216"/>
      <c r="G944" s="217"/>
      <c r="H944" s="217"/>
      <c r="I944" s="218"/>
      <c r="J944" s="216"/>
      <c r="K944" s="216"/>
      <c r="L944" s="232"/>
      <c r="M944" s="215"/>
      <c r="N944" s="216"/>
    </row>
    <row r="945" spans="4:14" s="205" customFormat="1" x14ac:dyDescent="0.3">
      <c r="D945" s="215"/>
      <c r="E945" s="215"/>
      <c r="F945" s="216"/>
      <c r="G945" s="217"/>
      <c r="H945" s="217"/>
      <c r="I945" s="218"/>
      <c r="J945" s="216"/>
      <c r="K945" s="216"/>
      <c r="L945" s="232"/>
      <c r="M945" s="215"/>
      <c r="N945" s="216"/>
    </row>
    <row r="946" spans="4:14" s="205" customFormat="1" x14ac:dyDescent="0.3">
      <c r="D946" s="215"/>
      <c r="E946" s="215"/>
      <c r="F946" s="216"/>
      <c r="G946" s="217"/>
      <c r="H946" s="217"/>
      <c r="I946" s="218"/>
      <c r="J946" s="216"/>
      <c r="K946" s="216"/>
      <c r="L946" s="232"/>
      <c r="M946" s="215"/>
      <c r="N946" s="216"/>
    </row>
    <row r="947" spans="4:14" s="205" customFormat="1" x14ac:dyDescent="0.3">
      <c r="D947" s="215"/>
      <c r="E947" s="215"/>
      <c r="F947" s="216"/>
      <c r="G947" s="217"/>
      <c r="H947" s="217"/>
      <c r="I947" s="218"/>
      <c r="J947" s="216"/>
      <c r="K947" s="216"/>
      <c r="L947" s="232"/>
      <c r="M947" s="215"/>
      <c r="N947" s="216"/>
    </row>
    <row r="948" spans="4:14" s="205" customFormat="1" x14ac:dyDescent="0.3">
      <c r="D948" s="215"/>
      <c r="E948" s="215"/>
      <c r="F948" s="216"/>
      <c r="G948" s="217"/>
      <c r="H948" s="217"/>
      <c r="I948" s="218"/>
      <c r="J948" s="216"/>
      <c r="K948" s="216"/>
      <c r="L948" s="232"/>
      <c r="M948" s="215"/>
      <c r="N948" s="216"/>
    </row>
    <row r="949" spans="4:14" s="205" customFormat="1" x14ac:dyDescent="0.3">
      <c r="D949" s="215"/>
      <c r="E949" s="215"/>
      <c r="F949" s="216"/>
      <c r="G949" s="217"/>
      <c r="H949" s="217"/>
      <c r="I949" s="218"/>
      <c r="J949" s="216"/>
      <c r="K949" s="216"/>
      <c r="L949" s="232"/>
      <c r="M949" s="215"/>
      <c r="N949" s="216"/>
    </row>
    <row r="950" spans="4:14" s="205" customFormat="1" x14ac:dyDescent="0.3">
      <c r="D950" s="215"/>
      <c r="E950" s="215"/>
      <c r="F950" s="216"/>
      <c r="G950" s="217"/>
      <c r="H950" s="217"/>
      <c r="I950" s="218"/>
      <c r="J950" s="216"/>
      <c r="K950" s="216"/>
      <c r="L950" s="232"/>
      <c r="M950" s="215"/>
      <c r="N950" s="216"/>
    </row>
    <row r="951" spans="4:14" s="205" customFormat="1" x14ac:dyDescent="0.3">
      <c r="D951" s="215"/>
      <c r="E951" s="215"/>
      <c r="F951" s="216"/>
      <c r="G951" s="217"/>
      <c r="H951" s="217"/>
      <c r="I951" s="218"/>
      <c r="J951" s="216"/>
      <c r="K951" s="216"/>
      <c r="L951" s="232"/>
      <c r="M951" s="215"/>
      <c r="N951" s="216"/>
    </row>
    <row r="952" spans="4:14" s="205" customFormat="1" x14ac:dyDescent="0.3">
      <c r="D952" s="215"/>
      <c r="E952" s="215"/>
      <c r="F952" s="216"/>
      <c r="G952" s="217"/>
      <c r="H952" s="217"/>
      <c r="I952" s="218"/>
      <c r="J952" s="216"/>
      <c r="K952" s="216"/>
      <c r="L952" s="232"/>
      <c r="M952" s="215"/>
      <c r="N952" s="216"/>
    </row>
    <row r="953" spans="4:14" s="205" customFormat="1" x14ac:dyDescent="0.3">
      <c r="D953" s="215"/>
      <c r="E953" s="215"/>
      <c r="F953" s="216"/>
      <c r="G953" s="217"/>
      <c r="H953" s="217"/>
      <c r="I953" s="218"/>
      <c r="J953" s="216"/>
      <c r="K953" s="216"/>
      <c r="L953" s="232"/>
      <c r="M953" s="215"/>
      <c r="N953" s="216"/>
    </row>
    <row r="954" spans="4:14" s="205" customFormat="1" x14ac:dyDescent="0.3">
      <c r="D954" s="215"/>
      <c r="E954" s="215"/>
      <c r="F954" s="216"/>
      <c r="G954" s="217"/>
      <c r="H954" s="217"/>
      <c r="I954" s="218"/>
      <c r="J954" s="216"/>
      <c r="K954" s="216"/>
      <c r="L954" s="232"/>
      <c r="M954" s="215"/>
      <c r="N954" s="216"/>
    </row>
    <row r="955" spans="4:14" s="205" customFormat="1" x14ac:dyDescent="0.3">
      <c r="D955" s="215"/>
      <c r="E955" s="215"/>
      <c r="F955" s="216"/>
      <c r="G955" s="217"/>
      <c r="H955" s="217"/>
      <c r="I955" s="218"/>
      <c r="J955" s="216"/>
      <c r="K955" s="216"/>
      <c r="L955" s="232"/>
      <c r="M955" s="215"/>
      <c r="N955" s="216"/>
    </row>
    <row r="956" spans="4:14" s="205" customFormat="1" x14ac:dyDescent="0.3">
      <c r="D956" s="215"/>
      <c r="E956" s="215"/>
      <c r="F956" s="216"/>
      <c r="G956" s="217"/>
      <c r="H956" s="217"/>
      <c r="I956" s="218"/>
      <c r="J956" s="216"/>
      <c r="K956" s="216"/>
      <c r="L956" s="232"/>
      <c r="M956" s="215"/>
      <c r="N956" s="216"/>
    </row>
    <row r="957" spans="4:14" s="205" customFormat="1" x14ac:dyDescent="0.3">
      <c r="D957" s="215"/>
      <c r="E957" s="215"/>
      <c r="F957" s="216"/>
      <c r="G957" s="217"/>
      <c r="H957" s="217"/>
      <c r="I957" s="218"/>
      <c r="J957" s="216"/>
      <c r="K957" s="216"/>
      <c r="L957" s="232"/>
      <c r="M957" s="215"/>
      <c r="N957" s="216"/>
    </row>
    <row r="958" spans="4:14" s="205" customFormat="1" x14ac:dyDescent="0.3">
      <c r="D958" s="215"/>
      <c r="E958" s="215"/>
      <c r="F958" s="216"/>
      <c r="G958" s="217"/>
      <c r="H958" s="217"/>
      <c r="I958" s="218"/>
      <c r="J958" s="216"/>
      <c r="K958" s="216"/>
      <c r="L958" s="232"/>
      <c r="M958" s="215"/>
      <c r="N958" s="216"/>
    </row>
    <row r="959" spans="4:14" s="205" customFormat="1" x14ac:dyDescent="0.3">
      <c r="D959" s="215"/>
      <c r="E959" s="215"/>
      <c r="F959" s="216"/>
      <c r="G959" s="217"/>
      <c r="H959" s="217"/>
      <c r="I959" s="218"/>
      <c r="J959" s="216"/>
      <c r="K959" s="216"/>
      <c r="L959" s="232"/>
      <c r="M959" s="215"/>
      <c r="N959" s="216"/>
    </row>
    <row r="960" spans="4:14" s="205" customFormat="1" x14ac:dyDescent="0.3">
      <c r="D960" s="215"/>
      <c r="E960" s="215"/>
      <c r="F960" s="216"/>
      <c r="G960" s="217"/>
      <c r="H960" s="217"/>
      <c r="I960" s="218"/>
      <c r="J960" s="216"/>
      <c r="K960" s="216"/>
      <c r="L960" s="232"/>
      <c r="M960" s="215"/>
      <c r="N960" s="216"/>
    </row>
    <row r="961" spans="4:14" s="205" customFormat="1" x14ac:dyDescent="0.3">
      <c r="D961" s="215"/>
      <c r="E961" s="215"/>
      <c r="F961" s="216"/>
      <c r="G961" s="217"/>
      <c r="H961" s="217"/>
      <c r="I961" s="218"/>
      <c r="J961" s="216"/>
      <c r="K961" s="216"/>
      <c r="L961" s="232"/>
      <c r="M961" s="215"/>
      <c r="N961" s="216"/>
    </row>
    <row r="962" spans="4:14" s="205" customFormat="1" x14ac:dyDescent="0.3">
      <c r="D962" s="215"/>
      <c r="E962" s="215"/>
      <c r="F962" s="216"/>
      <c r="G962" s="217"/>
      <c r="H962" s="217"/>
      <c r="I962" s="218"/>
      <c r="J962" s="216"/>
      <c r="K962" s="216"/>
      <c r="L962" s="232"/>
      <c r="M962" s="215"/>
      <c r="N962" s="216"/>
    </row>
    <row r="963" spans="4:14" s="205" customFormat="1" x14ac:dyDescent="0.3">
      <c r="D963" s="215"/>
      <c r="E963" s="215"/>
      <c r="F963" s="216"/>
      <c r="G963" s="217"/>
      <c r="H963" s="217"/>
      <c r="I963" s="218"/>
      <c r="J963" s="216"/>
      <c r="K963" s="216"/>
      <c r="L963" s="232"/>
      <c r="M963" s="215"/>
      <c r="N963" s="216"/>
    </row>
    <row r="964" spans="4:14" s="205" customFormat="1" x14ac:dyDescent="0.3">
      <c r="D964" s="215"/>
      <c r="E964" s="215"/>
      <c r="F964" s="216"/>
      <c r="G964" s="217"/>
      <c r="H964" s="217"/>
      <c r="I964" s="218"/>
      <c r="J964" s="216"/>
      <c r="K964" s="216"/>
      <c r="L964" s="232"/>
      <c r="M964" s="215"/>
      <c r="N964" s="216"/>
    </row>
    <row r="965" spans="4:14" s="205" customFormat="1" x14ac:dyDescent="0.3">
      <c r="D965" s="215"/>
      <c r="E965" s="215"/>
      <c r="F965" s="216"/>
      <c r="G965" s="217"/>
      <c r="H965" s="217"/>
      <c r="I965" s="218"/>
      <c r="J965" s="216"/>
      <c r="K965" s="216"/>
      <c r="L965" s="232"/>
      <c r="M965" s="215"/>
      <c r="N965" s="216"/>
    </row>
    <row r="966" spans="4:14" s="205" customFormat="1" x14ac:dyDescent="0.3">
      <c r="D966" s="215"/>
      <c r="E966" s="215"/>
      <c r="F966" s="216"/>
      <c r="G966" s="217"/>
      <c r="H966" s="217"/>
      <c r="I966" s="218"/>
      <c r="J966" s="216"/>
      <c r="K966" s="216"/>
      <c r="L966" s="232"/>
      <c r="M966" s="215"/>
      <c r="N966" s="216"/>
    </row>
    <row r="967" spans="4:14" s="205" customFormat="1" x14ac:dyDescent="0.3">
      <c r="D967" s="215"/>
      <c r="E967" s="215"/>
      <c r="F967" s="216"/>
      <c r="G967" s="217"/>
      <c r="H967" s="217"/>
      <c r="I967" s="218"/>
      <c r="J967" s="216"/>
      <c r="K967" s="216"/>
      <c r="L967" s="232"/>
      <c r="M967" s="215"/>
      <c r="N967" s="216"/>
    </row>
    <row r="968" spans="4:14" s="205" customFormat="1" x14ac:dyDescent="0.3">
      <c r="D968" s="215"/>
      <c r="E968" s="215"/>
      <c r="F968" s="216"/>
      <c r="G968" s="217"/>
      <c r="H968" s="217"/>
      <c r="I968" s="218"/>
      <c r="J968" s="216"/>
      <c r="K968" s="216"/>
      <c r="L968" s="232"/>
      <c r="M968" s="215"/>
      <c r="N968" s="216"/>
    </row>
    <row r="969" spans="4:14" s="205" customFormat="1" x14ac:dyDescent="0.3">
      <c r="D969" s="215"/>
      <c r="E969" s="215"/>
      <c r="F969" s="216"/>
      <c r="G969" s="217"/>
      <c r="H969" s="217"/>
      <c r="I969" s="218"/>
      <c r="J969" s="216"/>
      <c r="K969" s="216"/>
      <c r="L969" s="232"/>
      <c r="M969" s="215"/>
      <c r="N969" s="216"/>
    </row>
    <row r="970" spans="4:14" s="205" customFormat="1" x14ac:dyDescent="0.3">
      <c r="D970" s="215"/>
      <c r="E970" s="215"/>
      <c r="F970" s="216"/>
      <c r="G970" s="217"/>
      <c r="H970" s="217"/>
      <c r="I970" s="218"/>
      <c r="J970" s="216"/>
      <c r="K970" s="216"/>
      <c r="L970" s="232"/>
      <c r="M970" s="215"/>
      <c r="N970" s="216"/>
    </row>
    <row r="971" spans="4:14" s="205" customFormat="1" x14ac:dyDescent="0.3">
      <c r="D971" s="215"/>
      <c r="E971" s="215"/>
      <c r="F971" s="216"/>
      <c r="G971" s="217"/>
      <c r="H971" s="217"/>
      <c r="I971" s="218"/>
      <c r="J971" s="216"/>
      <c r="K971" s="216"/>
      <c r="L971" s="232"/>
      <c r="M971" s="215"/>
      <c r="N971" s="216"/>
    </row>
    <row r="972" spans="4:14" s="205" customFormat="1" x14ac:dyDescent="0.3">
      <c r="D972" s="215"/>
      <c r="E972" s="215"/>
      <c r="F972" s="216"/>
      <c r="G972" s="217"/>
      <c r="H972" s="217"/>
      <c r="I972" s="218"/>
      <c r="J972" s="216"/>
      <c r="K972" s="216"/>
      <c r="L972" s="232"/>
      <c r="M972" s="215"/>
      <c r="N972" s="216"/>
    </row>
    <row r="973" spans="4:14" s="205" customFormat="1" x14ac:dyDescent="0.3">
      <c r="D973" s="215"/>
      <c r="E973" s="215"/>
      <c r="F973" s="216"/>
      <c r="G973" s="217"/>
      <c r="H973" s="217"/>
      <c r="I973" s="218"/>
      <c r="J973" s="216"/>
      <c r="K973" s="216"/>
      <c r="L973" s="232"/>
      <c r="M973" s="215"/>
      <c r="N973" s="216"/>
    </row>
    <row r="974" spans="4:14" s="205" customFormat="1" x14ac:dyDescent="0.3">
      <c r="D974" s="215"/>
      <c r="E974" s="215"/>
      <c r="F974" s="216"/>
      <c r="G974" s="217"/>
      <c r="H974" s="217"/>
      <c r="I974" s="218"/>
      <c r="J974" s="216"/>
      <c r="K974" s="216"/>
      <c r="L974" s="232"/>
      <c r="M974" s="215"/>
      <c r="N974" s="216"/>
    </row>
    <row r="975" spans="4:14" s="205" customFormat="1" x14ac:dyDescent="0.3">
      <c r="D975" s="215"/>
      <c r="E975" s="215"/>
      <c r="F975" s="216"/>
      <c r="G975" s="217"/>
      <c r="H975" s="217"/>
      <c r="I975" s="218"/>
      <c r="J975" s="216"/>
      <c r="K975" s="216"/>
      <c r="L975" s="232"/>
      <c r="M975" s="215"/>
      <c r="N975" s="216"/>
    </row>
    <row r="976" spans="4:14" s="205" customFormat="1" x14ac:dyDescent="0.3">
      <c r="D976" s="215"/>
      <c r="E976" s="215"/>
      <c r="F976" s="216"/>
      <c r="G976" s="217"/>
      <c r="H976" s="217"/>
      <c r="I976" s="218"/>
      <c r="J976" s="216"/>
      <c r="K976" s="216"/>
      <c r="L976" s="232"/>
      <c r="M976" s="215"/>
      <c r="N976" s="216"/>
    </row>
    <row r="977" spans="4:14" s="205" customFormat="1" x14ac:dyDescent="0.3">
      <c r="D977" s="215"/>
      <c r="E977" s="215"/>
      <c r="F977" s="216"/>
      <c r="G977" s="217"/>
      <c r="H977" s="217"/>
      <c r="I977" s="218"/>
      <c r="J977" s="216"/>
      <c r="K977" s="216"/>
      <c r="L977" s="232"/>
      <c r="M977" s="215"/>
      <c r="N977" s="216"/>
    </row>
    <row r="978" spans="4:14" s="205" customFormat="1" x14ac:dyDescent="0.3">
      <c r="D978" s="215"/>
      <c r="E978" s="215"/>
      <c r="F978" s="216"/>
      <c r="G978" s="217"/>
      <c r="H978" s="217"/>
      <c r="I978" s="218"/>
      <c r="J978" s="216"/>
      <c r="K978" s="216"/>
      <c r="L978" s="232"/>
      <c r="M978" s="215"/>
      <c r="N978" s="216"/>
    </row>
    <row r="979" spans="4:14" s="205" customFormat="1" x14ac:dyDescent="0.3">
      <c r="D979" s="215"/>
      <c r="E979" s="215"/>
      <c r="F979" s="216"/>
      <c r="G979" s="217"/>
      <c r="H979" s="217"/>
      <c r="I979" s="218"/>
      <c r="J979" s="216"/>
      <c r="K979" s="216"/>
      <c r="L979" s="232"/>
      <c r="M979" s="215"/>
      <c r="N979" s="216"/>
    </row>
    <row r="980" spans="4:14" s="205" customFormat="1" x14ac:dyDescent="0.3">
      <c r="D980" s="215"/>
      <c r="E980" s="215"/>
      <c r="F980" s="216"/>
      <c r="G980" s="217"/>
      <c r="H980" s="217"/>
      <c r="I980" s="218"/>
      <c r="J980" s="216"/>
      <c r="K980" s="216"/>
      <c r="L980" s="232"/>
      <c r="M980" s="215"/>
      <c r="N980" s="216"/>
    </row>
    <row r="981" spans="4:14" s="205" customFormat="1" x14ac:dyDescent="0.3">
      <c r="D981" s="215"/>
      <c r="E981" s="215"/>
      <c r="F981" s="216"/>
      <c r="G981" s="217"/>
      <c r="H981" s="217"/>
      <c r="I981" s="218"/>
      <c r="J981" s="216"/>
      <c r="K981" s="216"/>
      <c r="L981" s="232"/>
      <c r="M981" s="215"/>
      <c r="N981" s="216"/>
    </row>
    <row r="982" spans="4:14" s="205" customFormat="1" x14ac:dyDescent="0.3">
      <c r="D982" s="215"/>
      <c r="E982" s="215"/>
      <c r="F982" s="216"/>
      <c r="G982" s="217"/>
      <c r="H982" s="217"/>
      <c r="I982" s="218"/>
      <c r="J982" s="216"/>
      <c r="K982" s="216"/>
      <c r="L982" s="232"/>
      <c r="M982" s="215"/>
      <c r="N982" s="216"/>
    </row>
    <row r="983" spans="4:14" s="205" customFormat="1" x14ac:dyDescent="0.3">
      <c r="D983" s="215"/>
      <c r="E983" s="215"/>
      <c r="F983" s="216"/>
      <c r="G983" s="217"/>
      <c r="H983" s="217"/>
      <c r="I983" s="218"/>
      <c r="J983" s="216"/>
      <c r="K983" s="216"/>
      <c r="L983" s="232"/>
      <c r="M983" s="215"/>
      <c r="N983" s="216"/>
    </row>
    <row r="984" spans="4:14" s="205" customFormat="1" x14ac:dyDescent="0.3">
      <c r="D984" s="215"/>
      <c r="E984" s="215"/>
      <c r="F984" s="216"/>
      <c r="G984" s="217"/>
      <c r="H984" s="217"/>
      <c r="I984" s="218"/>
      <c r="J984" s="216"/>
      <c r="K984" s="216"/>
      <c r="L984" s="232"/>
      <c r="M984" s="215"/>
      <c r="N984" s="216"/>
    </row>
    <row r="985" spans="4:14" s="205" customFormat="1" x14ac:dyDescent="0.3">
      <c r="D985" s="215"/>
      <c r="E985" s="215"/>
      <c r="F985" s="216"/>
      <c r="G985" s="217"/>
      <c r="H985" s="217"/>
      <c r="I985" s="218"/>
      <c r="J985" s="216"/>
      <c r="K985" s="216"/>
      <c r="L985" s="232"/>
      <c r="M985" s="215"/>
      <c r="N985" s="216"/>
    </row>
    <row r="986" spans="4:14" s="205" customFormat="1" x14ac:dyDescent="0.3">
      <c r="D986" s="215"/>
      <c r="E986" s="215"/>
      <c r="F986" s="216"/>
      <c r="G986" s="217"/>
      <c r="H986" s="217"/>
      <c r="I986" s="218"/>
      <c r="J986" s="216"/>
      <c r="K986" s="216"/>
      <c r="L986" s="232"/>
      <c r="M986" s="215"/>
      <c r="N986" s="216"/>
    </row>
    <row r="987" spans="4:14" s="205" customFormat="1" x14ac:dyDescent="0.3">
      <c r="D987" s="215"/>
      <c r="E987" s="215"/>
      <c r="F987" s="216"/>
      <c r="G987" s="217"/>
      <c r="H987" s="217"/>
      <c r="I987" s="218"/>
      <c r="J987" s="216"/>
      <c r="K987" s="216"/>
      <c r="L987" s="232"/>
      <c r="M987" s="215"/>
      <c r="N987" s="216"/>
    </row>
    <row r="988" spans="4:14" s="205" customFormat="1" x14ac:dyDescent="0.3">
      <c r="D988" s="215"/>
      <c r="E988" s="215"/>
      <c r="F988" s="216"/>
      <c r="G988" s="217"/>
      <c r="H988" s="217"/>
      <c r="I988" s="218"/>
      <c r="J988" s="216"/>
      <c r="K988" s="216"/>
      <c r="L988" s="232"/>
      <c r="M988" s="215"/>
      <c r="N988" s="216"/>
    </row>
    <row r="989" spans="4:14" s="205" customFormat="1" x14ac:dyDescent="0.3">
      <c r="D989" s="215"/>
      <c r="E989" s="215"/>
      <c r="F989" s="216"/>
      <c r="G989" s="217"/>
      <c r="H989" s="217"/>
      <c r="I989" s="218"/>
      <c r="J989" s="216"/>
      <c r="K989" s="216"/>
      <c r="L989" s="232"/>
      <c r="M989" s="215"/>
      <c r="N989" s="216"/>
    </row>
    <row r="990" spans="4:14" s="205" customFormat="1" x14ac:dyDescent="0.3">
      <c r="D990" s="215"/>
      <c r="E990" s="215"/>
      <c r="F990" s="216"/>
      <c r="G990" s="217"/>
      <c r="H990" s="217"/>
      <c r="I990" s="218"/>
      <c r="J990" s="216"/>
      <c r="K990" s="216"/>
      <c r="L990" s="232"/>
      <c r="M990" s="215"/>
      <c r="N990" s="216"/>
    </row>
    <row r="991" spans="4:14" s="205" customFormat="1" x14ac:dyDescent="0.3">
      <c r="D991" s="215"/>
      <c r="E991" s="215"/>
      <c r="F991" s="216"/>
      <c r="G991" s="217"/>
      <c r="H991" s="217"/>
      <c r="I991" s="218"/>
      <c r="J991" s="216"/>
      <c r="K991" s="216"/>
      <c r="L991" s="232"/>
      <c r="M991" s="215"/>
      <c r="N991" s="216"/>
    </row>
    <row r="992" spans="4:14" s="205" customFormat="1" x14ac:dyDescent="0.3">
      <c r="D992" s="215"/>
      <c r="E992" s="215"/>
      <c r="F992" s="216"/>
      <c r="G992" s="217"/>
      <c r="H992" s="217"/>
      <c r="I992" s="218"/>
      <c r="J992" s="216"/>
      <c r="K992" s="216"/>
      <c r="L992" s="232"/>
      <c r="M992" s="215"/>
      <c r="N992" s="216"/>
    </row>
    <row r="993" spans="4:14" s="205" customFormat="1" x14ac:dyDescent="0.3">
      <c r="D993" s="215"/>
      <c r="E993" s="215"/>
      <c r="F993" s="216"/>
      <c r="G993" s="217"/>
      <c r="H993" s="217"/>
      <c r="I993" s="218"/>
      <c r="J993" s="216"/>
      <c r="K993" s="216"/>
      <c r="L993" s="232"/>
      <c r="M993" s="215"/>
      <c r="N993" s="216"/>
    </row>
    <row r="994" spans="4:14" s="205" customFormat="1" x14ac:dyDescent="0.3">
      <c r="D994" s="215"/>
      <c r="E994" s="215"/>
      <c r="F994" s="216"/>
      <c r="G994" s="217"/>
      <c r="H994" s="217"/>
      <c r="I994" s="218"/>
      <c r="J994" s="216"/>
      <c r="K994" s="216"/>
      <c r="L994" s="232"/>
      <c r="M994" s="215"/>
      <c r="N994" s="216"/>
    </row>
    <row r="995" spans="4:14" s="205" customFormat="1" x14ac:dyDescent="0.3">
      <c r="D995" s="215"/>
      <c r="E995" s="215"/>
      <c r="F995" s="216"/>
      <c r="G995" s="217"/>
      <c r="H995" s="217"/>
      <c r="I995" s="218"/>
      <c r="J995" s="216"/>
      <c r="K995" s="216"/>
      <c r="L995" s="232"/>
      <c r="M995" s="215"/>
      <c r="N995" s="216"/>
    </row>
    <row r="996" spans="4:14" s="205" customFormat="1" x14ac:dyDescent="0.3">
      <c r="D996" s="215"/>
      <c r="E996" s="215"/>
      <c r="F996" s="216"/>
      <c r="G996" s="217"/>
      <c r="H996" s="217"/>
      <c r="I996" s="218"/>
      <c r="J996" s="216"/>
      <c r="K996" s="216"/>
      <c r="L996" s="232"/>
      <c r="M996" s="215"/>
      <c r="N996" s="216"/>
    </row>
    <row r="997" spans="4:14" s="205" customFormat="1" x14ac:dyDescent="0.3">
      <c r="D997" s="215"/>
      <c r="E997" s="215"/>
      <c r="F997" s="216"/>
      <c r="G997" s="217"/>
      <c r="H997" s="217"/>
      <c r="I997" s="218"/>
      <c r="J997" s="216"/>
      <c r="K997" s="216"/>
      <c r="L997" s="232"/>
      <c r="M997" s="215"/>
      <c r="N997" s="216"/>
    </row>
    <row r="998" spans="4:14" s="205" customFormat="1" x14ac:dyDescent="0.3">
      <c r="D998" s="215"/>
      <c r="E998" s="215"/>
      <c r="F998" s="216"/>
      <c r="G998" s="217"/>
      <c r="H998" s="217"/>
      <c r="I998" s="218"/>
      <c r="J998" s="216"/>
      <c r="K998" s="216"/>
      <c r="L998" s="232"/>
      <c r="M998" s="215"/>
      <c r="N998" s="216"/>
    </row>
    <row r="999" spans="4:14" s="205" customFormat="1" x14ac:dyDescent="0.3">
      <c r="D999" s="215"/>
      <c r="E999" s="215"/>
      <c r="F999" s="216"/>
      <c r="G999" s="217"/>
      <c r="H999" s="217"/>
      <c r="I999" s="218"/>
      <c r="J999" s="216"/>
      <c r="K999" s="216"/>
      <c r="L999" s="232"/>
      <c r="M999" s="215"/>
      <c r="N999" s="216"/>
    </row>
    <row r="1000" spans="4:14" s="205" customFormat="1" x14ac:dyDescent="0.3">
      <c r="D1000" s="215"/>
      <c r="E1000" s="215"/>
      <c r="F1000" s="216"/>
      <c r="G1000" s="217"/>
      <c r="H1000" s="217"/>
      <c r="I1000" s="218"/>
      <c r="J1000" s="216"/>
      <c r="K1000" s="216"/>
      <c r="L1000" s="232"/>
      <c r="M1000" s="215"/>
      <c r="N1000" s="216"/>
    </row>
    <row r="1001" spans="4:14" s="205" customFormat="1" x14ac:dyDescent="0.3">
      <c r="D1001" s="215"/>
      <c r="E1001" s="215"/>
      <c r="F1001" s="216"/>
      <c r="G1001" s="217"/>
      <c r="H1001" s="217"/>
      <c r="I1001" s="218"/>
      <c r="J1001" s="216"/>
      <c r="K1001" s="216"/>
      <c r="L1001" s="232"/>
      <c r="M1001" s="215"/>
      <c r="N1001" s="216"/>
    </row>
    <row r="1002" spans="4:14" s="205" customFormat="1" x14ac:dyDescent="0.3">
      <c r="D1002" s="215"/>
      <c r="E1002" s="215"/>
      <c r="F1002" s="216"/>
      <c r="G1002" s="217"/>
      <c r="H1002" s="217"/>
      <c r="I1002" s="218"/>
      <c r="J1002" s="216"/>
      <c r="K1002" s="216"/>
      <c r="L1002" s="232"/>
      <c r="M1002" s="215"/>
      <c r="N1002" s="216"/>
    </row>
    <row r="1003" spans="4:14" s="205" customFormat="1" x14ac:dyDescent="0.3">
      <c r="D1003" s="215"/>
      <c r="E1003" s="215"/>
      <c r="F1003" s="216"/>
      <c r="G1003" s="217"/>
      <c r="H1003" s="217"/>
      <c r="I1003" s="218"/>
      <c r="J1003" s="216"/>
      <c r="K1003" s="216"/>
      <c r="L1003" s="232"/>
      <c r="M1003" s="215"/>
      <c r="N1003" s="216"/>
    </row>
    <row r="1004" spans="4:14" s="205" customFormat="1" x14ac:dyDescent="0.3">
      <c r="D1004" s="215"/>
      <c r="E1004" s="215"/>
      <c r="F1004" s="216"/>
      <c r="G1004" s="217"/>
      <c r="H1004" s="217"/>
      <c r="I1004" s="218"/>
      <c r="J1004" s="216"/>
      <c r="K1004" s="216"/>
      <c r="L1004" s="232"/>
      <c r="M1004" s="215"/>
      <c r="N1004" s="216"/>
    </row>
    <row r="1005" spans="4:14" s="205" customFormat="1" x14ac:dyDescent="0.3">
      <c r="D1005" s="215"/>
      <c r="E1005" s="215"/>
      <c r="F1005" s="216"/>
      <c r="G1005" s="217"/>
      <c r="H1005" s="217"/>
      <c r="I1005" s="218"/>
      <c r="J1005" s="216"/>
      <c r="K1005" s="216"/>
      <c r="L1005" s="232"/>
      <c r="M1005" s="215"/>
      <c r="N1005" s="216"/>
    </row>
    <row r="1006" spans="4:14" s="205" customFormat="1" x14ac:dyDescent="0.3">
      <c r="D1006" s="215"/>
      <c r="E1006" s="215"/>
      <c r="F1006" s="216"/>
      <c r="G1006" s="217"/>
      <c r="H1006" s="217"/>
      <c r="I1006" s="218"/>
      <c r="J1006" s="216"/>
      <c r="K1006" s="216"/>
      <c r="L1006" s="232"/>
      <c r="M1006" s="215"/>
      <c r="N1006" s="216"/>
    </row>
    <row r="1007" spans="4:14" s="205" customFormat="1" x14ac:dyDescent="0.3">
      <c r="D1007" s="215"/>
      <c r="E1007" s="215"/>
      <c r="F1007" s="216"/>
      <c r="G1007" s="217"/>
      <c r="H1007" s="217"/>
      <c r="I1007" s="218"/>
      <c r="J1007" s="216"/>
      <c r="K1007" s="216"/>
      <c r="L1007" s="232"/>
      <c r="M1007" s="215"/>
      <c r="N1007" s="216"/>
    </row>
    <row r="1008" spans="4:14" s="205" customFormat="1" x14ac:dyDescent="0.3">
      <c r="D1008" s="215"/>
      <c r="E1008" s="215"/>
      <c r="F1008" s="216"/>
      <c r="G1008" s="217"/>
      <c r="H1008" s="217"/>
      <c r="I1008" s="218"/>
      <c r="J1008" s="216"/>
      <c r="K1008" s="216"/>
      <c r="L1008" s="232"/>
      <c r="M1008" s="215"/>
      <c r="N1008" s="216"/>
    </row>
    <row r="1009" spans="4:14" s="205" customFormat="1" x14ac:dyDescent="0.3">
      <c r="D1009" s="215"/>
      <c r="E1009" s="215"/>
      <c r="F1009" s="216"/>
      <c r="G1009" s="217"/>
      <c r="H1009" s="217"/>
      <c r="I1009" s="218"/>
      <c r="J1009" s="216"/>
      <c r="K1009" s="216"/>
      <c r="L1009" s="232"/>
      <c r="M1009" s="215"/>
      <c r="N1009" s="216"/>
    </row>
    <row r="1010" spans="4:14" s="205" customFormat="1" x14ac:dyDescent="0.3">
      <c r="D1010" s="215"/>
      <c r="E1010" s="215"/>
      <c r="F1010" s="216"/>
      <c r="G1010" s="217"/>
      <c r="H1010" s="217"/>
      <c r="I1010" s="218"/>
      <c r="J1010" s="216"/>
      <c r="K1010" s="216"/>
      <c r="L1010" s="232"/>
      <c r="M1010" s="215"/>
      <c r="N1010" s="216"/>
    </row>
    <row r="1011" spans="4:14" s="205" customFormat="1" x14ac:dyDescent="0.3">
      <c r="D1011" s="215"/>
      <c r="E1011" s="215"/>
      <c r="F1011" s="216"/>
      <c r="G1011" s="217"/>
      <c r="H1011" s="217"/>
      <c r="I1011" s="218"/>
      <c r="J1011" s="216"/>
      <c r="K1011" s="216"/>
      <c r="L1011" s="232"/>
      <c r="M1011" s="215"/>
      <c r="N1011" s="216"/>
    </row>
    <row r="1012" spans="4:14" s="205" customFormat="1" x14ac:dyDescent="0.3">
      <c r="D1012" s="215"/>
      <c r="E1012" s="215"/>
      <c r="F1012" s="216"/>
      <c r="G1012" s="217"/>
      <c r="H1012" s="217"/>
      <c r="I1012" s="218"/>
      <c r="J1012" s="216"/>
      <c r="K1012" s="216"/>
      <c r="L1012" s="232"/>
      <c r="M1012" s="215"/>
      <c r="N1012" s="216"/>
    </row>
    <row r="1013" spans="4:14" s="205" customFormat="1" x14ac:dyDescent="0.3">
      <c r="D1013" s="215"/>
      <c r="E1013" s="215"/>
      <c r="F1013" s="216"/>
      <c r="G1013" s="217"/>
      <c r="H1013" s="217"/>
      <c r="I1013" s="218"/>
      <c r="J1013" s="216"/>
      <c r="K1013" s="216"/>
      <c r="L1013" s="232"/>
      <c r="M1013" s="215"/>
      <c r="N1013" s="216"/>
    </row>
    <row r="1014" spans="4:14" s="205" customFormat="1" x14ac:dyDescent="0.3">
      <c r="D1014" s="215"/>
      <c r="E1014" s="215"/>
      <c r="F1014" s="216"/>
      <c r="G1014" s="217"/>
      <c r="H1014" s="217"/>
      <c r="I1014" s="218"/>
      <c r="J1014" s="216"/>
      <c r="K1014" s="216"/>
      <c r="L1014" s="232"/>
      <c r="M1014" s="215"/>
      <c r="N1014" s="216"/>
    </row>
    <row r="1015" spans="4:14" s="205" customFormat="1" x14ac:dyDescent="0.3">
      <c r="D1015" s="215"/>
      <c r="E1015" s="215"/>
      <c r="F1015" s="216"/>
      <c r="G1015" s="217"/>
      <c r="H1015" s="217"/>
      <c r="I1015" s="218"/>
      <c r="J1015" s="216"/>
      <c r="K1015" s="216"/>
      <c r="L1015" s="232"/>
      <c r="M1015" s="215"/>
      <c r="N1015" s="216"/>
    </row>
    <row r="1016" spans="4:14" s="205" customFormat="1" x14ac:dyDescent="0.3">
      <c r="D1016" s="215"/>
      <c r="E1016" s="215"/>
      <c r="F1016" s="216"/>
      <c r="G1016" s="217"/>
      <c r="H1016" s="217"/>
      <c r="I1016" s="218"/>
      <c r="J1016" s="216"/>
      <c r="K1016" s="216"/>
      <c r="L1016" s="232"/>
      <c r="M1016" s="215"/>
      <c r="N1016" s="216"/>
    </row>
    <row r="1017" spans="4:14" s="205" customFormat="1" x14ac:dyDescent="0.3">
      <c r="D1017" s="215"/>
      <c r="E1017" s="215"/>
      <c r="F1017" s="216"/>
      <c r="G1017" s="217"/>
      <c r="H1017" s="217"/>
      <c r="I1017" s="218"/>
      <c r="J1017" s="216"/>
      <c r="K1017" s="216"/>
      <c r="L1017" s="232"/>
      <c r="M1017" s="215"/>
      <c r="N1017" s="216"/>
    </row>
    <row r="1018" spans="4:14" s="205" customFormat="1" x14ac:dyDescent="0.3">
      <c r="D1018" s="215"/>
      <c r="E1018" s="215"/>
      <c r="F1018" s="216"/>
      <c r="G1018" s="217"/>
      <c r="H1018" s="217"/>
      <c r="I1018" s="218"/>
      <c r="J1018" s="216"/>
      <c r="K1018" s="216"/>
      <c r="L1018" s="232"/>
      <c r="M1018" s="215"/>
      <c r="N1018" s="216"/>
    </row>
    <row r="1019" spans="4:14" s="205" customFormat="1" x14ac:dyDescent="0.3">
      <c r="D1019" s="215"/>
      <c r="E1019" s="215"/>
      <c r="F1019" s="216"/>
      <c r="G1019" s="217"/>
      <c r="H1019" s="217"/>
      <c r="I1019" s="218"/>
      <c r="J1019" s="216"/>
      <c r="K1019" s="216"/>
      <c r="L1019" s="232"/>
      <c r="M1019" s="215"/>
      <c r="N1019" s="216"/>
    </row>
    <row r="1020" spans="4:14" s="205" customFormat="1" x14ac:dyDescent="0.3">
      <c r="D1020" s="215"/>
      <c r="E1020" s="215"/>
      <c r="F1020" s="216"/>
      <c r="G1020" s="217"/>
      <c r="H1020" s="217"/>
      <c r="I1020" s="218"/>
      <c r="J1020" s="216"/>
      <c r="K1020" s="216"/>
      <c r="L1020" s="232"/>
      <c r="M1020" s="215"/>
      <c r="N1020" s="216"/>
    </row>
    <row r="1021" spans="4:14" s="205" customFormat="1" x14ac:dyDescent="0.3">
      <c r="D1021" s="215"/>
      <c r="E1021" s="215"/>
      <c r="F1021" s="216"/>
      <c r="G1021" s="217"/>
      <c r="H1021" s="217"/>
      <c r="I1021" s="218"/>
      <c r="J1021" s="216"/>
      <c r="K1021" s="216"/>
      <c r="L1021" s="232"/>
      <c r="M1021" s="215"/>
      <c r="N1021" s="216"/>
    </row>
    <row r="1022" spans="4:14" s="205" customFormat="1" x14ac:dyDescent="0.3">
      <c r="D1022" s="215"/>
      <c r="E1022" s="215"/>
      <c r="F1022" s="216"/>
      <c r="G1022" s="217"/>
      <c r="H1022" s="217"/>
      <c r="I1022" s="218"/>
      <c r="J1022" s="216"/>
      <c r="K1022" s="216"/>
      <c r="L1022" s="232"/>
      <c r="M1022" s="215"/>
      <c r="N1022" s="216"/>
    </row>
    <row r="1023" spans="4:14" s="205" customFormat="1" x14ac:dyDescent="0.3">
      <c r="D1023" s="215"/>
      <c r="E1023" s="215"/>
      <c r="F1023" s="216"/>
      <c r="G1023" s="217"/>
      <c r="H1023" s="217"/>
      <c r="I1023" s="218"/>
      <c r="J1023" s="216"/>
      <c r="K1023" s="216"/>
      <c r="L1023" s="232"/>
      <c r="M1023" s="215"/>
      <c r="N1023" s="216"/>
    </row>
    <row r="1024" spans="4:14" s="205" customFormat="1" x14ac:dyDescent="0.3">
      <c r="D1024" s="215"/>
      <c r="E1024" s="215"/>
      <c r="F1024" s="216"/>
      <c r="G1024" s="217"/>
      <c r="H1024" s="217"/>
      <c r="I1024" s="218"/>
      <c r="J1024" s="216"/>
      <c r="K1024" s="216"/>
      <c r="L1024" s="232"/>
      <c r="M1024" s="215"/>
      <c r="N1024" s="216"/>
    </row>
    <row r="1025" spans="4:14" s="205" customFormat="1" x14ac:dyDescent="0.3">
      <c r="D1025" s="215"/>
      <c r="E1025" s="215"/>
      <c r="F1025" s="216"/>
      <c r="G1025" s="217"/>
      <c r="H1025" s="217"/>
      <c r="I1025" s="218"/>
      <c r="J1025" s="216"/>
      <c r="K1025" s="216"/>
      <c r="L1025" s="232"/>
      <c r="M1025" s="215"/>
      <c r="N1025" s="216"/>
    </row>
    <row r="1026" spans="4:14" s="205" customFormat="1" x14ac:dyDescent="0.3">
      <c r="D1026" s="215"/>
      <c r="E1026" s="215"/>
      <c r="F1026" s="216"/>
      <c r="G1026" s="217"/>
      <c r="H1026" s="217"/>
      <c r="I1026" s="218"/>
      <c r="J1026" s="216"/>
      <c r="K1026" s="216"/>
      <c r="L1026" s="232"/>
      <c r="M1026" s="215"/>
      <c r="N1026" s="216"/>
    </row>
    <row r="1027" spans="4:14" s="205" customFormat="1" x14ac:dyDescent="0.3">
      <c r="D1027" s="215"/>
      <c r="E1027" s="215"/>
      <c r="F1027" s="216"/>
      <c r="G1027" s="217"/>
      <c r="H1027" s="217"/>
      <c r="I1027" s="218"/>
      <c r="J1027" s="216"/>
      <c r="K1027" s="216"/>
      <c r="L1027" s="232"/>
      <c r="M1027" s="215"/>
      <c r="N1027" s="216"/>
    </row>
    <row r="1028" spans="4:14" s="205" customFormat="1" x14ac:dyDescent="0.3">
      <c r="D1028" s="215"/>
      <c r="E1028" s="215"/>
      <c r="F1028" s="216"/>
      <c r="G1028" s="217"/>
      <c r="H1028" s="217"/>
      <c r="I1028" s="218"/>
      <c r="J1028" s="216"/>
      <c r="K1028" s="216"/>
      <c r="L1028" s="232"/>
      <c r="M1028" s="215"/>
      <c r="N1028" s="216"/>
    </row>
    <row r="1029" spans="4:14" s="205" customFormat="1" x14ac:dyDescent="0.3">
      <c r="D1029" s="215"/>
      <c r="E1029" s="215"/>
      <c r="F1029" s="216"/>
      <c r="G1029" s="217"/>
      <c r="H1029" s="217"/>
      <c r="I1029" s="218"/>
      <c r="J1029" s="216"/>
      <c r="K1029" s="216"/>
      <c r="L1029" s="232"/>
      <c r="M1029" s="215"/>
      <c r="N1029" s="216"/>
    </row>
    <row r="1030" spans="4:14" s="205" customFormat="1" x14ac:dyDescent="0.3">
      <c r="D1030" s="215"/>
      <c r="E1030" s="215"/>
      <c r="F1030" s="216"/>
      <c r="G1030" s="217"/>
      <c r="H1030" s="217"/>
      <c r="I1030" s="218"/>
      <c r="J1030" s="216"/>
      <c r="K1030" s="216"/>
      <c r="L1030" s="232"/>
      <c r="M1030" s="215"/>
      <c r="N1030" s="216"/>
    </row>
    <row r="1031" spans="4:14" s="205" customFormat="1" x14ac:dyDescent="0.3">
      <c r="D1031" s="215"/>
      <c r="E1031" s="215"/>
      <c r="F1031" s="216"/>
      <c r="G1031" s="217"/>
      <c r="H1031" s="217"/>
      <c r="I1031" s="218"/>
      <c r="J1031" s="216"/>
      <c r="K1031" s="216"/>
      <c r="L1031" s="232"/>
      <c r="M1031" s="215"/>
      <c r="N1031" s="216"/>
    </row>
    <row r="1032" spans="4:14" s="205" customFormat="1" x14ac:dyDescent="0.3">
      <c r="D1032" s="215"/>
      <c r="E1032" s="215"/>
      <c r="F1032" s="216"/>
      <c r="G1032" s="217"/>
      <c r="H1032" s="217"/>
      <c r="I1032" s="218"/>
      <c r="J1032" s="216"/>
      <c r="K1032" s="216"/>
      <c r="L1032" s="232"/>
      <c r="M1032" s="215"/>
      <c r="N1032" s="216"/>
    </row>
    <row r="1033" spans="4:14" s="205" customFormat="1" x14ac:dyDescent="0.3">
      <c r="D1033" s="215"/>
      <c r="E1033" s="215"/>
      <c r="F1033" s="216"/>
      <c r="G1033" s="217"/>
      <c r="H1033" s="217"/>
      <c r="I1033" s="218"/>
      <c r="J1033" s="216"/>
      <c r="K1033" s="216"/>
      <c r="L1033" s="232"/>
      <c r="M1033" s="215"/>
      <c r="N1033" s="216"/>
    </row>
    <row r="1034" spans="4:14" s="205" customFormat="1" x14ac:dyDescent="0.3">
      <c r="D1034" s="215"/>
      <c r="E1034" s="215"/>
      <c r="F1034" s="216"/>
      <c r="G1034" s="217"/>
      <c r="H1034" s="217"/>
      <c r="I1034" s="218"/>
      <c r="J1034" s="216"/>
      <c r="K1034" s="216"/>
      <c r="L1034" s="232"/>
      <c r="M1034" s="215"/>
      <c r="N1034" s="216"/>
    </row>
    <row r="1035" spans="4:14" s="205" customFormat="1" x14ac:dyDescent="0.3">
      <c r="D1035" s="215"/>
      <c r="E1035" s="215"/>
      <c r="F1035" s="216"/>
      <c r="G1035" s="217"/>
      <c r="H1035" s="217"/>
      <c r="I1035" s="218"/>
      <c r="J1035" s="216"/>
      <c r="K1035" s="216"/>
      <c r="L1035" s="232"/>
      <c r="M1035" s="215"/>
      <c r="N1035" s="216"/>
    </row>
    <row r="1036" spans="4:14" s="205" customFormat="1" x14ac:dyDescent="0.3">
      <c r="D1036" s="215"/>
      <c r="E1036" s="215"/>
      <c r="F1036" s="216"/>
      <c r="G1036" s="217"/>
      <c r="H1036" s="217"/>
      <c r="I1036" s="218"/>
      <c r="J1036" s="216"/>
      <c r="K1036" s="216"/>
      <c r="L1036" s="232"/>
      <c r="M1036" s="215"/>
      <c r="N1036" s="216"/>
    </row>
    <row r="1037" spans="4:14" s="205" customFormat="1" x14ac:dyDescent="0.3">
      <c r="D1037" s="215"/>
      <c r="E1037" s="215"/>
      <c r="F1037" s="216"/>
      <c r="G1037" s="217"/>
      <c r="H1037" s="217"/>
      <c r="I1037" s="218"/>
      <c r="J1037" s="216"/>
      <c r="K1037" s="216"/>
      <c r="L1037" s="232"/>
      <c r="M1037" s="215"/>
      <c r="N1037" s="216"/>
    </row>
    <row r="1038" spans="4:14" s="205" customFormat="1" x14ac:dyDescent="0.3">
      <c r="D1038" s="215"/>
      <c r="E1038" s="215"/>
      <c r="F1038" s="216"/>
      <c r="G1038" s="217"/>
      <c r="H1038" s="217"/>
      <c r="I1038" s="218"/>
      <c r="J1038" s="216"/>
      <c r="K1038" s="216"/>
      <c r="L1038" s="232"/>
      <c r="M1038" s="215"/>
      <c r="N1038" s="216"/>
    </row>
    <row r="1039" spans="4:14" s="205" customFormat="1" x14ac:dyDescent="0.3">
      <c r="D1039" s="215"/>
      <c r="E1039" s="215"/>
      <c r="F1039" s="216"/>
      <c r="G1039" s="217"/>
      <c r="H1039" s="217"/>
      <c r="I1039" s="218"/>
      <c r="J1039" s="216"/>
      <c r="K1039" s="216"/>
      <c r="L1039" s="232"/>
      <c r="M1039" s="215"/>
      <c r="N1039" s="216"/>
    </row>
    <row r="1040" spans="4:14" s="205" customFormat="1" x14ac:dyDescent="0.3">
      <c r="D1040" s="215"/>
      <c r="E1040" s="215"/>
      <c r="F1040" s="216"/>
      <c r="G1040" s="217"/>
      <c r="H1040" s="217"/>
      <c r="I1040" s="218"/>
      <c r="J1040" s="216"/>
      <c r="K1040" s="216"/>
      <c r="L1040" s="232"/>
      <c r="M1040" s="215"/>
      <c r="N1040" s="216"/>
    </row>
    <row r="1041" spans="4:14" s="205" customFormat="1" x14ac:dyDescent="0.3">
      <c r="D1041" s="215"/>
      <c r="E1041" s="215"/>
      <c r="F1041" s="216"/>
      <c r="G1041" s="217"/>
      <c r="H1041" s="217"/>
      <c r="I1041" s="218"/>
      <c r="J1041" s="216"/>
      <c r="K1041" s="216"/>
      <c r="L1041" s="232"/>
      <c r="M1041" s="215"/>
      <c r="N1041" s="216"/>
    </row>
    <row r="1042" spans="4:14" s="205" customFormat="1" x14ac:dyDescent="0.3">
      <c r="D1042" s="215"/>
      <c r="E1042" s="215"/>
      <c r="F1042" s="216"/>
      <c r="G1042" s="217"/>
      <c r="H1042" s="217"/>
      <c r="I1042" s="218"/>
      <c r="J1042" s="216"/>
      <c r="K1042" s="216"/>
      <c r="L1042" s="232"/>
      <c r="M1042" s="215"/>
      <c r="N1042" s="216"/>
    </row>
    <row r="1043" spans="4:14" s="205" customFormat="1" x14ac:dyDescent="0.3">
      <c r="D1043" s="215"/>
      <c r="E1043" s="215"/>
      <c r="F1043" s="216"/>
      <c r="G1043" s="217"/>
      <c r="H1043" s="217"/>
      <c r="I1043" s="218"/>
      <c r="J1043" s="216"/>
      <c r="K1043" s="216"/>
      <c r="L1043" s="232"/>
      <c r="M1043" s="215"/>
      <c r="N1043" s="216"/>
    </row>
    <row r="1044" spans="4:14" s="205" customFormat="1" x14ac:dyDescent="0.3">
      <c r="D1044" s="215"/>
      <c r="E1044" s="215"/>
      <c r="F1044" s="216"/>
      <c r="G1044" s="217"/>
      <c r="H1044" s="217"/>
      <c r="I1044" s="218"/>
      <c r="J1044" s="216"/>
      <c r="K1044" s="216"/>
      <c r="L1044" s="232"/>
      <c r="M1044" s="215"/>
      <c r="N1044" s="216"/>
    </row>
    <row r="1045" spans="4:14" s="205" customFormat="1" x14ac:dyDescent="0.3">
      <c r="D1045" s="215"/>
      <c r="E1045" s="215"/>
      <c r="F1045" s="216"/>
      <c r="G1045" s="217"/>
      <c r="H1045" s="217"/>
      <c r="I1045" s="218"/>
      <c r="J1045" s="216"/>
      <c r="K1045" s="216"/>
      <c r="L1045" s="232"/>
      <c r="M1045" s="215"/>
      <c r="N1045" s="216"/>
    </row>
    <row r="1046" spans="4:14" s="205" customFormat="1" x14ac:dyDescent="0.3">
      <c r="D1046" s="215"/>
      <c r="E1046" s="215"/>
      <c r="F1046" s="216"/>
      <c r="G1046" s="217"/>
      <c r="H1046" s="217"/>
      <c r="I1046" s="218"/>
      <c r="J1046" s="216"/>
      <c r="K1046" s="216"/>
      <c r="L1046" s="232"/>
      <c r="M1046" s="215"/>
      <c r="N1046" s="216"/>
    </row>
    <row r="1047" spans="4:14" s="205" customFormat="1" x14ac:dyDescent="0.3">
      <c r="D1047" s="215"/>
      <c r="E1047" s="215"/>
      <c r="F1047" s="216"/>
      <c r="G1047" s="217"/>
      <c r="H1047" s="217"/>
      <c r="I1047" s="218"/>
      <c r="J1047" s="216"/>
      <c r="K1047" s="216"/>
      <c r="L1047" s="232"/>
      <c r="M1047" s="215"/>
      <c r="N1047" s="216"/>
    </row>
    <row r="1048" spans="4:14" s="205" customFormat="1" x14ac:dyDescent="0.3">
      <c r="D1048" s="215"/>
      <c r="E1048" s="215"/>
      <c r="F1048" s="216"/>
      <c r="G1048" s="217"/>
      <c r="H1048" s="217"/>
      <c r="I1048" s="218"/>
      <c r="J1048" s="216"/>
      <c r="K1048" s="216"/>
      <c r="L1048" s="232"/>
      <c r="M1048" s="215"/>
      <c r="N1048" s="216"/>
    </row>
    <row r="1049" spans="4:14" s="205" customFormat="1" x14ac:dyDescent="0.3">
      <c r="D1049" s="215"/>
      <c r="E1049" s="215"/>
      <c r="F1049" s="216"/>
      <c r="G1049" s="217"/>
      <c r="H1049" s="217"/>
      <c r="I1049" s="218"/>
      <c r="J1049" s="216"/>
      <c r="K1049" s="216"/>
      <c r="L1049" s="232"/>
      <c r="M1049" s="215"/>
      <c r="N1049" s="216"/>
    </row>
    <row r="1050" spans="4:14" s="205" customFormat="1" x14ac:dyDescent="0.3">
      <c r="D1050" s="215"/>
      <c r="E1050" s="215"/>
      <c r="F1050" s="216"/>
      <c r="G1050" s="217"/>
      <c r="H1050" s="217"/>
      <c r="I1050" s="218"/>
      <c r="J1050" s="216"/>
      <c r="K1050" s="216"/>
      <c r="L1050" s="232"/>
      <c r="M1050" s="215"/>
      <c r="N1050" s="216"/>
    </row>
    <row r="1051" spans="4:14" s="205" customFormat="1" x14ac:dyDescent="0.3">
      <c r="D1051" s="215"/>
      <c r="E1051" s="215"/>
      <c r="F1051" s="216"/>
      <c r="G1051" s="217"/>
      <c r="H1051" s="217"/>
      <c r="I1051" s="218"/>
      <c r="J1051" s="216"/>
      <c r="K1051" s="216"/>
      <c r="L1051" s="232"/>
      <c r="M1051" s="215"/>
      <c r="N1051" s="216"/>
    </row>
    <row r="1052" spans="4:14" s="205" customFormat="1" x14ac:dyDescent="0.3">
      <c r="D1052" s="215"/>
      <c r="E1052" s="215"/>
      <c r="F1052" s="216"/>
      <c r="G1052" s="217"/>
      <c r="H1052" s="217"/>
      <c r="I1052" s="218"/>
      <c r="J1052" s="216"/>
      <c r="K1052" s="216"/>
      <c r="L1052" s="232"/>
      <c r="M1052" s="215"/>
      <c r="N1052" s="216"/>
    </row>
    <row r="1053" spans="4:14" s="205" customFormat="1" x14ac:dyDescent="0.3">
      <c r="D1053" s="215"/>
      <c r="E1053" s="215"/>
      <c r="F1053" s="216"/>
      <c r="G1053" s="217"/>
      <c r="H1053" s="217"/>
      <c r="I1053" s="218"/>
      <c r="J1053" s="216"/>
      <c r="K1053" s="216"/>
      <c r="L1053" s="232"/>
      <c r="M1053" s="215"/>
      <c r="N1053" s="216"/>
    </row>
    <row r="1054" spans="4:14" s="205" customFormat="1" x14ac:dyDescent="0.3">
      <c r="D1054" s="215"/>
      <c r="E1054" s="215"/>
      <c r="F1054" s="216"/>
      <c r="G1054" s="217"/>
      <c r="H1054" s="217"/>
      <c r="I1054" s="218"/>
      <c r="J1054" s="216"/>
      <c r="K1054" s="216"/>
      <c r="L1054" s="232"/>
      <c r="M1054" s="215"/>
      <c r="N1054" s="216"/>
    </row>
    <row r="1055" spans="4:14" s="205" customFormat="1" x14ac:dyDescent="0.3">
      <c r="D1055" s="215"/>
      <c r="E1055" s="215"/>
      <c r="F1055" s="216"/>
      <c r="G1055" s="217"/>
      <c r="H1055" s="217"/>
      <c r="I1055" s="218"/>
      <c r="J1055" s="216"/>
      <c r="K1055" s="216"/>
      <c r="L1055" s="232"/>
      <c r="M1055" s="215"/>
      <c r="N1055" s="216"/>
    </row>
    <row r="1056" spans="4:14" s="205" customFormat="1" x14ac:dyDescent="0.3">
      <c r="D1056" s="215"/>
      <c r="E1056" s="215"/>
      <c r="F1056" s="216"/>
      <c r="G1056" s="217"/>
      <c r="H1056" s="217"/>
      <c r="I1056" s="218"/>
      <c r="J1056" s="216"/>
      <c r="K1056" s="216"/>
      <c r="L1056" s="232"/>
      <c r="M1056" s="215"/>
      <c r="N1056" s="216"/>
    </row>
    <row r="1057" spans="4:14" s="205" customFormat="1" x14ac:dyDescent="0.3">
      <c r="D1057" s="215"/>
      <c r="E1057" s="215"/>
      <c r="F1057" s="216"/>
      <c r="G1057" s="217"/>
      <c r="H1057" s="217"/>
      <c r="I1057" s="218"/>
      <c r="J1057" s="216"/>
      <c r="K1057" s="216"/>
      <c r="L1057" s="232"/>
      <c r="M1057" s="215"/>
      <c r="N1057" s="216"/>
    </row>
    <row r="1058" spans="4:14" s="205" customFormat="1" x14ac:dyDescent="0.3">
      <c r="D1058" s="215"/>
      <c r="E1058" s="215"/>
      <c r="F1058" s="216"/>
      <c r="G1058" s="217"/>
      <c r="H1058" s="217"/>
      <c r="I1058" s="218"/>
      <c r="J1058" s="216"/>
      <c r="K1058" s="216"/>
      <c r="L1058" s="232"/>
      <c r="M1058" s="215"/>
      <c r="N1058" s="216"/>
    </row>
    <row r="1059" spans="4:14" s="205" customFormat="1" x14ac:dyDescent="0.3">
      <c r="D1059" s="215"/>
      <c r="E1059" s="215"/>
      <c r="F1059" s="216"/>
      <c r="G1059" s="217"/>
      <c r="H1059" s="217"/>
      <c r="I1059" s="218"/>
      <c r="J1059" s="216"/>
      <c r="K1059" s="216"/>
      <c r="L1059" s="232"/>
      <c r="M1059" s="215"/>
      <c r="N1059" s="216"/>
    </row>
    <row r="1060" spans="4:14" s="205" customFormat="1" x14ac:dyDescent="0.3">
      <c r="D1060" s="215"/>
      <c r="E1060" s="215"/>
      <c r="F1060" s="216"/>
      <c r="G1060" s="217"/>
      <c r="H1060" s="217"/>
      <c r="I1060" s="218"/>
      <c r="J1060" s="216"/>
      <c r="K1060" s="216"/>
      <c r="L1060" s="232"/>
      <c r="M1060" s="215"/>
      <c r="N1060" s="216"/>
    </row>
    <row r="1061" spans="4:14" s="205" customFormat="1" x14ac:dyDescent="0.3">
      <c r="D1061" s="215"/>
      <c r="E1061" s="215"/>
      <c r="F1061" s="216"/>
      <c r="G1061" s="217"/>
      <c r="H1061" s="217"/>
      <c r="I1061" s="218"/>
      <c r="J1061" s="216"/>
      <c r="K1061" s="216"/>
      <c r="L1061" s="232"/>
      <c r="M1061" s="215"/>
      <c r="N1061" s="216"/>
    </row>
    <row r="1062" spans="4:14" s="205" customFormat="1" x14ac:dyDescent="0.3">
      <c r="D1062" s="215"/>
      <c r="E1062" s="215"/>
      <c r="F1062" s="216"/>
      <c r="G1062" s="217"/>
      <c r="H1062" s="217"/>
      <c r="I1062" s="218"/>
      <c r="J1062" s="216"/>
      <c r="K1062" s="216"/>
      <c r="L1062" s="232"/>
      <c r="M1062" s="215"/>
      <c r="N1062" s="216"/>
    </row>
    <row r="1063" spans="4:14" s="205" customFormat="1" x14ac:dyDescent="0.3">
      <c r="D1063" s="215"/>
      <c r="E1063" s="215"/>
      <c r="F1063" s="216"/>
      <c r="G1063" s="217"/>
      <c r="H1063" s="217"/>
      <c r="I1063" s="218"/>
      <c r="J1063" s="216"/>
      <c r="K1063" s="216"/>
      <c r="L1063" s="232"/>
      <c r="M1063" s="215"/>
      <c r="N1063" s="216"/>
    </row>
    <row r="1064" spans="4:14" s="205" customFormat="1" x14ac:dyDescent="0.3">
      <c r="D1064" s="215"/>
      <c r="E1064" s="215"/>
      <c r="F1064" s="216"/>
      <c r="G1064" s="217"/>
      <c r="H1064" s="217"/>
      <c r="I1064" s="218"/>
      <c r="J1064" s="216"/>
      <c r="K1064" s="216"/>
      <c r="L1064" s="232"/>
      <c r="M1064" s="215"/>
      <c r="N1064" s="216"/>
    </row>
    <row r="1065" spans="4:14" s="205" customFormat="1" x14ac:dyDescent="0.3">
      <c r="D1065" s="215"/>
      <c r="E1065" s="215"/>
      <c r="F1065" s="216"/>
      <c r="G1065" s="217"/>
      <c r="H1065" s="217"/>
      <c r="I1065" s="218"/>
      <c r="J1065" s="216"/>
      <c r="K1065" s="216"/>
      <c r="L1065" s="232"/>
      <c r="M1065" s="215"/>
      <c r="N1065" s="216"/>
    </row>
    <row r="1066" spans="4:14" s="205" customFormat="1" x14ac:dyDescent="0.3">
      <c r="D1066" s="215"/>
      <c r="E1066" s="215"/>
      <c r="F1066" s="216"/>
      <c r="G1066" s="217"/>
      <c r="H1066" s="217"/>
      <c r="I1066" s="218"/>
      <c r="J1066" s="216"/>
      <c r="K1066" s="216"/>
      <c r="L1066" s="232"/>
      <c r="M1066" s="215"/>
      <c r="N1066" s="216"/>
    </row>
    <row r="1067" spans="4:14" s="205" customFormat="1" x14ac:dyDescent="0.3">
      <c r="D1067" s="215"/>
      <c r="E1067" s="215"/>
      <c r="F1067" s="216"/>
      <c r="G1067" s="217"/>
      <c r="H1067" s="217"/>
      <c r="I1067" s="218"/>
      <c r="J1067" s="216"/>
      <c r="K1067" s="216"/>
      <c r="L1067" s="232"/>
      <c r="M1067" s="215"/>
      <c r="N1067" s="216"/>
    </row>
    <row r="1068" spans="4:14" s="205" customFormat="1" x14ac:dyDescent="0.3">
      <c r="D1068" s="215"/>
      <c r="E1068" s="215"/>
      <c r="F1068" s="216"/>
      <c r="G1068" s="217"/>
      <c r="H1068" s="217"/>
      <c r="I1068" s="218"/>
      <c r="J1068" s="216"/>
      <c r="K1068" s="216"/>
      <c r="L1068" s="232"/>
      <c r="M1068" s="215"/>
      <c r="N1068" s="216"/>
    </row>
    <row r="1069" spans="4:14" s="205" customFormat="1" x14ac:dyDescent="0.3">
      <c r="D1069" s="215"/>
      <c r="E1069" s="215"/>
      <c r="F1069" s="216"/>
      <c r="G1069" s="217"/>
      <c r="H1069" s="217"/>
      <c r="I1069" s="218"/>
      <c r="J1069" s="216"/>
      <c r="K1069" s="216"/>
      <c r="L1069" s="232"/>
      <c r="M1069" s="215"/>
      <c r="N1069" s="216"/>
    </row>
    <row r="1070" spans="4:14" s="205" customFormat="1" x14ac:dyDescent="0.3">
      <c r="D1070" s="215"/>
      <c r="E1070" s="215"/>
      <c r="F1070" s="216"/>
      <c r="G1070" s="217"/>
      <c r="H1070" s="217"/>
      <c r="I1070" s="218"/>
      <c r="J1070" s="216"/>
      <c r="K1070" s="216"/>
      <c r="L1070" s="232"/>
      <c r="M1070" s="215"/>
      <c r="N1070" s="216"/>
    </row>
    <row r="1071" spans="4:14" s="205" customFormat="1" x14ac:dyDescent="0.3">
      <c r="D1071" s="215"/>
      <c r="E1071" s="215"/>
      <c r="F1071" s="216"/>
      <c r="G1071" s="217"/>
      <c r="H1071" s="217"/>
      <c r="I1071" s="218"/>
      <c r="J1071" s="216"/>
      <c r="K1071" s="216"/>
      <c r="L1071" s="232"/>
      <c r="M1071" s="215"/>
      <c r="N1071" s="216"/>
    </row>
    <row r="1072" spans="4:14" s="205" customFormat="1" x14ac:dyDescent="0.3">
      <c r="D1072" s="215"/>
      <c r="E1072" s="215"/>
      <c r="F1072" s="216"/>
      <c r="G1072" s="217"/>
      <c r="H1072" s="217"/>
      <c r="I1072" s="218"/>
      <c r="J1072" s="216"/>
      <c r="K1072" s="216"/>
      <c r="L1072" s="232"/>
      <c r="M1072" s="215"/>
      <c r="N1072" s="216"/>
    </row>
    <row r="1073" spans="4:14" s="205" customFormat="1" x14ac:dyDescent="0.3">
      <c r="D1073" s="215"/>
      <c r="E1073" s="215"/>
      <c r="F1073" s="216"/>
      <c r="G1073" s="217"/>
      <c r="H1073" s="217"/>
      <c r="I1073" s="218"/>
      <c r="J1073" s="216"/>
      <c r="K1073" s="216"/>
      <c r="L1073" s="232"/>
      <c r="M1073" s="215"/>
      <c r="N1073" s="216"/>
    </row>
    <row r="1074" spans="4:14" s="205" customFormat="1" x14ac:dyDescent="0.3">
      <c r="D1074" s="215"/>
      <c r="E1074" s="215"/>
      <c r="F1074" s="216"/>
      <c r="G1074" s="217"/>
      <c r="H1074" s="217"/>
      <c r="I1074" s="218"/>
      <c r="J1074" s="216"/>
      <c r="K1074" s="216"/>
      <c r="L1074" s="232"/>
      <c r="M1074" s="215"/>
      <c r="N1074" s="216"/>
    </row>
    <row r="1075" spans="4:14" s="205" customFormat="1" x14ac:dyDescent="0.3">
      <c r="D1075" s="215"/>
      <c r="E1075" s="215"/>
      <c r="F1075" s="216"/>
      <c r="G1075" s="217"/>
      <c r="H1075" s="217"/>
      <c r="I1075" s="218"/>
      <c r="J1075" s="216"/>
      <c r="K1075" s="216"/>
      <c r="L1075" s="232"/>
      <c r="M1075" s="215"/>
      <c r="N1075" s="216"/>
    </row>
    <row r="1076" spans="4:14" s="205" customFormat="1" x14ac:dyDescent="0.3">
      <c r="D1076" s="215"/>
      <c r="E1076" s="215"/>
      <c r="F1076" s="216"/>
      <c r="G1076" s="217"/>
      <c r="H1076" s="217"/>
      <c r="I1076" s="218"/>
      <c r="J1076" s="216"/>
      <c r="K1076" s="216"/>
      <c r="L1076" s="232"/>
      <c r="M1076" s="215"/>
      <c r="N1076" s="216"/>
    </row>
    <row r="1077" spans="4:14" s="205" customFormat="1" x14ac:dyDescent="0.3">
      <c r="D1077" s="215"/>
      <c r="E1077" s="215"/>
      <c r="F1077" s="216"/>
      <c r="G1077" s="217"/>
      <c r="H1077" s="217"/>
      <c r="I1077" s="218"/>
      <c r="J1077" s="216"/>
      <c r="K1077" s="216"/>
      <c r="L1077" s="232"/>
      <c r="M1077" s="215"/>
      <c r="N1077" s="216"/>
    </row>
    <row r="1078" spans="4:14" s="205" customFormat="1" x14ac:dyDescent="0.3">
      <c r="D1078" s="215"/>
      <c r="E1078" s="215"/>
      <c r="F1078" s="216"/>
      <c r="G1078" s="217"/>
      <c r="H1078" s="217"/>
      <c r="I1078" s="218"/>
      <c r="J1078" s="216"/>
      <c r="K1078" s="216"/>
      <c r="L1078" s="232"/>
      <c r="M1078" s="215"/>
      <c r="N1078" s="216"/>
    </row>
    <row r="1079" spans="4:14" s="205" customFormat="1" x14ac:dyDescent="0.3">
      <c r="D1079" s="215"/>
      <c r="E1079" s="215"/>
      <c r="F1079" s="216"/>
      <c r="G1079" s="217"/>
      <c r="H1079" s="217"/>
      <c r="I1079" s="218"/>
      <c r="J1079" s="216"/>
      <c r="K1079" s="216"/>
      <c r="L1079" s="232"/>
      <c r="M1079" s="215"/>
      <c r="N1079" s="216"/>
    </row>
    <row r="1080" spans="4:14" s="205" customFormat="1" x14ac:dyDescent="0.3">
      <c r="D1080" s="215"/>
      <c r="E1080" s="215"/>
      <c r="F1080" s="216"/>
      <c r="G1080" s="217"/>
      <c r="H1080" s="217"/>
      <c r="I1080" s="218"/>
      <c r="J1080" s="216"/>
      <c r="K1080" s="216"/>
      <c r="L1080" s="232"/>
      <c r="M1080" s="215"/>
      <c r="N1080" s="216"/>
    </row>
    <row r="1081" spans="4:14" s="205" customFormat="1" x14ac:dyDescent="0.3">
      <c r="D1081" s="215"/>
      <c r="E1081" s="215"/>
      <c r="F1081" s="216"/>
      <c r="G1081" s="217"/>
      <c r="H1081" s="217"/>
      <c r="I1081" s="218"/>
      <c r="J1081" s="216"/>
      <c r="K1081" s="216"/>
      <c r="L1081" s="232"/>
      <c r="M1081" s="215"/>
      <c r="N1081" s="216"/>
    </row>
    <row r="1082" spans="4:14" s="205" customFormat="1" x14ac:dyDescent="0.3">
      <c r="D1082" s="215"/>
      <c r="E1082" s="215"/>
      <c r="F1082" s="216"/>
      <c r="G1082" s="217"/>
      <c r="H1082" s="217"/>
      <c r="I1082" s="218"/>
      <c r="J1082" s="216"/>
      <c r="K1082" s="216"/>
      <c r="L1082" s="232"/>
      <c r="M1082" s="215"/>
      <c r="N1082" s="216"/>
    </row>
    <row r="1083" spans="4:14" s="205" customFormat="1" x14ac:dyDescent="0.3">
      <c r="D1083" s="215"/>
      <c r="E1083" s="215"/>
      <c r="F1083" s="216"/>
      <c r="G1083" s="217"/>
      <c r="H1083" s="217"/>
      <c r="I1083" s="218"/>
      <c r="J1083" s="216"/>
      <c r="K1083" s="216"/>
      <c r="L1083" s="232"/>
      <c r="M1083" s="215"/>
      <c r="N1083" s="216"/>
    </row>
    <row r="1084" spans="4:14" s="205" customFormat="1" x14ac:dyDescent="0.3">
      <c r="D1084" s="215"/>
      <c r="E1084" s="215"/>
      <c r="F1084" s="216"/>
      <c r="G1084" s="217"/>
      <c r="H1084" s="217"/>
      <c r="I1084" s="218"/>
      <c r="J1084" s="216"/>
      <c r="K1084" s="216"/>
      <c r="L1084" s="232"/>
      <c r="M1084" s="215"/>
      <c r="N1084" s="216"/>
    </row>
    <row r="1085" spans="4:14" s="205" customFormat="1" x14ac:dyDescent="0.3">
      <c r="D1085" s="215"/>
      <c r="E1085" s="215"/>
      <c r="F1085" s="216"/>
      <c r="G1085" s="217"/>
      <c r="H1085" s="217"/>
      <c r="I1085" s="218"/>
      <c r="J1085" s="216"/>
      <c r="K1085" s="216"/>
      <c r="L1085" s="232"/>
      <c r="M1085" s="215"/>
      <c r="N1085" s="216"/>
    </row>
    <row r="1086" spans="4:14" s="205" customFormat="1" x14ac:dyDescent="0.3">
      <c r="D1086" s="215"/>
      <c r="E1086" s="215"/>
      <c r="F1086" s="216"/>
      <c r="G1086" s="217"/>
      <c r="H1086" s="217"/>
      <c r="I1086" s="218"/>
      <c r="J1086" s="216"/>
      <c r="K1086" s="216"/>
      <c r="L1086" s="232"/>
      <c r="M1086" s="215"/>
      <c r="N1086" s="216"/>
    </row>
    <row r="1087" spans="4:14" s="205" customFormat="1" x14ac:dyDescent="0.3">
      <c r="D1087" s="215"/>
      <c r="E1087" s="215"/>
      <c r="F1087" s="216"/>
      <c r="G1087" s="217"/>
      <c r="H1087" s="217"/>
      <c r="I1087" s="218"/>
      <c r="J1087" s="216"/>
      <c r="K1087" s="216"/>
      <c r="L1087" s="232"/>
      <c r="M1087" s="215"/>
      <c r="N1087" s="216"/>
    </row>
    <row r="1088" spans="4:14" s="205" customFormat="1" x14ac:dyDescent="0.3">
      <c r="D1088" s="215"/>
      <c r="E1088" s="215"/>
      <c r="F1088" s="216"/>
      <c r="G1088" s="217"/>
      <c r="H1088" s="217"/>
      <c r="I1088" s="218"/>
      <c r="J1088" s="216"/>
      <c r="K1088" s="216"/>
      <c r="L1088" s="232"/>
      <c r="M1088" s="215"/>
      <c r="N1088" s="216"/>
    </row>
    <row r="1089" spans="4:14" s="205" customFormat="1" x14ac:dyDescent="0.3">
      <c r="D1089" s="215"/>
      <c r="E1089" s="215"/>
      <c r="F1089" s="216"/>
      <c r="G1089" s="217"/>
      <c r="H1089" s="217"/>
      <c r="I1089" s="218"/>
      <c r="J1089" s="216"/>
      <c r="K1089" s="216"/>
      <c r="L1089" s="232"/>
      <c r="M1089" s="215"/>
      <c r="N1089" s="216"/>
    </row>
    <row r="1090" spans="4:14" s="205" customFormat="1" x14ac:dyDescent="0.3">
      <c r="D1090" s="215"/>
      <c r="E1090" s="215"/>
      <c r="F1090" s="216"/>
      <c r="G1090" s="217"/>
      <c r="H1090" s="217"/>
      <c r="I1090" s="218"/>
      <c r="J1090" s="216"/>
      <c r="K1090" s="216"/>
      <c r="L1090" s="232"/>
      <c r="M1090" s="215"/>
      <c r="N1090" s="216"/>
    </row>
    <row r="1091" spans="4:14" s="205" customFormat="1" x14ac:dyDescent="0.3">
      <c r="D1091" s="215"/>
      <c r="E1091" s="215"/>
      <c r="F1091" s="216"/>
      <c r="G1091" s="217"/>
      <c r="H1091" s="217"/>
      <c r="I1091" s="218"/>
      <c r="J1091" s="216"/>
      <c r="K1091" s="216"/>
      <c r="L1091" s="232"/>
      <c r="M1091" s="215"/>
      <c r="N1091" s="216"/>
    </row>
    <row r="1092" spans="4:14" s="205" customFormat="1" x14ac:dyDescent="0.3">
      <c r="D1092" s="215"/>
      <c r="E1092" s="215"/>
      <c r="F1092" s="216"/>
      <c r="G1092" s="217"/>
      <c r="H1092" s="217"/>
      <c r="I1092" s="218"/>
      <c r="J1092" s="216"/>
      <c r="K1092" s="216"/>
      <c r="L1092" s="232"/>
      <c r="M1092" s="215"/>
      <c r="N1092" s="216"/>
    </row>
    <row r="1093" spans="4:14" s="205" customFormat="1" x14ac:dyDescent="0.3">
      <c r="D1093" s="215"/>
      <c r="E1093" s="215"/>
      <c r="F1093" s="216"/>
      <c r="G1093" s="217"/>
      <c r="H1093" s="217"/>
      <c r="I1093" s="218"/>
      <c r="J1093" s="216"/>
      <c r="K1093" s="216"/>
      <c r="L1093" s="232"/>
      <c r="M1093" s="215"/>
      <c r="N1093" s="216"/>
    </row>
    <row r="1094" spans="4:14" s="205" customFormat="1" x14ac:dyDescent="0.3">
      <c r="D1094" s="215"/>
      <c r="E1094" s="215"/>
      <c r="F1094" s="216"/>
      <c r="G1094" s="217"/>
      <c r="H1094" s="217"/>
      <c r="I1094" s="218"/>
      <c r="J1094" s="216"/>
      <c r="K1094" s="216"/>
      <c r="L1094" s="232"/>
      <c r="M1094" s="215"/>
      <c r="N1094" s="216"/>
    </row>
    <row r="1095" spans="4:14" s="205" customFormat="1" x14ac:dyDescent="0.3">
      <c r="D1095" s="215"/>
      <c r="E1095" s="215"/>
      <c r="F1095" s="216"/>
      <c r="G1095" s="217"/>
      <c r="H1095" s="217"/>
      <c r="I1095" s="218"/>
      <c r="J1095" s="216"/>
      <c r="K1095" s="216"/>
      <c r="L1095" s="232"/>
      <c r="M1095" s="215"/>
      <c r="N1095" s="216"/>
    </row>
    <row r="1096" spans="4:14" s="205" customFormat="1" x14ac:dyDescent="0.3">
      <c r="D1096" s="215"/>
      <c r="E1096" s="215"/>
      <c r="F1096" s="216"/>
      <c r="G1096" s="217"/>
      <c r="H1096" s="217"/>
      <c r="I1096" s="218"/>
      <c r="J1096" s="216"/>
      <c r="K1096" s="216"/>
      <c r="L1096" s="232"/>
      <c r="M1096" s="215"/>
      <c r="N1096" s="216"/>
    </row>
    <row r="1097" spans="4:14" s="205" customFormat="1" x14ac:dyDescent="0.3">
      <c r="D1097" s="215"/>
      <c r="E1097" s="215"/>
      <c r="F1097" s="216"/>
      <c r="G1097" s="217"/>
      <c r="H1097" s="217"/>
      <c r="I1097" s="218"/>
      <c r="J1097" s="216"/>
      <c r="K1097" s="216"/>
      <c r="L1097" s="232"/>
      <c r="M1097" s="215"/>
      <c r="N1097" s="216"/>
    </row>
    <row r="1098" spans="4:14" s="205" customFormat="1" x14ac:dyDescent="0.3">
      <c r="D1098" s="215"/>
      <c r="E1098" s="215"/>
      <c r="F1098" s="216"/>
      <c r="G1098" s="217"/>
      <c r="H1098" s="217"/>
      <c r="I1098" s="218"/>
      <c r="J1098" s="216"/>
      <c r="K1098" s="216"/>
      <c r="L1098" s="232"/>
      <c r="M1098" s="215"/>
      <c r="N1098" s="216"/>
    </row>
    <row r="1099" spans="4:14" s="205" customFormat="1" x14ac:dyDescent="0.3">
      <c r="D1099" s="215"/>
      <c r="E1099" s="215"/>
      <c r="F1099" s="216"/>
      <c r="G1099" s="217"/>
      <c r="H1099" s="217"/>
      <c r="I1099" s="218"/>
      <c r="J1099" s="216"/>
      <c r="K1099" s="216"/>
      <c r="L1099" s="232"/>
      <c r="M1099" s="215"/>
      <c r="N1099" s="216"/>
    </row>
    <row r="1100" spans="4:14" s="205" customFormat="1" x14ac:dyDescent="0.3">
      <c r="D1100" s="215"/>
      <c r="E1100" s="215"/>
      <c r="F1100" s="216"/>
      <c r="G1100" s="217"/>
      <c r="H1100" s="217"/>
      <c r="I1100" s="218"/>
      <c r="J1100" s="216"/>
      <c r="K1100" s="216"/>
      <c r="L1100" s="232"/>
      <c r="M1100" s="215"/>
      <c r="N1100" s="216"/>
    </row>
    <row r="1101" spans="4:14" s="205" customFormat="1" x14ac:dyDescent="0.3">
      <c r="D1101" s="215"/>
      <c r="E1101" s="215"/>
      <c r="F1101" s="216"/>
      <c r="G1101" s="217"/>
      <c r="H1101" s="217"/>
      <c r="I1101" s="218"/>
      <c r="J1101" s="216"/>
      <c r="K1101" s="216"/>
      <c r="L1101" s="232"/>
      <c r="M1101" s="215"/>
      <c r="N1101" s="216"/>
    </row>
    <row r="1102" spans="4:14" s="205" customFormat="1" x14ac:dyDescent="0.3">
      <c r="D1102" s="215"/>
      <c r="E1102" s="215"/>
      <c r="F1102" s="216"/>
      <c r="G1102" s="217"/>
      <c r="H1102" s="217"/>
      <c r="I1102" s="218"/>
      <c r="J1102" s="216"/>
      <c r="K1102" s="216"/>
      <c r="L1102" s="232"/>
      <c r="M1102" s="215"/>
      <c r="N1102" s="216"/>
    </row>
    <row r="1103" spans="4:14" s="205" customFormat="1" x14ac:dyDescent="0.3">
      <c r="D1103" s="215"/>
      <c r="E1103" s="215"/>
      <c r="F1103" s="216"/>
      <c r="G1103" s="217"/>
      <c r="H1103" s="217"/>
      <c r="I1103" s="218"/>
      <c r="J1103" s="216"/>
      <c r="K1103" s="216"/>
      <c r="L1103" s="232"/>
      <c r="M1103" s="215"/>
      <c r="N1103" s="216"/>
    </row>
    <row r="1104" spans="4:14" s="205" customFormat="1" x14ac:dyDescent="0.3">
      <c r="D1104" s="215"/>
      <c r="E1104" s="215"/>
      <c r="F1104" s="216"/>
      <c r="G1104" s="217"/>
      <c r="H1104" s="217"/>
      <c r="I1104" s="218"/>
      <c r="J1104" s="216"/>
      <c r="K1104" s="216"/>
      <c r="L1104" s="232"/>
      <c r="M1104" s="215"/>
      <c r="N1104" s="216"/>
    </row>
    <row r="1105" spans="4:14" s="205" customFormat="1" x14ac:dyDescent="0.3">
      <c r="D1105" s="215"/>
      <c r="E1105" s="215"/>
      <c r="F1105" s="216"/>
      <c r="G1105" s="217"/>
      <c r="H1105" s="217"/>
      <c r="I1105" s="218"/>
      <c r="J1105" s="216"/>
      <c r="K1105" s="216"/>
      <c r="L1105" s="232"/>
      <c r="M1105" s="215"/>
      <c r="N1105" s="216"/>
    </row>
    <row r="1106" spans="4:14" s="205" customFormat="1" x14ac:dyDescent="0.3">
      <c r="D1106" s="215"/>
      <c r="E1106" s="215"/>
      <c r="F1106" s="216"/>
      <c r="G1106" s="217"/>
      <c r="H1106" s="217"/>
      <c r="I1106" s="218"/>
      <c r="J1106" s="216"/>
      <c r="K1106" s="216"/>
      <c r="L1106" s="232"/>
      <c r="M1106" s="215"/>
      <c r="N1106" s="216"/>
    </row>
    <row r="1107" spans="4:14" s="205" customFormat="1" x14ac:dyDescent="0.3">
      <c r="D1107" s="215"/>
      <c r="E1107" s="215"/>
      <c r="F1107" s="216"/>
      <c r="G1107" s="217"/>
      <c r="H1107" s="217"/>
      <c r="I1107" s="218"/>
      <c r="J1107" s="216"/>
      <c r="K1107" s="216"/>
      <c r="L1107" s="232"/>
      <c r="M1107" s="215"/>
      <c r="N1107" s="216"/>
    </row>
    <row r="1108" spans="4:14" s="205" customFormat="1" x14ac:dyDescent="0.3">
      <c r="D1108" s="215"/>
      <c r="E1108" s="215"/>
      <c r="F1108" s="216"/>
      <c r="G1108" s="217"/>
      <c r="H1108" s="217"/>
      <c r="I1108" s="218"/>
      <c r="J1108" s="216"/>
      <c r="K1108" s="216"/>
      <c r="L1108" s="232"/>
      <c r="M1108" s="215"/>
      <c r="N1108" s="216"/>
    </row>
    <row r="1109" spans="4:14" s="205" customFormat="1" x14ac:dyDescent="0.3">
      <c r="D1109" s="215"/>
      <c r="E1109" s="215"/>
      <c r="F1109" s="216"/>
      <c r="G1109" s="217"/>
      <c r="H1109" s="217"/>
      <c r="I1109" s="218"/>
      <c r="J1109" s="216"/>
      <c r="K1109" s="216"/>
      <c r="L1109" s="232"/>
      <c r="M1109" s="215"/>
      <c r="N1109" s="216"/>
    </row>
    <row r="1110" spans="4:14" s="205" customFormat="1" x14ac:dyDescent="0.3">
      <c r="D1110" s="215"/>
      <c r="E1110" s="215"/>
      <c r="F1110" s="216"/>
      <c r="G1110" s="217"/>
      <c r="H1110" s="217"/>
      <c r="I1110" s="218"/>
      <c r="J1110" s="216"/>
      <c r="K1110" s="216"/>
      <c r="L1110" s="232"/>
      <c r="M1110" s="215"/>
      <c r="N1110" s="216"/>
    </row>
    <row r="1111" spans="4:14" s="205" customFormat="1" x14ac:dyDescent="0.3">
      <c r="D1111" s="215"/>
      <c r="E1111" s="215"/>
      <c r="F1111" s="216"/>
      <c r="G1111" s="217"/>
      <c r="H1111" s="217"/>
      <c r="I1111" s="218"/>
      <c r="J1111" s="216"/>
      <c r="K1111" s="216"/>
      <c r="L1111" s="232"/>
      <c r="M1111" s="215"/>
      <c r="N1111" s="216"/>
    </row>
    <row r="1112" spans="4:14" s="205" customFormat="1" x14ac:dyDescent="0.3">
      <c r="D1112" s="215"/>
      <c r="E1112" s="215"/>
      <c r="F1112" s="216"/>
      <c r="G1112" s="217"/>
      <c r="H1112" s="217"/>
      <c r="I1112" s="218"/>
      <c r="J1112" s="216"/>
      <c r="K1112" s="216"/>
      <c r="L1112" s="232"/>
      <c r="M1112" s="215"/>
      <c r="N1112" s="216"/>
    </row>
    <row r="1113" spans="4:14" s="205" customFormat="1" x14ac:dyDescent="0.3">
      <c r="D1113" s="215"/>
      <c r="E1113" s="215"/>
      <c r="F1113" s="216"/>
      <c r="G1113" s="217"/>
      <c r="H1113" s="217"/>
      <c r="I1113" s="218"/>
      <c r="J1113" s="216"/>
      <c r="K1113" s="216"/>
      <c r="L1113" s="232"/>
      <c r="M1113" s="215"/>
      <c r="N1113" s="216"/>
    </row>
    <row r="1114" spans="4:14" s="205" customFormat="1" x14ac:dyDescent="0.3">
      <c r="D1114" s="215"/>
      <c r="E1114" s="215"/>
      <c r="F1114" s="216"/>
      <c r="G1114" s="217"/>
      <c r="H1114" s="217"/>
      <c r="I1114" s="218"/>
      <c r="J1114" s="216"/>
      <c r="K1114" s="216"/>
      <c r="L1114" s="232"/>
      <c r="M1114" s="215"/>
      <c r="N1114" s="216"/>
    </row>
    <row r="1115" spans="4:14" s="205" customFormat="1" x14ac:dyDescent="0.3">
      <c r="D1115" s="215"/>
      <c r="E1115" s="215"/>
      <c r="F1115" s="216"/>
      <c r="G1115" s="217"/>
      <c r="H1115" s="217"/>
      <c r="I1115" s="218"/>
      <c r="J1115" s="216"/>
      <c r="K1115" s="216"/>
      <c r="L1115" s="232"/>
      <c r="M1115" s="215"/>
      <c r="N1115" s="216"/>
    </row>
    <row r="1116" spans="4:14" s="205" customFormat="1" x14ac:dyDescent="0.3">
      <c r="D1116" s="215"/>
      <c r="E1116" s="215"/>
      <c r="F1116" s="216"/>
      <c r="G1116" s="217"/>
      <c r="H1116" s="217"/>
      <c r="I1116" s="218"/>
      <c r="J1116" s="216"/>
      <c r="K1116" s="216"/>
      <c r="L1116" s="232"/>
      <c r="M1116" s="215"/>
      <c r="N1116" s="216"/>
    </row>
    <row r="1117" spans="4:14" s="205" customFormat="1" x14ac:dyDescent="0.3">
      <c r="D1117" s="215"/>
      <c r="E1117" s="215"/>
      <c r="F1117" s="216"/>
      <c r="G1117" s="217"/>
      <c r="H1117" s="217"/>
      <c r="I1117" s="218"/>
      <c r="J1117" s="216"/>
      <c r="K1117" s="216"/>
      <c r="L1117" s="232"/>
      <c r="M1117" s="215"/>
      <c r="N1117" s="216"/>
    </row>
    <row r="1118" spans="4:14" s="205" customFormat="1" x14ac:dyDescent="0.3">
      <c r="D1118" s="215"/>
      <c r="E1118" s="215"/>
      <c r="F1118" s="216"/>
      <c r="G1118" s="217"/>
      <c r="H1118" s="217"/>
      <c r="I1118" s="218"/>
      <c r="J1118" s="216"/>
      <c r="K1118" s="216"/>
      <c r="L1118" s="232"/>
      <c r="M1118" s="215"/>
      <c r="N1118" s="216"/>
    </row>
    <row r="1119" spans="4:14" s="205" customFormat="1" x14ac:dyDescent="0.3">
      <c r="D1119" s="215"/>
      <c r="E1119" s="215"/>
      <c r="F1119" s="216"/>
      <c r="G1119" s="217"/>
      <c r="H1119" s="217"/>
      <c r="I1119" s="218"/>
      <c r="J1119" s="216"/>
      <c r="K1119" s="216"/>
      <c r="L1119" s="232"/>
      <c r="M1119" s="215"/>
      <c r="N1119" s="216"/>
    </row>
    <row r="1120" spans="4:14" s="205" customFormat="1" x14ac:dyDescent="0.3">
      <c r="D1120" s="215"/>
      <c r="E1120" s="215"/>
      <c r="F1120" s="216"/>
      <c r="G1120" s="217"/>
      <c r="H1120" s="217"/>
      <c r="I1120" s="218"/>
      <c r="J1120" s="216"/>
      <c r="K1120" s="216"/>
      <c r="L1120" s="232"/>
      <c r="M1120" s="215"/>
      <c r="N1120" s="216"/>
    </row>
    <row r="1121" spans="4:14" s="205" customFormat="1" x14ac:dyDescent="0.3">
      <c r="D1121" s="215"/>
      <c r="E1121" s="215"/>
      <c r="F1121" s="216"/>
      <c r="G1121" s="217"/>
      <c r="H1121" s="217"/>
      <c r="I1121" s="218"/>
      <c r="J1121" s="216"/>
      <c r="K1121" s="216"/>
      <c r="L1121" s="232"/>
      <c r="M1121" s="215"/>
      <c r="N1121" s="216"/>
    </row>
    <row r="1122" spans="4:14" s="205" customFormat="1" x14ac:dyDescent="0.3">
      <c r="D1122" s="215"/>
      <c r="E1122" s="215"/>
      <c r="F1122" s="216"/>
      <c r="G1122" s="217"/>
      <c r="H1122" s="217"/>
      <c r="I1122" s="218"/>
      <c r="J1122" s="216"/>
      <c r="K1122" s="216"/>
      <c r="L1122" s="232"/>
      <c r="M1122" s="215"/>
      <c r="N1122" s="216"/>
    </row>
    <row r="1123" spans="4:14" s="205" customFormat="1" x14ac:dyDescent="0.3">
      <c r="D1123" s="215"/>
      <c r="E1123" s="215"/>
      <c r="F1123" s="216"/>
      <c r="G1123" s="217"/>
      <c r="H1123" s="217"/>
      <c r="I1123" s="218"/>
      <c r="J1123" s="216"/>
      <c r="K1123" s="216"/>
      <c r="L1123" s="232"/>
      <c r="M1123" s="215"/>
      <c r="N1123" s="216"/>
    </row>
    <row r="1124" spans="4:14" s="205" customFormat="1" x14ac:dyDescent="0.3">
      <c r="D1124" s="215"/>
      <c r="E1124" s="215"/>
      <c r="F1124" s="216"/>
      <c r="G1124" s="217"/>
      <c r="H1124" s="217"/>
      <c r="I1124" s="218"/>
      <c r="J1124" s="216"/>
      <c r="K1124" s="216"/>
      <c r="L1124" s="232"/>
      <c r="M1124" s="215"/>
      <c r="N1124" s="216"/>
    </row>
    <row r="1125" spans="4:14" s="205" customFormat="1" x14ac:dyDescent="0.3">
      <c r="D1125" s="215"/>
      <c r="E1125" s="215"/>
      <c r="F1125" s="216"/>
      <c r="G1125" s="217"/>
      <c r="H1125" s="217"/>
      <c r="I1125" s="218"/>
      <c r="J1125" s="216"/>
      <c r="K1125" s="216"/>
      <c r="L1125" s="232"/>
      <c r="M1125" s="215"/>
      <c r="N1125" s="216"/>
    </row>
    <row r="1126" spans="4:14" s="205" customFormat="1" x14ac:dyDescent="0.3">
      <c r="D1126" s="215"/>
      <c r="E1126" s="215"/>
      <c r="F1126" s="216"/>
      <c r="G1126" s="217"/>
      <c r="H1126" s="217"/>
      <c r="I1126" s="218"/>
      <c r="J1126" s="216"/>
      <c r="K1126" s="216"/>
      <c r="L1126" s="232"/>
      <c r="M1126" s="215"/>
      <c r="N1126" s="216"/>
    </row>
    <row r="1127" spans="4:14" s="205" customFormat="1" x14ac:dyDescent="0.3">
      <c r="D1127" s="215"/>
      <c r="E1127" s="215"/>
      <c r="F1127" s="216"/>
      <c r="G1127" s="217"/>
      <c r="H1127" s="217"/>
      <c r="I1127" s="218"/>
      <c r="J1127" s="216"/>
      <c r="K1127" s="216"/>
      <c r="L1127" s="232"/>
      <c r="M1127" s="215"/>
      <c r="N1127" s="216"/>
    </row>
    <row r="1128" spans="4:14" s="205" customFormat="1" x14ac:dyDescent="0.3">
      <c r="D1128" s="215"/>
      <c r="E1128" s="215"/>
      <c r="F1128" s="216"/>
      <c r="G1128" s="217"/>
      <c r="H1128" s="217"/>
      <c r="I1128" s="218"/>
      <c r="J1128" s="216"/>
      <c r="K1128" s="216"/>
      <c r="L1128" s="232"/>
      <c r="M1128" s="215"/>
      <c r="N1128" s="216"/>
    </row>
    <row r="1129" spans="4:14" s="205" customFormat="1" x14ac:dyDescent="0.3">
      <c r="D1129" s="215"/>
      <c r="E1129" s="215"/>
      <c r="F1129" s="216"/>
      <c r="G1129" s="217"/>
      <c r="H1129" s="217"/>
      <c r="I1129" s="218"/>
      <c r="J1129" s="216"/>
      <c r="K1129" s="216"/>
      <c r="L1129" s="232"/>
      <c r="M1129" s="215"/>
      <c r="N1129" s="216"/>
    </row>
    <row r="1130" spans="4:14" s="205" customFormat="1" x14ac:dyDescent="0.3">
      <c r="D1130" s="215"/>
      <c r="E1130" s="215"/>
      <c r="F1130" s="216"/>
      <c r="G1130" s="217"/>
      <c r="H1130" s="217"/>
      <c r="I1130" s="218"/>
      <c r="J1130" s="216"/>
      <c r="K1130" s="216"/>
      <c r="L1130" s="232"/>
      <c r="M1130" s="215"/>
      <c r="N1130" s="216"/>
    </row>
    <row r="1131" spans="4:14" s="205" customFormat="1" x14ac:dyDescent="0.3">
      <c r="D1131" s="215"/>
      <c r="E1131" s="215"/>
      <c r="F1131" s="216"/>
      <c r="G1131" s="217"/>
      <c r="H1131" s="217"/>
      <c r="I1131" s="218"/>
      <c r="J1131" s="216"/>
      <c r="K1131" s="216"/>
      <c r="L1131" s="232"/>
      <c r="M1131" s="215"/>
      <c r="N1131" s="216"/>
    </row>
    <row r="1132" spans="4:14" s="205" customFormat="1" x14ac:dyDescent="0.3">
      <c r="D1132" s="215"/>
      <c r="E1132" s="215"/>
      <c r="F1132" s="216"/>
      <c r="G1132" s="217"/>
      <c r="H1132" s="217"/>
      <c r="I1132" s="218"/>
      <c r="J1132" s="216"/>
      <c r="K1132" s="216"/>
      <c r="L1132" s="232"/>
      <c r="M1132" s="215"/>
      <c r="N1132" s="216"/>
    </row>
    <row r="1133" spans="4:14" s="205" customFormat="1" x14ac:dyDescent="0.3">
      <c r="D1133" s="215"/>
      <c r="E1133" s="215"/>
      <c r="F1133" s="216"/>
      <c r="G1133" s="217"/>
      <c r="H1133" s="217"/>
      <c r="I1133" s="218"/>
      <c r="J1133" s="216"/>
      <c r="K1133" s="216"/>
      <c r="L1133" s="232"/>
      <c r="M1133" s="215"/>
      <c r="N1133" s="216"/>
    </row>
    <row r="1134" spans="4:14" s="205" customFormat="1" x14ac:dyDescent="0.3">
      <c r="D1134" s="215"/>
      <c r="E1134" s="215"/>
      <c r="F1134" s="216"/>
      <c r="G1134" s="217"/>
      <c r="H1134" s="217"/>
      <c r="I1134" s="218"/>
      <c r="J1134" s="216"/>
      <c r="K1134" s="216"/>
      <c r="L1134" s="232"/>
      <c r="M1134" s="215"/>
      <c r="N1134" s="216"/>
    </row>
    <row r="1135" spans="4:14" s="205" customFormat="1" x14ac:dyDescent="0.3">
      <c r="D1135" s="215"/>
      <c r="E1135" s="215"/>
      <c r="F1135" s="216"/>
      <c r="G1135" s="217"/>
      <c r="H1135" s="217"/>
      <c r="I1135" s="218"/>
      <c r="J1135" s="216"/>
      <c r="K1135" s="216"/>
      <c r="L1135" s="232"/>
      <c r="M1135" s="215"/>
      <c r="N1135" s="216"/>
    </row>
    <row r="1136" spans="4:14" s="205" customFormat="1" x14ac:dyDescent="0.3">
      <c r="D1136" s="215"/>
      <c r="E1136" s="215"/>
      <c r="F1136" s="216"/>
      <c r="G1136" s="217"/>
      <c r="H1136" s="217"/>
      <c r="I1136" s="218"/>
      <c r="J1136" s="216"/>
      <c r="K1136" s="216"/>
      <c r="L1136" s="232"/>
      <c r="M1136" s="215"/>
      <c r="N1136" s="216"/>
    </row>
    <row r="1137" spans="4:14" s="205" customFormat="1" x14ac:dyDescent="0.3">
      <c r="D1137" s="215"/>
      <c r="E1137" s="215"/>
      <c r="F1137" s="216"/>
      <c r="G1137" s="217"/>
      <c r="H1137" s="217"/>
      <c r="I1137" s="218"/>
      <c r="J1137" s="216"/>
      <c r="K1137" s="216"/>
      <c r="L1137" s="232"/>
      <c r="M1137" s="215"/>
      <c r="N1137" s="216"/>
    </row>
    <row r="1138" spans="4:14" s="205" customFormat="1" x14ac:dyDescent="0.3">
      <c r="D1138" s="215"/>
      <c r="E1138" s="215"/>
      <c r="F1138" s="216"/>
      <c r="G1138" s="217"/>
      <c r="H1138" s="217"/>
      <c r="I1138" s="218"/>
      <c r="J1138" s="216"/>
      <c r="K1138" s="216"/>
      <c r="L1138" s="232"/>
      <c r="M1138" s="215"/>
      <c r="N1138" s="216"/>
    </row>
    <row r="1139" spans="4:14" s="205" customFormat="1" x14ac:dyDescent="0.3">
      <c r="D1139" s="215"/>
      <c r="E1139" s="215"/>
      <c r="F1139" s="216"/>
      <c r="G1139" s="217"/>
      <c r="H1139" s="217"/>
      <c r="I1139" s="218"/>
      <c r="J1139" s="216"/>
      <c r="K1139" s="216"/>
      <c r="L1139" s="232"/>
      <c r="M1139" s="215"/>
      <c r="N1139" s="216"/>
    </row>
    <row r="1140" spans="4:14" s="205" customFormat="1" x14ac:dyDescent="0.3">
      <c r="D1140" s="215"/>
      <c r="E1140" s="215"/>
      <c r="F1140" s="216"/>
      <c r="G1140" s="217"/>
      <c r="H1140" s="217"/>
      <c r="I1140" s="218"/>
      <c r="J1140" s="216"/>
      <c r="K1140" s="216"/>
      <c r="L1140" s="232"/>
      <c r="M1140" s="215"/>
      <c r="N1140" s="216"/>
    </row>
    <row r="1141" spans="4:14" s="205" customFormat="1" x14ac:dyDescent="0.3">
      <c r="D1141" s="215"/>
      <c r="E1141" s="215"/>
      <c r="F1141" s="216"/>
      <c r="G1141" s="217"/>
      <c r="H1141" s="217"/>
      <c r="I1141" s="218"/>
      <c r="J1141" s="216"/>
      <c r="K1141" s="216"/>
      <c r="L1141" s="232"/>
      <c r="M1141" s="215"/>
      <c r="N1141" s="216"/>
    </row>
    <row r="1142" spans="4:14" s="205" customFormat="1" x14ac:dyDescent="0.3">
      <c r="D1142" s="215"/>
      <c r="E1142" s="215"/>
      <c r="F1142" s="216"/>
      <c r="G1142" s="217"/>
      <c r="H1142" s="217"/>
      <c r="I1142" s="218"/>
      <c r="J1142" s="216"/>
      <c r="K1142" s="216"/>
      <c r="L1142" s="232"/>
      <c r="M1142" s="215"/>
      <c r="N1142" s="216"/>
    </row>
    <row r="1143" spans="4:14" s="205" customFormat="1" x14ac:dyDescent="0.3">
      <c r="D1143" s="215"/>
      <c r="E1143" s="215"/>
      <c r="F1143" s="216"/>
      <c r="G1143" s="217"/>
      <c r="H1143" s="217"/>
      <c r="I1143" s="218"/>
      <c r="J1143" s="216"/>
      <c r="K1143" s="216"/>
      <c r="L1143" s="232"/>
      <c r="M1143" s="215"/>
      <c r="N1143" s="216"/>
    </row>
    <row r="1144" spans="4:14" s="205" customFormat="1" x14ac:dyDescent="0.3">
      <c r="D1144" s="215"/>
      <c r="E1144" s="215"/>
      <c r="F1144" s="216"/>
      <c r="G1144" s="217"/>
      <c r="H1144" s="217"/>
      <c r="I1144" s="218"/>
      <c r="J1144" s="216"/>
      <c r="K1144" s="216"/>
      <c r="L1144" s="232"/>
      <c r="M1144" s="215"/>
      <c r="N1144" s="216"/>
    </row>
    <row r="1145" spans="4:14" s="205" customFormat="1" x14ac:dyDescent="0.3">
      <c r="D1145" s="215"/>
      <c r="E1145" s="215"/>
      <c r="F1145" s="216"/>
      <c r="G1145" s="217"/>
      <c r="H1145" s="217"/>
      <c r="I1145" s="218"/>
      <c r="J1145" s="216"/>
      <c r="K1145" s="216"/>
      <c r="L1145" s="232"/>
      <c r="M1145" s="215"/>
      <c r="N1145" s="216"/>
    </row>
    <row r="1146" spans="4:14" s="205" customFormat="1" x14ac:dyDescent="0.3">
      <c r="D1146" s="215"/>
      <c r="E1146" s="215"/>
      <c r="F1146" s="216"/>
      <c r="G1146" s="217"/>
      <c r="H1146" s="217"/>
      <c r="I1146" s="218"/>
      <c r="J1146" s="216"/>
      <c r="K1146" s="216"/>
      <c r="L1146" s="232"/>
      <c r="M1146" s="215"/>
      <c r="N1146" s="216"/>
    </row>
    <row r="1147" spans="4:14" s="205" customFormat="1" x14ac:dyDescent="0.3">
      <c r="D1147" s="215"/>
      <c r="E1147" s="215"/>
      <c r="F1147" s="216"/>
      <c r="G1147" s="217"/>
      <c r="H1147" s="217"/>
      <c r="I1147" s="218"/>
      <c r="J1147" s="216"/>
      <c r="K1147" s="216"/>
      <c r="L1147" s="232"/>
      <c r="M1147" s="215"/>
      <c r="N1147" s="216"/>
    </row>
    <row r="1148" spans="4:14" s="205" customFormat="1" x14ac:dyDescent="0.3">
      <c r="D1148" s="215"/>
      <c r="E1148" s="215"/>
      <c r="F1148" s="216"/>
      <c r="G1148" s="217"/>
      <c r="H1148" s="217"/>
      <c r="I1148" s="218"/>
      <c r="J1148" s="216"/>
      <c r="K1148" s="216"/>
      <c r="L1148" s="232"/>
      <c r="M1148" s="215"/>
      <c r="N1148" s="216"/>
    </row>
    <row r="1149" spans="4:14" s="205" customFormat="1" x14ac:dyDescent="0.3">
      <c r="D1149" s="215"/>
      <c r="E1149" s="215"/>
      <c r="F1149" s="216"/>
      <c r="G1149" s="217"/>
      <c r="H1149" s="217"/>
      <c r="I1149" s="218"/>
      <c r="J1149" s="216"/>
      <c r="K1149" s="216"/>
      <c r="L1149" s="232"/>
      <c r="M1149" s="215"/>
      <c r="N1149" s="216"/>
    </row>
    <row r="1150" spans="4:14" s="205" customFormat="1" x14ac:dyDescent="0.3">
      <c r="D1150" s="215"/>
      <c r="E1150" s="215"/>
      <c r="F1150" s="216"/>
      <c r="G1150" s="217"/>
      <c r="H1150" s="217"/>
      <c r="I1150" s="218"/>
      <c r="J1150" s="216"/>
      <c r="K1150" s="216"/>
      <c r="L1150" s="232"/>
      <c r="M1150" s="215"/>
      <c r="N1150" s="216"/>
    </row>
    <row r="1151" spans="4:14" s="205" customFormat="1" x14ac:dyDescent="0.3">
      <c r="D1151" s="215"/>
      <c r="E1151" s="215"/>
      <c r="F1151" s="216"/>
      <c r="G1151" s="217"/>
      <c r="H1151" s="217"/>
      <c r="I1151" s="218"/>
      <c r="J1151" s="216"/>
      <c r="K1151" s="216"/>
      <c r="L1151" s="232"/>
      <c r="M1151" s="215"/>
      <c r="N1151" s="216"/>
    </row>
    <row r="1152" spans="4:14" s="205" customFormat="1" x14ac:dyDescent="0.3">
      <c r="D1152" s="215"/>
      <c r="E1152" s="215"/>
      <c r="F1152" s="216"/>
      <c r="G1152" s="217"/>
      <c r="H1152" s="217"/>
      <c r="I1152" s="218"/>
      <c r="J1152" s="216"/>
      <c r="K1152" s="216"/>
      <c r="L1152" s="232"/>
      <c r="M1152" s="215"/>
      <c r="N1152" s="216"/>
    </row>
    <row r="1153" spans="4:14" s="205" customFormat="1" x14ac:dyDescent="0.3">
      <c r="D1153" s="215"/>
      <c r="E1153" s="215"/>
      <c r="F1153" s="216"/>
      <c r="G1153" s="217"/>
      <c r="H1153" s="217"/>
      <c r="I1153" s="218"/>
      <c r="J1153" s="216"/>
      <c r="K1153" s="216"/>
      <c r="L1153" s="232"/>
      <c r="M1153" s="215"/>
      <c r="N1153" s="216"/>
    </row>
    <row r="1154" spans="4:14" s="205" customFormat="1" x14ac:dyDescent="0.3">
      <c r="D1154" s="215"/>
      <c r="E1154" s="215"/>
      <c r="F1154" s="216"/>
      <c r="G1154" s="217"/>
      <c r="H1154" s="217"/>
      <c r="I1154" s="218"/>
      <c r="J1154" s="216"/>
      <c r="K1154" s="216"/>
      <c r="L1154" s="232"/>
      <c r="M1154" s="215"/>
      <c r="N1154" s="216"/>
    </row>
    <row r="1155" spans="4:14" s="205" customFormat="1" x14ac:dyDescent="0.3">
      <c r="D1155" s="215"/>
      <c r="E1155" s="215"/>
      <c r="F1155" s="216"/>
      <c r="G1155" s="217"/>
      <c r="H1155" s="217"/>
      <c r="I1155" s="218"/>
      <c r="J1155" s="216"/>
      <c r="K1155" s="216"/>
      <c r="L1155" s="232"/>
      <c r="M1155" s="215"/>
      <c r="N1155" s="216"/>
    </row>
    <row r="1156" spans="4:14" s="205" customFormat="1" x14ac:dyDescent="0.3">
      <c r="D1156" s="215"/>
      <c r="E1156" s="215"/>
      <c r="F1156" s="216"/>
      <c r="G1156" s="217"/>
      <c r="H1156" s="217"/>
      <c r="I1156" s="218"/>
      <c r="J1156" s="216"/>
      <c r="K1156" s="216"/>
      <c r="L1156" s="232"/>
      <c r="M1156" s="215"/>
      <c r="N1156" s="216"/>
    </row>
    <row r="1157" spans="4:14" s="205" customFormat="1" x14ac:dyDescent="0.3">
      <c r="D1157" s="215"/>
      <c r="E1157" s="215"/>
      <c r="F1157" s="216"/>
      <c r="G1157" s="217"/>
      <c r="H1157" s="217"/>
      <c r="I1157" s="218"/>
      <c r="J1157" s="216"/>
      <c r="K1157" s="216"/>
      <c r="L1157" s="232"/>
      <c r="M1157" s="215"/>
      <c r="N1157" s="216"/>
    </row>
    <row r="1158" spans="4:14" s="205" customFormat="1" x14ac:dyDescent="0.3">
      <c r="D1158" s="215"/>
      <c r="E1158" s="215"/>
      <c r="F1158" s="216"/>
      <c r="G1158" s="217"/>
      <c r="H1158" s="217"/>
      <c r="I1158" s="218"/>
      <c r="J1158" s="216"/>
      <c r="K1158" s="216"/>
      <c r="L1158" s="232"/>
      <c r="M1158" s="215"/>
      <c r="N1158" s="216"/>
    </row>
    <row r="1159" spans="4:14" s="205" customFormat="1" x14ac:dyDescent="0.3">
      <c r="D1159" s="215"/>
      <c r="E1159" s="215"/>
      <c r="F1159" s="216"/>
      <c r="G1159" s="217"/>
      <c r="H1159" s="217"/>
      <c r="I1159" s="218"/>
      <c r="J1159" s="216"/>
      <c r="K1159" s="216"/>
      <c r="L1159" s="232"/>
      <c r="M1159" s="215"/>
      <c r="N1159" s="216"/>
    </row>
    <row r="1160" spans="4:14" s="205" customFormat="1" x14ac:dyDescent="0.3">
      <c r="D1160" s="215"/>
      <c r="E1160" s="215"/>
      <c r="F1160" s="216"/>
      <c r="G1160" s="217"/>
      <c r="H1160" s="217"/>
      <c r="I1160" s="218"/>
      <c r="J1160" s="216"/>
      <c r="K1160" s="216"/>
      <c r="L1160" s="232"/>
      <c r="M1160" s="215"/>
      <c r="N1160" s="216"/>
    </row>
    <row r="1161" spans="4:14" s="205" customFormat="1" x14ac:dyDescent="0.3">
      <c r="D1161" s="215"/>
      <c r="E1161" s="215"/>
      <c r="F1161" s="216"/>
      <c r="G1161" s="217"/>
      <c r="H1161" s="217"/>
      <c r="I1161" s="218"/>
      <c r="J1161" s="216"/>
      <c r="K1161" s="216"/>
      <c r="L1161" s="232"/>
      <c r="M1161" s="215"/>
      <c r="N1161" s="216"/>
    </row>
    <row r="1162" spans="4:14" s="205" customFormat="1" x14ac:dyDescent="0.3">
      <c r="D1162" s="215"/>
      <c r="E1162" s="215"/>
      <c r="F1162" s="216"/>
      <c r="G1162" s="217"/>
      <c r="H1162" s="217"/>
      <c r="I1162" s="218"/>
      <c r="J1162" s="216"/>
      <c r="K1162" s="216"/>
      <c r="L1162" s="232"/>
      <c r="M1162" s="215"/>
      <c r="N1162" s="216"/>
    </row>
    <row r="1163" spans="4:14" s="205" customFormat="1" x14ac:dyDescent="0.3">
      <c r="D1163" s="215"/>
      <c r="E1163" s="215"/>
      <c r="F1163" s="216"/>
      <c r="G1163" s="217"/>
      <c r="H1163" s="217"/>
      <c r="I1163" s="218"/>
      <c r="J1163" s="216"/>
      <c r="K1163" s="216"/>
      <c r="L1163" s="232"/>
      <c r="M1163" s="215"/>
      <c r="N1163" s="216"/>
    </row>
    <row r="1164" spans="4:14" s="205" customFormat="1" x14ac:dyDescent="0.3">
      <c r="D1164" s="215"/>
      <c r="E1164" s="215"/>
      <c r="F1164" s="216"/>
      <c r="G1164" s="217"/>
      <c r="H1164" s="217"/>
      <c r="I1164" s="218"/>
      <c r="J1164" s="216"/>
      <c r="K1164" s="216"/>
      <c r="L1164" s="232"/>
      <c r="M1164" s="215"/>
      <c r="N1164" s="216"/>
    </row>
    <row r="1165" spans="4:14" s="205" customFormat="1" x14ac:dyDescent="0.3">
      <c r="D1165" s="215"/>
      <c r="E1165" s="215"/>
      <c r="F1165" s="216"/>
      <c r="G1165" s="217"/>
      <c r="H1165" s="217"/>
      <c r="I1165" s="218"/>
      <c r="J1165" s="216"/>
      <c r="K1165" s="216"/>
      <c r="L1165" s="232"/>
      <c r="M1165" s="215"/>
      <c r="N1165" s="216"/>
    </row>
    <row r="1166" spans="4:14" s="205" customFormat="1" x14ac:dyDescent="0.3">
      <c r="D1166" s="215"/>
      <c r="E1166" s="215"/>
      <c r="F1166" s="216"/>
      <c r="G1166" s="217"/>
      <c r="H1166" s="217"/>
      <c r="I1166" s="218"/>
      <c r="J1166" s="216"/>
      <c r="K1166" s="216"/>
      <c r="L1166" s="232"/>
      <c r="M1166" s="215"/>
      <c r="N1166" s="216"/>
    </row>
    <row r="1167" spans="4:14" s="205" customFormat="1" x14ac:dyDescent="0.3">
      <c r="D1167" s="215"/>
      <c r="E1167" s="215"/>
      <c r="F1167" s="216"/>
      <c r="G1167" s="217"/>
      <c r="H1167" s="217"/>
      <c r="I1167" s="218"/>
      <c r="J1167" s="216"/>
      <c r="K1167" s="216"/>
      <c r="L1167" s="232"/>
      <c r="M1167" s="215"/>
      <c r="N1167" s="216"/>
    </row>
    <row r="1168" spans="4:14" s="205" customFormat="1" x14ac:dyDescent="0.3">
      <c r="D1168" s="215"/>
      <c r="E1168" s="215"/>
      <c r="F1168" s="216"/>
      <c r="G1168" s="217"/>
      <c r="H1168" s="217"/>
      <c r="I1168" s="218"/>
      <c r="J1168" s="216"/>
      <c r="K1168" s="216"/>
      <c r="L1168" s="232"/>
      <c r="M1168" s="215"/>
      <c r="N1168" s="216"/>
    </row>
    <row r="1169" spans="4:14" s="205" customFormat="1" x14ac:dyDescent="0.3">
      <c r="D1169" s="215"/>
      <c r="E1169" s="215"/>
      <c r="F1169" s="216"/>
      <c r="G1169" s="217"/>
      <c r="H1169" s="217"/>
      <c r="I1169" s="218"/>
      <c r="J1169" s="216"/>
      <c r="K1169" s="216"/>
      <c r="L1169" s="232"/>
      <c r="M1169" s="215"/>
      <c r="N1169" s="216"/>
    </row>
    <row r="1170" spans="4:14" s="205" customFormat="1" x14ac:dyDescent="0.3">
      <c r="D1170" s="215"/>
      <c r="E1170" s="215"/>
      <c r="F1170" s="216"/>
      <c r="G1170" s="217"/>
      <c r="H1170" s="217"/>
      <c r="I1170" s="218"/>
      <c r="J1170" s="216"/>
      <c r="K1170" s="216"/>
      <c r="L1170" s="232"/>
      <c r="M1170" s="215"/>
      <c r="N1170" s="216"/>
    </row>
    <row r="1171" spans="4:14" s="205" customFormat="1" x14ac:dyDescent="0.3">
      <c r="D1171" s="215"/>
      <c r="E1171" s="215"/>
      <c r="F1171" s="216"/>
      <c r="G1171" s="217"/>
      <c r="H1171" s="217"/>
      <c r="I1171" s="218"/>
      <c r="J1171" s="216"/>
      <c r="K1171" s="216"/>
      <c r="L1171" s="232"/>
      <c r="M1171" s="215"/>
      <c r="N1171" s="216"/>
    </row>
    <row r="1172" spans="4:14" s="205" customFormat="1" x14ac:dyDescent="0.3">
      <c r="D1172" s="215"/>
      <c r="E1172" s="215"/>
      <c r="F1172" s="216"/>
      <c r="G1172" s="217"/>
      <c r="H1172" s="217"/>
      <c r="I1172" s="218"/>
      <c r="J1172" s="216"/>
      <c r="K1172" s="216"/>
      <c r="L1172" s="232"/>
      <c r="M1172" s="215"/>
      <c r="N1172" s="216"/>
    </row>
    <row r="1173" spans="4:14" s="205" customFormat="1" x14ac:dyDescent="0.3">
      <c r="D1173" s="215"/>
      <c r="E1173" s="215"/>
      <c r="F1173" s="216"/>
      <c r="G1173" s="217"/>
      <c r="H1173" s="217"/>
      <c r="I1173" s="218"/>
      <c r="J1173" s="216"/>
      <c r="K1173" s="216"/>
      <c r="L1173" s="232"/>
      <c r="M1173" s="215"/>
      <c r="N1173" s="216"/>
    </row>
    <row r="1174" spans="4:14" s="205" customFormat="1" x14ac:dyDescent="0.3">
      <c r="D1174" s="215"/>
      <c r="E1174" s="215"/>
      <c r="F1174" s="216"/>
      <c r="G1174" s="217"/>
      <c r="H1174" s="217"/>
      <c r="I1174" s="218"/>
      <c r="J1174" s="216"/>
      <c r="K1174" s="216"/>
      <c r="L1174" s="232"/>
      <c r="M1174" s="215"/>
      <c r="N1174" s="216"/>
    </row>
    <row r="1175" spans="4:14" s="205" customFormat="1" x14ac:dyDescent="0.3">
      <c r="D1175" s="215"/>
      <c r="E1175" s="215"/>
      <c r="F1175" s="216"/>
      <c r="G1175" s="217"/>
      <c r="H1175" s="217"/>
      <c r="I1175" s="218"/>
      <c r="J1175" s="216"/>
      <c r="K1175" s="216"/>
      <c r="L1175" s="232"/>
      <c r="M1175" s="215"/>
      <c r="N1175" s="216"/>
    </row>
    <row r="1176" spans="4:14" s="205" customFormat="1" x14ac:dyDescent="0.3">
      <c r="D1176" s="215"/>
      <c r="E1176" s="215"/>
      <c r="F1176" s="216"/>
      <c r="G1176" s="217"/>
      <c r="H1176" s="217"/>
      <c r="I1176" s="218"/>
      <c r="J1176" s="216"/>
      <c r="K1176" s="216"/>
      <c r="L1176" s="232"/>
      <c r="M1176" s="215"/>
      <c r="N1176" s="216"/>
    </row>
    <row r="1177" spans="4:14" s="205" customFormat="1" x14ac:dyDescent="0.3">
      <c r="D1177" s="215"/>
      <c r="E1177" s="215"/>
      <c r="F1177" s="216"/>
      <c r="G1177" s="217"/>
      <c r="H1177" s="217"/>
      <c r="I1177" s="218"/>
      <c r="J1177" s="216"/>
      <c r="K1177" s="216"/>
      <c r="L1177" s="232"/>
      <c r="M1177" s="215"/>
      <c r="N1177" s="216"/>
    </row>
    <row r="1178" spans="4:14" s="205" customFormat="1" x14ac:dyDescent="0.3">
      <c r="D1178" s="215"/>
      <c r="E1178" s="215"/>
      <c r="F1178" s="216"/>
      <c r="G1178" s="217"/>
      <c r="H1178" s="217"/>
      <c r="I1178" s="218"/>
      <c r="J1178" s="216"/>
      <c r="K1178" s="216"/>
      <c r="L1178" s="232"/>
      <c r="M1178" s="215"/>
      <c r="N1178" s="216"/>
    </row>
    <row r="1179" spans="4:14" s="205" customFormat="1" x14ac:dyDescent="0.3">
      <c r="D1179" s="215"/>
      <c r="E1179" s="215"/>
      <c r="F1179" s="216"/>
      <c r="G1179" s="217"/>
      <c r="H1179" s="217"/>
      <c r="I1179" s="218"/>
      <c r="J1179" s="216"/>
      <c r="K1179" s="216"/>
      <c r="L1179" s="232"/>
      <c r="M1179" s="215"/>
      <c r="N1179" s="216"/>
    </row>
    <row r="1180" spans="4:14" s="205" customFormat="1" x14ac:dyDescent="0.3">
      <c r="D1180" s="215"/>
      <c r="E1180" s="215"/>
      <c r="F1180" s="216"/>
      <c r="G1180" s="217"/>
      <c r="H1180" s="217"/>
      <c r="I1180" s="218"/>
      <c r="J1180" s="216"/>
      <c r="K1180" s="216"/>
      <c r="L1180" s="232"/>
      <c r="M1180" s="215"/>
      <c r="N1180" s="216"/>
    </row>
    <row r="1181" spans="4:14" s="205" customFormat="1" x14ac:dyDescent="0.3">
      <c r="D1181" s="215"/>
      <c r="E1181" s="215"/>
      <c r="F1181" s="216"/>
      <c r="G1181" s="217"/>
      <c r="H1181" s="217"/>
      <c r="I1181" s="218"/>
      <c r="J1181" s="216"/>
      <c r="K1181" s="216"/>
      <c r="L1181" s="232"/>
      <c r="M1181" s="215"/>
      <c r="N1181" s="216"/>
    </row>
    <row r="1182" spans="4:14" s="205" customFormat="1" x14ac:dyDescent="0.3">
      <c r="D1182" s="215"/>
      <c r="E1182" s="215"/>
      <c r="F1182" s="216"/>
      <c r="G1182" s="217"/>
      <c r="H1182" s="217"/>
      <c r="I1182" s="218"/>
      <c r="J1182" s="216"/>
      <c r="K1182" s="216"/>
      <c r="L1182" s="232"/>
      <c r="M1182" s="215"/>
      <c r="N1182" s="216"/>
    </row>
    <row r="1183" spans="4:14" s="205" customFormat="1" x14ac:dyDescent="0.3">
      <c r="D1183" s="215"/>
      <c r="E1183" s="215"/>
      <c r="F1183" s="216"/>
      <c r="G1183" s="217"/>
      <c r="H1183" s="217"/>
      <c r="I1183" s="218"/>
      <c r="J1183" s="216"/>
      <c r="K1183" s="216"/>
      <c r="L1183" s="232"/>
      <c r="M1183" s="215"/>
      <c r="N1183" s="216"/>
    </row>
    <row r="1184" spans="4:14" s="205" customFormat="1" x14ac:dyDescent="0.3">
      <c r="D1184" s="215"/>
      <c r="E1184" s="215"/>
      <c r="F1184" s="216"/>
      <c r="G1184" s="217"/>
      <c r="H1184" s="217"/>
      <c r="I1184" s="218"/>
      <c r="J1184" s="216"/>
      <c r="K1184" s="216"/>
      <c r="L1184" s="232"/>
      <c r="M1184" s="215"/>
      <c r="N1184" s="216"/>
    </row>
    <row r="1185" spans="4:14" s="205" customFormat="1" x14ac:dyDescent="0.3">
      <c r="D1185" s="215"/>
      <c r="E1185" s="215"/>
      <c r="F1185" s="216"/>
      <c r="G1185" s="217"/>
      <c r="H1185" s="217"/>
      <c r="I1185" s="218"/>
      <c r="J1185" s="216"/>
      <c r="K1185" s="216"/>
      <c r="L1185" s="232"/>
      <c r="M1185" s="215"/>
      <c r="N1185" s="216"/>
    </row>
    <row r="1186" spans="4:14" s="205" customFormat="1" x14ac:dyDescent="0.3">
      <c r="D1186" s="215"/>
      <c r="E1186" s="215"/>
      <c r="F1186" s="216"/>
      <c r="G1186" s="217"/>
      <c r="H1186" s="217"/>
      <c r="I1186" s="218"/>
      <c r="J1186" s="216"/>
      <c r="K1186" s="216"/>
      <c r="L1186" s="232"/>
      <c r="M1186" s="215"/>
      <c r="N1186" s="216"/>
    </row>
    <row r="1187" spans="4:14" s="205" customFormat="1" x14ac:dyDescent="0.3">
      <c r="D1187" s="215"/>
      <c r="E1187" s="215"/>
      <c r="F1187" s="216"/>
      <c r="G1187" s="217"/>
      <c r="H1187" s="217"/>
      <c r="I1187" s="218"/>
      <c r="J1187" s="216"/>
      <c r="K1187" s="216"/>
      <c r="L1187" s="232"/>
      <c r="M1187" s="215"/>
      <c r="N1187" s="216"/>
    </row>
    <row r="1188" spans="4:14" s="205" customFormat="1" x14ac:dyDescent="0.3">
      <c r="D1188" s="215"/>
      <c r="E1188" s="215"/>
      <c r="F1188" s="216"/>
      <c r="G1188" s="217"/>
      <c r="H1188" s="217"/>
      <c r="I1188" s="218"/>
      <c r="J1188" s="216"/>
      <c r="K1188" s="216"/>
      <c r="L1188" s="232"/>
      <c r="M1188" s="215"/>
      <c r="N1188" s="216"/>
    </row>
    <row r="1189" spans="4:14" s="205" customFormat="1" x14ac:dyDescent="0.3">
      <c r="D1189" s="215"/>
      <c r="E1189" s="215"/>
      <c r="F1189" s="216"/>
      <c r="G1189" s="217"/>
      <c r="H1189" s="217"/>
      <c r="I1189" s="218"/>
      <c r="J1189" s="216"/>
      <c r="K1189" s="216"/>
      <c r="L1189" s="232"/>
      <c r="M1189" s="215"/>
      <c r="N1189" s="216"/>
    </row>
    <row r="1190" spans="4:14" s="205" customFormat="1" x14ac:dyDescent="0.3">
      <c r="D1190" s="215"/>
      <c r="E1190" s="215"/>
      <c r="F1190" s="216"/>
      <c r="G1190" s="217"/>
      <c r="H1190" s="217"/>
      <c r="I1190" s="218"/>
      <c r="J1190" s="216"/>
      <c r="K1190" s="216"/>
      <c r="L1190" s="232"/>
      <c r="M1190" s="215"/>
      <c r="N1190" s="216"/>
    </row>
    <row r="1191" spans="4:14" s="205" customFormat="1" x14ac:dyDescent="0.3">
      <c r="D1191" s="215"/>
      <c r="E1191" s="215"/>
      <c r="F1191" s="216"/>
      <c r="G1191" s="217"/>
      <c r="H1191" s="217"/>
      <c r="I1191" s="218"/>
      <c r="J1191" s="216"/>
      <c r="K1191" s="216"/>
      <c r="L1191" s="232"/>
      <c r="M1191" s="215"/>
      <c r="N1191" s="216"/>
    </row>
    <row r="1192" spans="4:14" s="205" customFormat="1" x14ac:dyDescent="0.3">
      <c r="D1192" s="215"/>
      <c r="E1192" s="215"/>
      <c r="F1192" s="216"/>
      <c r="G1192" s="217"/>
      <c r="H1192" s="217"/>
      <c r="I1192" s="218"/>
      <c r="J1192" s="216"/>
      <c r="K1192" s="216"/>
      <c r="L1192" s="232"/>
      <c r="M1192" s="215"/>
      <c r="N1192" s="216"/>
    </row>
    <row r="1193" spans="4:14" s="205" customFormat="1" x14ac:dyDescent="0.3">
      <c r="D1193" s="215"/>
      <c r="E1193" s="215"/>
      <c r="F1193" s="216"/>
      <c r="G1193" s="217"/>
      <c r="H1193" s="217"/>
      <c r="I1193" s="218"/>
      <c r="J1193" s="216"/>
      <c r="K1193" s="216"/>
      <c r="L1193" s="232"/>
      <c r="M1193" s="215"/>
      <c r="N1193" s="216"/>
    </row>
    <row r="1194" spans="4:14" s="205" customFormat="1" x14ac:dyDescent="0.3">
      <c r="D1194" s="215"/>
      <c r="E1194" s="215"/>
      <c r="F1194" s="216"/>
      <c r="G1194" s="217"/>
      <c r="H1194" s="217"/>
      <c r="I1194" s="218"/>
      <c r="J1194" s="216"/>
      <c r="K1194" s="216"/>
      <c r="L1194" s="232"/>
      <c r="M1194" s="215"/>
      <c r="N1194" s="216"/>
    </row>
    <row r="1195" spans="4:14" s="205" customFormat="1" x14ac:dyDescent="0.3">
      <c r="D1195" s="215"/>
      <c r="E1195" s="215"/>
      <c r="F1195" s="216"/>
      <c r="G1195" s="217"/>
      <c r="H1195" s="217"/>
      <c r="I1195" s="218"/>
      <c r="J1195" s="216"/>
      <c r="K1195" s="216"/>
      <c r="L1195" s="232"/>
      <c r="M1195" s="215"/>
      <c r="N1195" s="216"/>
    </row>
    <row r="1196" spans="4:14" s="205" customFormat="1" x14ac:dyDescent="0.3">
      <c r="D1196" s="215"/>
      <c r="E1196" s="215"/>
      <c r="F1196" s="216"/>
      <c r="G1196" s="217"/>
      <c r="H1196" s="217"/>
      <c r="I1196" s="218"/>
      <c r="J1196" s="216"/>
      <c r="K1196" s="216"/>
      <c r="L1196" s="232"/>
      <c r="M1196" s="215"/>
      <c r="N1196" s="216"/>
    </row>
    <row r="1197" spans="4:14" s="205" customFormat="1" x14ac:dyDescent="0.3">
      <c r="D1197" s="215"/>
      <c r="E1197" s="215"/>
      <c r="F1197" s="216"/>
      <c r="G1197" s="217"/>
      <c r="H1197" s="217"/>
      <c r="I1197" s="218"/>
      <c r="J1197" s="216"/>
      <c r="K1197" s="216"/>
      <c r="L1197" s="232"/>
      <c r="M1197" s="215"/>
      <c r="N1197" s="216"/>
    </row>
    <row r="1198" spans="4:14" s="205" customFormat="1" x14ac:dyDescent="0.3">
      <c r="D1198" s="215"/>
      <c r="E1198" s="215"/>
      <c r="F1198" s="216"/>
      <c r="G1198" s="217"/>
      <c r="H1198" s="217"/>
      <c r="I1198" s="218"/>
      <c r="J1198" s="216"/>
      <c r="K1198" s="216"/>
      <c r="L1198" s="232"/>
      <c r="M1198" s="215"/>
      <c r="N1198" s="216"/>
    </row>
    <row r="1199" spans="4:14" s="205" customFormat="1" x14ac:dyDescent="0.3">
      <c r="D1199" s="215"/>
      <c r="E1199" s="215"/>
      <c r="F1199" s="216"/>
      <c r="G1199" s="217"/>
      <c r="H1199" s="217"/>
      <c r="I1199" s="218"/>
      <c r="J1199" s="216"/>
      <c r="K1199" s="216"/>
      <c r="L1199" s="232"/>
      <c r="M1199" s="215"/>
      <c r="N1199" s="216"/>
    </row>
    <row r="1200" spans="4:14" s="205" customFormat="1" x14ac:dyDescent="0.3">
      <c r="D1200" s="215"/>
      <c r="E1200" s="215"/>
      <c r="F1200" s="216"/>
      <c r="G1200" s="217"/>
      <c r="H1200" s="217"/>
      <c r="I1200" s="218"/>
      <c r="J1200" s="216"/>
      <c r="K1200" s="216"/>
      <c r="L1200" s="232"/>
      <c r="M1200" s="215"/>
      <c r="N1200" s="216"/>
    </row>
    <row r="1201" spans="4:14" s="205" customFormat="1" x14ac:dyDescent="0.3">
      <c r="D1201" s="215"/>
      <c r="E1201" s="215"/>
      <c r="F1201" s="216"/>
      <c r="G1201" s="217"/>
      <c r="H1201" s="217"/>
      <c r="I1201" s="218"/>
      <c r="J1201" s="216"/>
      <c r="K1201" s="216"/>
      <c r="L1201" s="232"/>
      <c r="M1201" s="215"/>
      <c r="N1201" s="216"/>
    </row>
    <row r="1202" spans="4:14" s="205" customFormat="1" x14ac:dyDescent="0.3">
      <c r="D1202" s="215"/>
      <c r="E1202" s="215"/>
      <c r="F1202" s="216"/>
      <c r="G1202" s="217"/>
      <c r="H1202" s="217"/>
      <c r="I1202" s="218"/>
      <c r="J1202" s="216"/>
      <c r="K1202" s="216"/>
      <c r="L1202" s="232"/>
      <c r="M1202" s="215"/>
      <c r="N1202" s="216"/>
    </row>
    <row r="1203" spans="4:14" s="205" customFormat="1" x14ac:dyDescent="0.3">
      <c r="D1203" s="215"/>
      <c r="E1203" s="215"/>
      <c r="F1203" s="216"/>
      <c r="G1203" s="217"/>
      <c r="H1203" s="217"/>
      <c r="I1203" s="218"/>
      <c r="J1203" s="216"/>
      <c r="K1203" s="216"/>
      <c r="L1203" s="232"/>
      <c r="M1203" s="215"/>
      <c r="N1203" s="216"/>
    </row>
    <row r="1204" spans="4:14" s="205" customFormat="1" x14ac:dyDescent="0.3">
      <c r="D1204" s="215"/>
      <c r="E1204" s="215"/>
      <c r="F1204" s="216"/>
      <c r="G1204" s="217"/>
      <c r="H1204" s="217"/>
      <c r="I1204" s="218"/>
      <c r="J1204" s="216"/>
      <c r="K1204" s="216"/>
      <c r="L1204" s="232"/>
      <c r="M1204" s="215"/>
      <c r="N1204" s="216"/>
    </row>
    <row r="1205" spans="4:14" s="205" customFormat="1" x14ac:dyDescent="0.3">
      <c r="D1205" s="215"/>
      <c r="E1205" s="215"/>
      <c r="F1205" s="216"/>
      <c r="G1205" s="217"/>
      <c r="H1205" s="217"/>
      <c r="I1205" s="218"/>
      <c r="J1205" s="216"/>
      <c r="K1205" s="216"/>
      <c r="L1205" s="232"/>
      <c r="M1205" s="215"/>
      <c r="N1205" s="216"/>
    </row>
    <row r="1206" spans="4:14" s="205" customFormat="1" x14ac:dyDescent="0.3">
      <c r="D1206" s="215"/>
      <c r="E1206" s="215"/>
      <c r="F1206" s="216"/>
      <c r="G1206" s="217"/>
      <c r="H1206" s="217"/>
      <c r="I1206" s="218"/>
      <c r="J1206" s="216"/>
      <c r="K1206" s="216"/>
      <c r="L1206" s="232"/>
      <c r="M1206" s="215"/>
      <c r="N1206" s="216"/>
    </row>
    <row r="1207" spans="4:14" s="205" customFormat="1" x14ac:dyDescent="0.3">
      <c r="D1207" s="215"/>
      <c r="E1207" s="215"/>
      <c r="F1207" s="216"/>
      <c r="G1207" s="217"/>
      <c r="H1207" s="217"/>
      <c r="I1207" s="218"/>
      <c r="J1207" s="216"/>
      <c r="K1207" s="216"/>
      <c r="L1207" s="232"/>
      <c r="M1207" s="215"/>
      <c r="N1207" s="216"/>
    </row>
    <row r="1208" spans="4:14" s="205" customFormat="1" x14ac:dyDescent="0.3">
      <c r="D1208" s="215"/>
      <c r="E1208" s="215"/>
      <c r="F1208" s="216"/>
      <c r="G1208" s="217"/>
      <c r="H1208" s="217"/>
      <c r="I1208" s="218"/>
      <c r="J1208" s="216"/>
      <c r="K1208" s="216"/>
      <c r="L1208" s="232"/>
      <c r="M1208" s="215"/>
      <c r="N1208" s="216"/>
    </row>
    <row r="1209" spans="4:14" s="205" customFormat="1" x14ac:dyDescent="0.3">
      <c r="D1209" s="215"/>
      <c r="E1209" s="215"/>
      <c r="F1209" s="216"/>
      <c r="G1209" s="217"/>
      <c r="H1209" s="217"/>
      <c r="I1209" s="218"/>
      <c r="J1209" s="216"/>
      <c r="K1209" s="216"/>
      <c r="L1209" s="232"/>
      <c r="M1209" s="215"/>
      <c r="N1209" s="216"/>
    </row>
    <row r="1210" spans="4:14" s="205" customFormat="1" x14ac:dyDescent="0.3">
      <c r="D1210" s="215"/>
      <c r="E1210" s="215"/>
      <c r="F1210" s="216"/>
      <c r="G1210" s="217"/>
      <c r="H1210" s="217"/>
      <c r="I1210" s="218"/>
      <c r="J1210" s="216"/>
      <c r="K1210" s="216"/>
      <c r="L1210" s="232"/>
      <c r="M1210" s="215"/>
      <c r="N1210" s="216"/>
    </row>
    <row r="1211" spans="4:14" s="205" customFormat="1" x14ac:dyDescent="0.3">
      <c r="D1211" s="215"/>
      <c r="E1211" s="215"/>
      <c r="F1211" s="216"/>
      <c r="G1211" s="217"/>
      <c r="H1211" s="217"/>
      <c r="I1211" s="218"/>
      <c r="J1211" s="216"/>
      <c r="K1211" s="216"/>
      <c r="L1211" s="232"/>
      <c r="M1211" s="215"/>
      <c r="N1211" s="216"/>
    </row>
    <row r="1212" spans="4:14" s="205" customFormat="1" x14ac:dyDescent="0.3">
      <c r="D1212" s="215"/>
      <c r="E1212" s="215"/>
      <c r="F1212" s="216"/>
      <c r="G1212" s="217"/>
      <c r="H1212" s="217"/>
      <c r="I1212" s="218"/>
      <c r="J1212" s="216"/>
      <c r="K1212" s="216"/>
      <c r="L1212" s="232"/>
      <c r="M1212" s="215"/>
      <c r="N1212" s="216"/>
    </row>
    <row r="1213" spans="4:14" s="205" customFormat="1" x14ac:dyDescent="0.3">
      <c r="D1213" s="215"/>
      <c r="E1213" s="215"/>
      <c r="F1213" s="216"/>
      <c r="G1213" s="217"/>
      <c r="H1213" s="217"/>
      <c r="I1213" s="218"/>
      <c r="J1213" s="216"/>
      <c r="K1213" s="216"/>
      <c r="L1213" s="232"/>
      <c r="M1213" s="215"/>
      <c r="N1213" s="216"/>
    </row>
    <row r="1214" spans="4:14" s="205" customFormat="1" x14ac:dyDescent="0.3">
      <c r="D1214" s="215"/>
      <c r="E1214" s="215"/>
      <c r="F1214" s="216"/>
      <c r="G1214" s="217"/>
      <c r="H1214" s="217"/>
      <c r="I1214" s="218"/>
      <c r="J1214" s="216"/>
      <c r="K1214" s="216"/>
      <c r="L1214" s="232"/>
      <c r="M1214" s="215"/>
      <c r="N1214" s="216"/>
    </row>
    <row r="1215" spans="4:14" s="205" customFormat="1" x14ac:dyDescent="0.3">
      <c r="D1215" s="215"/>
      <c r="E1215" s="215"/>
      <c r="F1215" s="216"/>
      <c r="G1215" s="217"/>
      <c r="H1215" s="217"/>
      <c r="I1215" s="218"/>
      <c r="J1215" s="216"/>
      <c r="K1215" s="216"/>
      <c r="L1215" s="232"/>
      <c r="M1215" s="215"/>
      <c r="N1215" s="216"/>
    </row>
    <row r="1216" spans="4:14" s="205" customFormat="1" x14ac:dyDescent="0.3">
      <c r="D1216" s="215"/>
      <c r="E1216" s="215"/>
      <c r="F1216" s="216"/>
      <c r="G1216" s="217"/>
      <c r="H1216" s="217"/>
      <c r="I1216" s="218"/>
      <c r="J1216" s="216"/>
      <c r="K1216" s="216"/>
      <c r="L1216" s="232"/>
      <c r="M1216" s="215"/>
      <c r="N1216" s="216"/>
    </row>
    <row r="1217" spans="4:14" s="205" customFormat="1" x14ac:dyDescent="0.3">
      <c r="D1217" s="215"/>
      <c r="E1217" s="215"/>
      <c r="F1217" s="216"/>
      <c r="G1217" s="217"/>
      <c r="H1217" s="217"/>
      <c r="I1217" s="218"/>
      <c r="J1217" s="216"/>
      <c r="K1217" s="216"/>
      <c r="L1217" s="232"/>
      <c r="M1217" s="215"/>
      <c r="N1217" s="216"/>
    </row>
    <row r="1218" spans="4:14" s="205" customFormat="1" x14ac:dyDescent="0.3">
      <c r="D1218" s="215"/>
      <c r="E1218" s="215"/>
      <c r="F1218" s="216"/>
      <c r="G1218" s="217"/>
      <c r="H1218" s="217"/>
      <c r="I1218" s="218"/>
      <c r="J1218" s="216"/>
      <c r="K1218" s="216"/>
      <c r="L1218" s="232"/>
      <c r="M1218" s="215"/>
      <c r="N1218" s="216"/>
    </row>
    <row r="1219" spans="4:14" s="205" customFormat="1" x14ac:dyDescent="0.3">
      <c r="D1219" s="215"/>
      <c r="E1219" s="215"/>
      <c r="F1219" s="216"/>
      <c r="G1219" s="217"/>
      <c r="H1219" s="217"/>
      <c r="I1219" s="218"/>
      <c r="J1219" s="216"/>
      <c r="K1219" s="216"/>
      <c r="L1219" s="232"/>
      <c r="M1219" s="215"/>
      <c r="N1219" s="216"/>
    </row>
    <row r="1220" spans="4:14" s="205" customFormat="1" x14ac:dyDescent="0.3">
      <c r="D1220" s="215"/>
      <c r="E1220" s="215"/>
      <c r="F1220" s="216"/>
      <c r="G1220" s="217"/>
      <c r="H1220" s="217"/>
      <c r="I1220" s="218"/>
      <c r="J1220" s="216"/>
      <c r="K1220" s="216"/>
      <c r="L1220" s="232"/>
      <c r="M1220" s="215"/>
      <c r="N1220" s="216"/>
    </row>
    <row r="1221" spans="4:14" s="205" customFormat="1" x14ac:dyDescent="0.3">
      <c r="D1221" s="215"/>
      <c r="E1221" s="215"/>
      <c r="F1221" s="216"/>
      <c r="G1221" s="217"/>
      <c r="H1221" s="217"/>
      <c r="I1221" s="218"/>
      <c r="J1221" s="216"/>
      <c r="K1221" s="216"/>
      <c r="L1221" s="232"/>
      <c r="M1221" s="215"/>
      <c r="N1221" s="216"/>
    </row>
    <row r="1222" spans="4:14" s="205" customFormat="1" x14ac:dyDescent="0.3">
      <c r="D1222" s="215"/>
      <c r="E1222" s="215"/>
      <c r="F1222" s="216"/>
      <c r="G1222" s="217"/>
      <c r="H1222" s="217"/>
      <c r="I1222" s="218"/>
      <c r="J1222" s="216"/>
      <c r="K1222" s="216"/>
      <c r="L1222" s="232"/>
      <c r="M1222" s="215"/>
      <c r="N1222" s="216"/>
    </row>
    <row r="1223" spans="4:14" s="205" customFormat="1" x14ac:dyDescent="0.3">
      <c r="D1223" s="215"/>
      <c r="E1223" s="215"/>
      <c r="F1223" s="216"/>
      <c r="G1223" s="217"/>
      <c r="H1223" s="217"/>
      <c r="I1223" s="218"/>
      <c r="J1223" s="216"/>
      <c r="K1223" s="216"/>
      <c r="L1223" s="232"/>
      <c r="M1223" s="215"/>
      <c r="N1223" s="216"/>
    </row>
    <row r="1224" spans="4:14" s="205" customFormat="1" x14ac:dyDescent="0.3">
      <c r="D1224" s="215"/>
      <c r="E1224" s="215"/>
      <c r="F1224" s="216"/>
      <c r="G1224" s="217"/>
      <c r="H1224" s="217"/>
      <c r="I1224" s="218"/>
      <c r="J1224" s="216"/>
      <c r="K1224" s="216"/>
      <c r="L1224" s="232"/>
      <c r="M1224" s="215"/>
      <c r="N1224" s="216"/>
    </row>
    <row r="1225" spans="4:14" s="205" customFormat="1" x14ac:dyDescent="0.3">
      <c r="D1225" s="215"/>
      <c r="E1225" s="215"/>
      <c r="F1225" s="216"/>
      <c r="G1225" s="217"/>
      <c r="H1225" s="217"/>
      <c r="I1225" s="218"/>
      <c r="J1225" s="216"/>
      <c r="K1225" s="216"/>
      <c r="L1225" s="232"/>
      <c r="M1225" s="215"/>
      <c r="N1225" s="216"/>
    </row>
    <row r="1226" spans="4:14" s="205" customFormat="1" x14ac:dyDescent="0.3">
      <c r="D1226" s="215"/>
      <c r="E1226" s="215"/>
      <c r="F1226" s="216"/>
      <c r="G1226" s="217"/>
      <c r="H1226" s="217"/>
      <c r="I1226" s="218"/>
      <c r="J1226" s="216"/>
      <c r="K1226" s="216"/>
      <c r="L1226" s="232"/>
      <c r="M1226" s="215"/>
      <c r="N1226" s="216"/>
    </row>
    <row r="1227" spans="4:14" s="205" customFormat="1" x14ac:dyDescent="0.3">
      <c r="D1227" s="215"/>
      <c r="E1227" s="215"/>
      <c r="F1227" s="216"/>
      <c r="G1227" s="217"/>
      <c r="H1227" s="217"/>
      <c r="I1227" s="218"/>
      <c r="J1227" s="216"/>
      <c r="K1227" s="216"/>
      <c r="L1227" s="232"/>
      <c r="M1227" s="215"/>
      <c r="N1227" s="216"/>
    </row>
    <row r="1228" spans="4:14" s="205" customFormat="1" x14ac:dyDescent="0.3">
      <c r="D1228" s="215"/>
      <c r="E1228" s="215"/>
      <c r="F1228" s="216"/>
      <c r="G1228" s="217"/>
      <c r="H1228" s="217"/>
      <c r="I1228" s="218"/>
      <c r="J1228" s="216"/>
      <c r="K1228" s="216"/>
      <c r="L1228" s="232"/>
      <c r="M1228" s="215"/>
      <c r="N1228" s="216"/>
    </row>
    <row r="1229" spans="4:14" s="205" customFormat="1" x14ac:dyDescent="0.3">
      <c r="D1229" s="215"/>
      <c r="E1229" s="215"/>
      <c r="F1229" s="216"/>
      <c r="G1229" s="217"/>
      <c r="H1229" s="217"/>
      <c r="I1229" s="218"/>
      <c r="J1229" s="216"/>
      <c r="K1229" s="216"/>
      <c r="L1229" s="232"/>
      <c r="M1229" s="215"/>
      <c r="N1229" s="216"/>
    </row>
    <row r="1230" spans="4:14" s="205" customFormat="1" x14ac:dyDescent="0.3">
      <c r="D1230" s="215"/>
      <c r="E1230" s="215"/>
      <c r="F1230" s="216"/>
      <c r="G1230" s="217"/>
      <c r="H1230" s="217"/>
      <c r="I1230" s="218"/>
      <c r="J1230" s="216"/>
      <c r="K1230" s="216"/>
      <c r="L1230" s="232"/>
      <c r="M1230" s="215"/>
      <c r="N1230" s="216"/>
    </row>
    <row r="1231" spans="4:14" s="205" customFormat="1" x14ac:dyDescent="0.3">
      <c r="D1231" s="215"/>
      <c r="E1231" s="215"/>
      <c r="F1231" s="216"/>
      <c r="G1231" s="217"/>
      <c r="H1231" s="217"/>
      <c r="I1231" s="218"/>
      <c r="J1231" s="216"/>
      <c r="K1231" s="216"/>
      <c r="L1231" s="232"/>
      <c r="M1231" s="215"/>
      <c r="N1231" s="216"/>
    </row>
    <row r="1232" spans="4:14" s="205" customFormat="1" x14ac:dyDescent="0.3">
      <c r="D1232" s="215"/>
      <c r="E1232" s="215"/>
      <c r="F1232" s="216"/>
      <c r="G1232" s="217"/>
      <c r="H1232" s="217"/>
      <c r="I1232" s="218"/>
      <c r="J1232" s="216"/>
      <c r="K1232" s="216"/>
      <c r="L1232" s="232"/>
      <c r="M1232" s="215"/>
      <c r="N1232" s="216"/>
    </row>
    <row r="1233" spans="4:14" s="205" customFormat="1" x14ac:dyDescent="0.3">
      <c r="D1233" s="215"/>
      <c r="E1233" s="215"/>
      <c r="F1233" s="216"/>
      <c r="G1233" s="217"/>
      <c r="H1233" s="217"/>
      <c r="I1233" s="218"/>
      <c r="J1233" s="216"/>
      <c r="K1233" s="216"/>
      <c r="L1233" s="232"/>
      <c r="M1233" s="215"/>
      <c r="N1233" s="216"/>
    </row>
    <row r="1234" spans="4:14" s="205" customFormat="1" x14ac:dyDescent="0.3">
      <c r="D1234" s="215"/>
      <c r="E1234" s="215"/>
      <c r="F1234" s="216"/>
      <c r="G1234" s="217"/>
      <c r="H1234" s="217"/>
      <c r="I1234" s="218"/>
      <c r="J1234" s="216"/>
      <c r="K1234" s="216"/>
      <c r="L1234" s="232"/>
      <c r="M1234" s="215"/>
      <c r="N1234" s="216"/>
    </row>
    <row r="1235" spans="4:14" s="205" customFormat="1" x14ac:dyDescent="0.3">
      <c r="D1235" s="215"/>
      <c r="E1235" s="215"/>
      <c r="F1235" s="216"/>
      <c r="G1235" s="217"/>
      <c r="H1235" s="217"/>
      <c r="I1235" s="218"/>
      <c r="J1235" s="216"/>
      <c r="K1235" s="216"/>
      <c r="L1235" s="232"/>
      <c r="M1235" s="215"/>
      <c r="N1235" s="216"/>
    </row>
    <row r="1236" spans="4:14" s="205" customFormat="1" x14ac:dyDescent="0.3">
      <c r="D1236" s="215"/>
      <c r="E1236" s="215"/>
      <c r="F1236" s="216"/>
      <c r="G1236" s="217"/>
      <c r="H1236" s="217"/>
      <c r="I1236" s="218"/>
      <c r="J1236" s="216"/>
      <c r="K1236" s="216"/>
      <c r="L1236" s="232"/>
      <c r="M1236" s="215"/>
      <c r="N1236" s="216"/>
    </row>
    <row r="1237" spans="4:14" s="205" customFormat="1" x14ac:dyDescent="0.3">
      <c r="D1237" s="215"/>
      <c r="E1237" s="215"/>
      <c r="F1237" s="216"/>
      <c r="G1237" s="217"/>
      <c r="H1237" s="217"/>
      <c r="I1237" s="218"/>
      <c r="J1237" s="216"/>
      <c r="K1237" s="216"/>
      <c r="L1237" s="232"/>
      <c r="M1237" s="215"/>
      <c r="N1237" s="216"/>
    </row>
    <row r="1238" spans="4:14" s="205" customFormat="1" x14ac:dyDescent="0.3">
      <c r="D1238" s="215"/>
      <c r="E1238" s="215"/>
      <c r="F1238" s="216"/>
      <c r="G1238" s="217"/>
      <c r="H1238" s="217"/>
      <c r="I1238" s="218"/>
      <c r="J1238" s="216"/>
      <c r="K1238" s="216"/>
      <c r="L1238" s="232"/>
      <c r="M1238" s="215"/>
      <c r="N1238" s="216"/>
    </row>
    <row r="1239" spans="4:14" s="205" customFormat="1" x14ac:dyDescent="0.3">
      <c r="D1239" s="215"/>
      <c r="E1239" s="215"/>
      <c r="F1239" s="216"/>
      <c r="G1239" s="217"/>
      <c r="H1239" s="217"/>
      <c r="I1239" s="218"/>
      <c r="J1239" s="216"/>
      <c r="K1239" s="216"/>
      <c r="L1239" s="232"/>
      <c r="M1239" s="215"/>
      <c r="N1239" s="216"/>
    </row>
    <row r="1240" spans="4:14" s="205" customFormat="1" x14ac:dyDescent="0.3">
      <c r="D1240" s="215"/>
      <c r="E1240" s="215"/>
      <c r="F1240" s="216"/>
      <c r="G1240" s="217"/>
      <c r="H1240" s="217"/>
      <c r="I1240" s="218"/>
      <c r="J1240" s="216"/>
      <c r="K1240" s="216"/>
      <c r="L1240" s="232"/>
      <c r="M1240" s="215"/>
      <c r="N1240" s="216"/>
    </row>
    <row r="1241" spans="4:14" s="205" customFormat="1" x14ac:dyDescent="0.3">
      <c r="D1241" s="215"/>
      <c r="E1241" s="215"/>
      <c r="F1241" s="216"/>
      <c r="G1241" s="217"/>
      <c r="H1241" s="217"/>
      <c r="I1241" s="218"/>
      <c r="J1241" s="216"/>
      <c r="K1241" s="216"/>
      <c r="L1241" s="232"/>
      <c r="M1241" s="215"/>
      <c r="N1241" s="216"/>
    </row>
    <row r="1242" spans="4:14" s="205" customFormat="1" x14ac:dyDescent="0.3">
      <c r="D1242" s="215"/>
      <c r="E1242" s="215"/>
      <c r="F1242" s="216"/>
      <c r="G1242" s="217"/>
      <c r="H1242" s="217"/>
      <c r="I1242" s="218"/>
      <c r="J1242" s="216"/>
      <c r="K1242" s="216"/>
      <c r="L1242" s="232"/>
      <c r="M1242" s="215"/>
      <c r="N1242" s="216"/>
    </row>
    <row r="1243" spans="4:14" s="205" customFormat="1" x14ac:dyDescent="0.3">
      <c r="D1243" s="215"/>
      <c r="E1243" s="215"/>
      <c r="F1243" s="216"/>
      <c r="G1243" s="217"/>
      <c r="H1243" s="217"/>
      <c r="I1243" s="218"/>
      <c r="J1243" s="216"/>
      <c r="K1243" s="216"/>
      <c r="L1243" s="232"/>
      <c r="M1243" s="215"/>
      <c r="N1243" s="216"/>
    </row>
    <row r="1244" spans="4:14" s="205" customFormat="1" x14ac:dyDescent="0.3">
      <c r="D1244" s="215"/>
      <c r="E1244" s="215"/>
      <c r="F1244" s="216"/>
      <c r="G1244" s="217"/>
      <c r="H1244" s="217"/>
      <c r="I1244" s="218"/>
      <c r="J1244" s="216"/>
      <c r="K1244" s="216"/>
      <c r="L1244" s="232"/>
      <c r="M1244" s="215"/>
      <c r="N1244" s="216"/>
    </row>
    <row r="1245" spans="4:14" s="205" customFormat="1" x14ac:dyDescent="0.3">
      <c r="D1245" s="215"/>
      <c r="E1245" s="215"/>
      <c r="F1245" s="216"/>
      <c r="G1245" s="217"/>
      <c r="H1245" s="217"/>
      <c r="I1245" s="218"/>
      <c r="J1245" s="216"/>
      <c r="K1245" s="216"/>
      <c r="L1245" s="232"/>
      <c r="M1245" s="215"/>
      <c r="N1245" s="216"/>
    </row>
    <row r="1246" spans="4:14" s="205" customFormat="1" x14ac:dyDescent="0.3">
      <c r="D1246" s="215"/>
      <c r="E1246" s="215"/>
      <c r="F1246" s="216"/>
      <c r="G1246" s="217"/>
      <c r="H1246" s="217"/>
      <c r="I1246" s="218"/>
      <c r="J1246" s="216"/>
      <c r="K1246" s="216"/>
      <c r="L1246" s="232"/>
      <c r="M1246" s="215"/>
      <c r="N1246" s="216"/>
    </row>
    <row r="1247" spans="4:14" s="205" customFormat="1" x14ac:dyDescent="0.3">
      <c r="D1247" s="215"/>
      <c r="E1247" s="215"/>
      <c r="F1247" s="216"/>
      <c r="G1247" s="217"/>
      <c r="H1247" s="217"/>
      <c r="I1247" s="218"/>
      <c r="J1247" s="216"/>
      <c r="K1247" s="216"/>
      <c r="L1247" s="232"/>
      <c r="M1247" s="215"/>
      <c r="N1247" s="216"/>
    </row>
    <row r="1248" spans="4:14" s="205" customFormat="1" x14ac:dyDescent="0.3">
      <c r="D1248" s="215"/>
      <c r="E1248" s="215"/>
      <c r="F1248" s="216"/>
      <c r="G1248" s="217"/>
      <c r="H1248" s="217"/>
      <c r="I1248" s="218"/>
      <c r="J1248" s="216"/>
      <c r="K1248" s="216"/>
      <c r="L1248" s="232"/>
      <c r="M1248" s="215"/>
      <c r="N1248" s="216"/>
    </row>
    <row r="1249" spans="4:14" s="205" customFormat="1" x14ac:dyDescent="0.3">
      <c r="D1249" s="215"/>
      <c r="E1249" s="215"/>
      <c r="F1249" s="216"/>
      <c r="G1249" s="217"/>
      <c r="H1249" s="217"/>
      <c r="I1249" s="218"/>
      <c r="J1249" s="216"/>
      <c r="K1249" s="216"/>
      <c r="L1249" s="232"/>
      <c r="M1249" s="215"/>
      <c r="N1249" s="216"/>
    </row>
    <row r="1250" spans="4:14" s="205" customFormat="1" x14ac:dyDescent="0.3">
      <c r="D1250" s="215"/>
      <c r="E1250" s="215"/>
      <c r="F1250" s="216"/>
      <c r="G1250" s="217"/>
      <c r="H1250" s="217"/>
      <c r="I1250" s="218"/>
      <c r="J1250" s="216"/>
      <c r="K1250" s="216"/>
      <c r="L1250" s="232"/>
      <c r="M1250" s="215"/>
      <c r="N1250" s="216"/>
    </row>
    <row r="1251" spans="4:14" s="205" customFormat="1" x14ac:dyDescent="0.3">
      <c r="D1251" s="215"/>
      <c r="E1251" s="215"/>
      <c r="F1251" s="216"/>
      <c r="G1251" s="217"/>
      <c r="H1251" s="217"/>
      <c r="I1251" s="218"/>
      <c r="J1251" s="216"/>
      <c r="K1251" s="216"/>
      <c r="L1251" s="232"/>
      <c r="M1251" s="215"/>
      <c r="N1251" s="216"/>
    </row>
    <row r="1252" spans="4:14" s="205" customFormat="1" x14ac:dyDescent="0.3">
      <c r="D1252" s="215"/>
      <c r="E1252" s="215"/>
      <c r="F1252" s="216"/>
      <c r="G1252" s="217"/>
      <c r="H1252" s="217"/>
      <c r="I1252" s="218"/>
      <c r="J1252" s="216"/>
      <c r="K1252" s="216"/>
      <c r="L1252" s="232"/>
      <c r="M1252" s="215"/>
      <c r="N1252" s="216"/>
    </row>
    <row r="1253" spans="4:14" s="205" customFormat="1" x14ac:dyDescent="0.3">
      <c r="D1253" s="215"/>
      <c r="E1253" s="215"/>
      <c r="F1253" s="216"/>
      <c r="G1253" s="217"/>
      <c r="H1253" s="217"/>
      <c r="I1253" s="218"/>
      <c r="J1253" s="216"/>
      <c r="K1253" s="216"/>
      <c r="L1253" s="232"/>
      <c r="M1253" s="215"/>
      <c r="N1253" s="216"/>
    </row>
    <row r="1254" spans="4:14" s="205" customFormat="1" x14ac:dyDescent="0.3">
      <c r="D1254" s="215"/>
      <c r="E1254" s="215"/>
      <c r="F1254" s="216"/>
      <c r="G1254" s="217"/>
      <c r="H1254" s="217"/>
      <c r="I1254" s="218"/>
      <c r="J1254" s="216"/>
      <c r="K1254" s="216"/>
      <c r="L1254" s="232"/>
      <c r="M1254" s="215"/>
      <c r="N1254" s="216"/>
    </row>
    <row r="1255" spans="4:14" s="205" customFormat="1" x14ac:dyDescent="0.3">
      <c r="D1255" s="215"/>
      <c r="E1255" s="215"/>
      <c r="F1255" s="216"/>
      <c r="G1255" s="217"/>
      <c r="H1255" s="217"/>
      <c r="I1255" s="218"/>
      <c r="J1255" s="216"/>
      <c r="K1255" s="216"/>
      <c r="L1255" s="232"/>
      <c r="M1255" s="215"/>
      <c r="N1255" s="216"/>
    </row>
    <row r="1256" spans="4:14" s="205" customFormat="1" x14ac:dyDescent="0.3">
      <c r="D1256" s="215"/>
      <c r="E1256" s="215"/>
      <c r="F1256" s="216"/>
      <c r="G1256" s="217"/>
      <c r="H1256" s="217"/>
      <c r="I1256" s="218"/>
      <c r="J1256" s="216"/>
      <c r="K1256" s="216"/>
      <c r="L1256" s="232"/>
      <c r="M1256" s="215"/>
      <c r="N1256" s="216"/>
    </row>
    <row r="1257" spans="4:14" s="205" customFormat="1" x14ac:dyDescent="0.3">
      <c r="D1257" s="215"/>
      <c r="E1257" s="215"/>
      <c r="F1257" s="216"/>
      <c r="G1257" s="217"/>
      <c r="H1257" s="217"/>
      <c r="I1257" s="218"/>
      <c r="J1257" s="216"/>
      <c r="K1257" s="216"/>
      <c r="L1257" s="232"/>
      <c r="M1257" s="215"/>
      <c r="N1257" s="216"/>
    </row>
    <row r="1258" spans="4:14" s="205" customFormat="1" x14ac:dyDescent="0.3">
      <c r="D1258" s="215"/>
      <c r="E1258" s="215"/>
      <c r="F1258" s="216"/>
      <c r="G1258" s="217"/>
      <c r="H1258" s="217"/>
      <c r="I1258" s="218"/>
      <c r="J1258" s="216"/>
      <c r="K1258" s="216"/>
      <c r="L1258" s="232"/>
      <c r="M1258" s="215"/>
      <c r="N1258" s="216"/>
    </row>
    <row r="1259" spans="4:14" s="205" customFormat="1" x14ac:dyDescent="0.3">
      <c r="D1259" s="215"/>
      <c r="E1259" s="215"/>
      <c r="F1259" s="216"/>
      <c r="G1259" s="217"/>
      <c r="H1259" s="217"/>
      <c r="I1259" s="218"/>
      <c r="J1259" s="216"/>
      <c r="K1259" s="216"/>
      <c r="L1259" s="232"/>
      <c r="M1259" s="215"/>
      <c r="N1259" s="216"/>
    </row>
    <row r="1260" spans="4:14" s="205" customFormat="1" x14ac:dyDescent="0.3">
      <c r="D1260" s="215"/>
      <c r="E1260" s="215"/>
      <c r="F1260" s="216"/>
      <c r="G1260" s="217"/>
      <c r="H1260" s="217"/>
      <c r="I1260" s="218"/>
      <c r="J1260" s="216"/>
      <c r="K1260" s="216"/>
      <c r="L1260" s="232"/>
      <c r="M1260" s="215"/>
      <c r="N1260" s="216"/>
    </row>
    <row r="1261" spans="4:14" s="205" customFormat="1" x14ac:dyDescent="0.3">
      <c r="D1261" s="215"/>
      <c r="E1261" s="215"/>
      <c r="F1261" s="216"/>
      <c r="G1261" s="217"/>
      <c r="H1261" s="217"/>
      <c r="I1261" s="218"/>
      <c r="J1261" s="216"/>
      <c r="K1261" s="216"/>
      <c r="L1261" s="232"/>
      <c r="M1261" s="215"/>
      <c r="N1261" s="216"/>
    </row>
    <row r="1262" spans="4:14" s="205" customFormat="1" x14ac:dyDescent="0.3">
      <c r="D1262" s="215"/>
      <c r="E1262" s="215"/>
      <c r="F1262" s="216"/>
      <c r="G1262" s="217"/>
      <c r="H1262" s="217"/>
      <c r="I1262" s="218"/>
      <c r="J1262" s="216"/>
      <c r="K1262" s="216"/>
      <c r="L1262" s="232"/>
      <c r="M1262" s="215"/>
      <c r="N1262" s="216"/>
    </row>
    <row r="1263" spans="4:14" s="205" customFormat="1" x14ac:dyDescent="0.3">
      <c r="D1263" s="215"/>
      <c r="E1263" s="215"/>
      <c r="F1263" s="216"/>
      <c r="G1263" s="217"/>
      <c r="H1263" s="217"/>
      <c r="I1263" s="218"/>
      <c r="J1263" s="216"/>
      <c r="K1263" s="216"/>
      <c r="L1263" s="232"/>
      <c r="M1263" s="215"/>
      <c r="N1263" s="216"/>
    </row>
    <row r="1264" spans="4:14" s="205" customFormat="1" x14ac:dyDescent="0.3">
      <c r="D1264" s="215"/>
      <c r="E1264" s="215"/>
      <c r="F1264" s="216"/>
      <c r="G1264" s="217"/>
      <c r="H1264" s="217"/>
      <c r="I1264" s="218"/>
      <c r="J1264" s="216"/>
      <c r="K1264" s="216"/>
      <c r="L1264" s="232"/>
      <c r="M1264" s="215"/>
      <c r="N1264" s="216"/>
    </row>
    <row r="1265" spans="4:14" s="205" customFormat="1" x14ac:dyDescent="0.3">
      <c r="D1265" s="215"/>
      <c r="E1265" s="215"/>
      <c r="F1265" s="216"/>
      <c r="G1265" s="217"/>
      <c r="H1265" s="217"/>
      <c r="I1265" s="218"/>
      <c r="J1265" s="216"/>
      <c r="K1265" s="216"/>
      <c r="L1265" s="232"/>
      <c r="M1265" s="215"/>
      <c r="N1265" s="216"/>
    </row>
    <row r="1266" spans="4:14" s="205" customFormat="1" x14ac:dyDescent="0.3">
      <c r="D1266" s="215"/>
      <c r="E1266" s="215"/>
      <c r="F1266" s="216"/>
      <c r="G1266" s="217"/>
      <c r="H1266" s="217"/>
      <c r="I1266" s="218"/>
      <c r="J1266" s="216"/>
      <c r="K1266" s="216"/>
      <c r="L1266" s="232"/>
      <c r="M1266" s="215"/>
      <c r="N1266" s="216"/>
    </row>
    <row r="1267" spans="4:14" s="205" customFormat="1" x14ac:dyDescent="0.3">
      <c r="D1267" s="215"/>
      <c r="E1267" s="215"/>
      <c r="F1267" s="216"/>
      <c r="G1267" s="217"/>
      <c r="H1267" s="217"/>
      <c r="I1267" s="218"/>
      <c r="J1267" s="216"/>
      <c r="K1267" s="216"/>
      <c r="L1267" s="232"/>
      <c r="M1267" s="215"/>
      <c r="N1267" s="216"/>
    </row>
    <row r="1268" spans="4:14" s="205" customFormat="1" x14ac:dyDescent="0.3">
      <c r="D1268" s="215"/>
      <c r="E1268" s="215"/>
      <c r="F1268" s="216"/>
      <c r="G1268" s="217"/>
      <c r="H1268" s="217"/>
      <c r="I1268" s="218"/>
      <c r="J1268" s="216"/>
      <c r="K1268" s="216"/>
      <c r="L1268" s="232"/>
      <c r="M1268" s="215"/>
      <c r="N1268" s="216"/>
    </row>
    <row r="1269" spans="4:14" s="205" customFormat="1" x14ac:dyDescent="0.3">
      <c r="D1269" s="215"/>
      <c r="E1269" s="215"/>
      <c r="F1269" s="216"/>
      <c r="G1269" s="217"/>
      <c r="H1269" s="217"/>
      <c r="I1269" s="218"/>
      <c r="J1269" s="216"/>
      <c r="K1269" s="216"/>
      <c r="L1269" s="232"/>
      <c r="M1269" s="215"/>
      <c r="N1269" s="216"/>
    </row>
    <row r="1270" spans="4:14" s="205" customFormat="1" x14ac:dyDescent="0.3">
      <c r="D1270" s="215"/>
      <c r="E1270" s="215"/>
      <c r="F1270" s="216"/>
      <c r="G1270" s="217"/>
      <c r="H1270" s="217"/>
      <c r="I1270" s="218"/>
      <c r="J1270" s="216"/>
      <c r="K1270" s="216"/>
      <c r="L1270" s="232"/>
      <c r="M1270" s="215"/>
      <c r="N1270" s="216"/>
    </row>
    <row r="1271" spans="4:14" s="205" customFormat="1" x14ac:dyDescent="0.3">
      <c r="D1271" s="215"/>
      <c r="E1271" s="215"/>
      <c r="F1271" s="216"/>
      <c r="G1271" s="217"/>
      <c r="H1271" s="217"/>
      <c r="I1271" s="218"/>
      <c r="J1271" s="216"/>
      <c r="K1271" s="216"/>
      <c r="L1271" s="232"/>
      <c r="M1271" s="215"/>
      <c r="N1271" s="216"/>
    </row>
    <row r="1272" spans="4:14" s="205" customFormat="1" x14ac:dyDescent="0.3">
      <c r="D1272" s="215"/>
      <c r="E1272" s="215"/>
      <c r="F1272" s="216"/>
      <c r="G1272" s="217"/>
      <c r="H1272" s="217"/>
      <c r="I1272" s="218"/>
      <c r="J1272" s="216"/>
      <c r="K1272" s="216"/>
      <c r="L1272" s="232"/>
      <c r="M1272" s="215"/>
      <c r="N1272" s="216"/>
    </row>
    <row r="1273" spans="4:14" s="205" customFormat="1" x14ac:dyDescent="0.3">
      <c r="D1273" s="215"/>
      <c r="E1273" s="215"/>
      <c r="F1273" s="216"/>
      <c r="G1273" s="217"/>
      <c r="H1273" s="217"/>
      <c r="I1273" s="218"/>
      <c r="J1273" s="216"/>
      <c r="K1273" s="216"/>
      <c r="L1273" s="232"/>
      <c r="M1273" s="215"/>
      <c r="N1273" s="216"/>
    </row>
    <row r="1274" spans="4:14" s="205" customFormat="1" x14ac:dyDescent="0.3">
      <c r="D1274" s="215"/>
      <c r="E1274" s="215"/>
      <c r="F1274" s="216"/>
      <c r="G1274" s="217"/>
      <c r="H1274" s="217"/>
      <c r="I1274" s="218"/>
      <c r="J1274" s="216"/>
      <c r="K1274" s="216"/>
      <c r="L1274" s="232"/>
      <c r="M1274" s="215"/>
      <c r="N1274" s="216"/>
    </row>
    <row r="1275" spans="4:14" s="205" customFormat="1" x14ac:dyDescent="0.3">
      <c r="D1275" s="215"/>
      <c r="E1275" s="215"/>
      <c r="F1275" s="216"/>
      <c r="G1275" s="217"/>
      <c r="H1275" s="217"/>
      <c r="I1275" s="218"/>
      <c r="J1275" s="216"/>
      <c r="K1275" s="216"/>
      <c r="L1275" s="232"/>
      <c r="M1275" s="215"/>
      <c r="N1275" s="216"/>
    </row>
    <row r="1276" spans="4:14" s="205" customFormat="1" x14ac:dyDescent="0.3">
      <c r="D1276" s="215"/>
      <c r="E1276" s="215"/>
      <c r="F1276" s="216"/>
      <c r="G1276" s="217"/>
      <c r="H1276" s="217"/>
      <c r="I1276" s="218"/>
      <c r="J1276" s="216"/>
      <c r="K1276" s="216"/>
      <c r="L1276" s="232"/>
      <c r="M1276" s="215"/>
      <c r="N1276" s="216"/>
    </row>
    <row r="1277" spans="4:14" s="205" customFormat="1" x14ac:dyDescent="0.3">
      <c r="D1277" s="215"/>
      <c r="E1277" s="215"/>
      <c r="F1277" s="216"/>
      <c r="G1277" s="217"/>
      <c r="H1277" s="217"/>
      <c r="I1277" s="218"/>
      <c r="J1277" s="216"/>
      <c r="K1277" s="216"/>
      <c r="L1277" s="232"/>
      <c r="M1277" s="215"/>
      <c r="N1277" s="216"/>
    </row>
    <row r="1278" spans="4:14" s="205" customFormat="1" x14ac:dyDescent="0.3">
      <c r="D1278" s="215"/>
      <c r="E1278" s="215"/>
      <c r="F1278" s="216"/>
      <c r="G1278" s="217"/>
      <c r="H1278" s="217"/>
      <c r="I1278" s="218"/>
      <c r="J1278" s="216"/>
      <c r="K1278" s="216"/>
      <c r="L1278" s="232"/>
      <c r="M1278" s="215"/>
      <c r="N1278" s="216"/>
    </row>
    <row r="1279" spans="4:14" s="205" customFormat="1" x14ac:dyDescent="0.3">
      <c r="D1279" s="215"/>
      <c r="E1279" s="215"/>
      <c r="F1279" s="216"/>
      <c r="G1279" s="217"/>
      <c r="H1279" s="217"/>
      <c r="I1279" s="218"/>
      <c r="J1279" s="216"/>
      <c r="K1279" s="216"/>
      <c r="L1279" s="232"/>
      <c r="M1279" s="215"/>
      <c r="N1279" s="216"/>
    </row>
    <row r="1280" spans="4:14" s="205" customFormat="1" x14ac:dyDescent="0.3">
      <c r="D1280" s="215"/>
      <c r="E1280" s="215"/>
      <c r="F1280" s="216"/>
      <c r="G1280" s="217"/>
      <c r="H1280" s="217"/>
      <c r="I1280" s="218"/>
      <c r="J1280" s="216"/>
      <c r="K1280" s="216"/>
      <c r="L1280" s="232"/>
      <c r="M1280" s="215"/>
      <c r="N1280" s="216"/>
    </row>
    <row r="1281" spans="4:14" s="205" customFormat="1" x14ac:dyDescent="0.3">
      <c r="D1281" s="215"/>
      <c r="E1281" s="215"/>
      <c r="F1281" s="216"/>
      <c r="G1281" s="217"/>
      <c r="H1281" s="217"/>
      <c r="I1281" s="218"/>
      <c r="J1281" s="216"/>
      <c r="K1281" s="216"/>
      <c r="L1281" s="232"/>
      <c r="M1281" s="215"/>
      <c r="N1281" s="216"/>
    </row>
    <row r="1282" spans="4:14" s="205" customFormat="1" x14ac:dyDescent="0.3">
      <c r="D1282" s="215"/>
      <c r="E1282" s="215"/>
      <c r="F1282" s="216"/>
      <c r="G1282" s="217"/>
      <c r="H1282" s="217"/>
      <c r="I1282" s="218"/>
      <c r="J1282" s="216"/>
      <c r="K1282" s="216"/>
      <c r="L1282" s="232"/>
      <c r="M1282" s="215"/>
      <c r="N1282" s="216"/>
    </row>
    <row r="1283" spans="4:14" s="205" customFormat="1" x14ac:dyDescent="0.3">
      <c r="D1283" s="215"/>
      <c r="E1283" s="215"/>
      <c r="F1283" s="216"/>
      <c r="G1283" s="217"/>
      <c r="H1283" s="217"/>
      <c r="I1283" s="218"/>
      <c r="J1283" s="216"/>
      <c r="K1283" s="216"/>
      <c r="L1283" s="232"/>
      <c r="M1283" s="215"/>
      <c r="N1283" s="216"/>
    </row>
    <row r="1284" spans="4:14" s="205" customFormat="1" x14ac:dyDescent="0.3">
      <c r="D1284" s="215"/>
      <c r="E1284" s="215"/>
      <c r="F1284" s="216"/>
      <c r="G1284" s="217"/>
      <c r="H1284" s="217"/>
      <c r="I1284" s="218"/>
      <c r="J1284" s="216"/>
      <c r="K1284" s="216"/>
      <c r="L1284" s="232"/>
      <c r="M1284" s="215"/>
      <c r="N1284" s="216"/>
    </row>
    <row r="1285" spans="4:14" s="205" customFormat="1" x14ac:dyDescent="0.3">
      <c r="D1285" s="215"/>
      <c r="E1285" s="215"/>
      <c r="F1285" s="216"/>
      <c r="G1285" s="217"/>
      <c r="H1285" s="217"/>
      <c r="I1285" s="218"/>
      <c r="J1285" s="216"/>
      <c r="K1285" s="216"/>
      <c r="L1285" s="232"/>
      <c r="M1285" s="215"/>
      <c r="N1285" s="216"/>
    </row>
    <row r="1286" spans="4:14" s="205" customFormat="1" x14ac:dyDescent="0.3">
      <c r="D1286" s="215"/>
      <c r="E1286" s="215"/>
      <c r="F1286" s="216"/>
      <c r="G1286" s="217"/>
      <c r="H1286" s="217"/>
      <c r="I1286" s="218"/>
      <c r="J1286" s="216"/>
      <c r="K1286" s="216"/>
      <c r="L1286" s="232"/>
      <c r="M1286" s="215"/>
      <c r="N1286" s="216"/>
    </row>
    <row r="1287" spans="4:14" s="205" customFormat="1" x14ac:dyDescent="0.3">
      <c r="D1287" s="215"/>
      <c r="E1287" s="215"/>
      <c r="F1287" s="216"/>
      <c r="G1287" s="217"/>
      <c r="H1287" s="217"/>
      <c r="I1287" s="218"/>
      <c r="J1287" s="216"/>
      <c r="K1287" s="216"/>
      <c r="L1287" s="232"/>
      <c r="M1287" s="215"/>
      <c r="N1287" s="216"/>
    </row>
    <row r="1288" spans="4:14" s="205" customFormat="1" x14ac:dyDescent="0.3">
      <c r="D1288" s="215"/>
      <c r="E1288" s="215"/>
      <c r="F1288" s="216"/>
      <c r="G1288" s="217"/>
      <c r="H1288" s="217"/>
      <c r="I1288" s="218"/>
      <c r="J1288" s="216"/>
      <c r="K1288" s="216"/>
      <c r="L1288" s="232"/>
      <c r="M1288" s="215"/>
      <c r="N1288" s="216"/>
    </row>
    <row r="1289" spans="4:14" s="205" customFormat="1" x14ac:dyDescent="0.3">
      <c r="D1289" s="215"/>
      <c r="E1289" s="215"/>
      <c r="F1289" s="216"/>
      <c r="G1289" s="217"/>
      <c r="H1289" s="217"/>
      <c r="I1289" s="218"/>
      <c r="J1289" s="216"/>
      <c r="K1289" s="216"/>
      <c r="L1289" s="232"/>
      <c r="M1289" s="215"/>
      <c r="N1289" s="216"/>
    </row>
    <row r="1290" spans="4:14" s="205" customFormat="1" x14ac:dyDescent="0.3">
      <c r="D1290" s="215"/>
      <c r="E1290" s="215"/>
      <c r="F1290" s="216"/>
      <c r="G1290" s="217"/>
      <c r="H1290" s="217"/>
      <c r="I1290" s="218"/>
      <c r="J1290" s="216"/>
      <c r="K1290" s="216"/>
      <c r="L1290" s="232"/>
      <c r="M1290" s="215"/>
      <c r="N1290" s="216"/>
    </row>
    <row r="1291" spans="4:14" s="205" customFormat="1" x14ac:dyDescent="0.3">
      <c r="D1291" s="215"/>
      <c r="E1291" s="215"/>
      <c r="F1291" s="216"/>
      <c r="G1291" s="217"/>
      <c r="H1291" s="217"/>
      <c r="I1291" s="218"/>
      <c r="J1291" s="216"/>
      <c r="K1291" s="216"/>
      <c r="L1291" s="232"/>
      <c r="M1291" s="215"/>
      <c r="N1291" s="216"/>
    </row>
    <row r="1292" spans="4:14" s="205" customFormat="1" x14ac:dyDescent="0.3">
      <c r="D1292" s="215"/>
      <c r="E1292" s="215"/>
      <c r="F1292" s="216"/>
      <c r="G1292" s="217"/>
      <c r="H1292" s="217"/>
      <c r="I1292" s="218"/>
      <c r="J1292" s="216"/>
      <c r="K1292" s="216"/>
      <c r="L1292" s="232"/>
      <c r="M1292" s="215"/>
      <c r="N1292" s="216"/>
    </row>
    <row r="1293" spans="4:14" s="205" customFormat="1" x14ac:dyDescent="0.3">
      <c r="D1293" s="215"/>
      <c r="E1293" s="215"/>
      <c r="F1293" s="216"/>
      <c r="G1293" s="217"/>
      <c r="H1293" s="217"/>
      <c r="I1293" s="218"/>
      <c r="J1293" s="216"/>
      <c r="K1293" s="216"/>
      <c r="L1293" s="232"/>
      <c r="M1293" s="215"/>
      <c r="N1293" s="216"/>
    </row>
    <row r="1294" spans="4:14" s="205" customFormat="1" x14ac:dyDescent="0.3">
      <c r="D1294" s="215"/>
      <c r="E1294" s="215"/>
      <c r="F1294" s="216"/>
      <c r="G1294" s="217"/>
      <c r="H1294" s="217"/>
      <c r="I1294" s="218"/>
      <c r="J1294" s="216"/>
      <c r="K1294" s="216"/>
      <c r="L1294" s="232"/>
      <c r="M1294" s="215"/>
      <c r="N1294" s="216"/>
    </row>
    <row r="1295" spans="4:14" s="205" customFormat="1" x14ac:dyDescent="0.3">
      <c r="D1295" s="215"/>
      <c r="E1295" s="215"/>
      <c r="F1295" s="216"/>
      <c r="G1295" s="217"/>
      <c r="H1295" s="217"/>
      <c r="I1295" s="218"/>
      <c r="J1295" s="216"/>
      <c r="K1295" s="216"/>
      <c r="L1295" s="232"/>
      <c r="M1295" s="215"/>
      <c r="N1295" s="216"/>
    </row>
    <row r="1296" spans="4:14" s="205" customFormat="1" x14ac:dyDescent="0.3">
      <c r="D1296" s="215"/>
      <c r="E1296" s="215"/>
      <c r="F1296" s="216"/>
      <c r="G1296" s="217"/>
      <c r="H1296" s="217"/>
      <c r="I1296" s="218"/>
      <c r="J1296" s="216"/>
      <c r="K1296" s="216"/>
      <c r="L1296" s="232"/>
      <c r="M1296" s="215"/>
      <c r="N1296" s="216"/>
    </row>
    <row r="1297" spans="4:14" s="205" customFormat="1" x14ac:dyDescent="0.3">
      <c r="D1297" s="215"/>
      <c r="E1297" s="215"/>
      <c r="F1297" s="216"/>
      <c r="G1297" s="217"/>
      <c r="H1297" s="217"/>
      <c r="I1297" s="218"/>
      <c r="J1297" s="216"/>
      <c r="K1297" s="216"/>
      <c r="L1297" s="232"/>
      <c r="M1297" s="215"/>
      <c r="N1297" s="216"/>
    </row>
    <row r="1298" spans="4:14" s="205" customFormat="1" x14ac:dyDescent="0.3">
      <c r="D1298" s="215"/>
      <c r="E1298" s="215"/>
      <c r="F1298" s="216"/>
      <c r="G1298" s="217"/>
      <c r="H1298" s="217"/>
      <c r="I1298" s="218"/>
      <c r="J1298" s="216"/>
      <c r="K1298" s="216"/>
      <c r="L1298" s="232"/>
      <c r="M1298" s="215"/>
      <c r="N1298" s="216"/>
    </row>
    <row r="1299" spans="4:14" s="205" customFormat="1" x14ac:dyDescent="0.3">
      <c r="D1299" s="215"/>
      <c r="E1299" s="215"/>
      <c r="F1299" s="216"/>
      <c r="G1299" s="217"/>
      <c r="H1299" s="217"/>
      <c r="I1299" s="218"/>
      <c r="J1299" s="216"/>
      <c r="K1299" s="216"/>
      <c r="L1299" s="232"/>
      <c r="M1299" s="215"/>
      <c r="N1299" s="216"/>
    </row>
    <row r="1300" spans="4:14" s="205" customFormat="1" x14ac:dyDescent="0.3">
      <c r="D1300" s="215"/>
      <c r="E1300" s="215"/>
      <c r="F1300" s="216"/>
      <c r="G1300" s="217"/>
      <c r="H1300" s="217"/>
      <c r="I1300" s="218"/>
      <c r="J1300" s="216"/>
      <c r="K1300" s="216"/>
      <c r="L1300" s="232"/>
      <c r="M1300" s="215"/>
      <c r="N1300" s="216"/>
    </row>
    <row r="1301" spans="4:14" s="205" customFormat="1" x14ac:dyDescent="0.3">
      <c r="D1301" s="215"/>
      <c r="E1301" s="215"/>
      <c r="F1301" s="216"/>
      <c r="G1301" s="217"/>
      <c r="H1301" s="217"/>
      <c r="I1301" s="218"/>
      <c r="J1301" s="216"/>
      <c r="K1301" s="216"/>
      <c r="L1301" s="232"/>
      <c r="M1301" s="215"/>
      <c r="N1301" s="216"/>
    </row>
    <row r="1302" spans="4:14" s="205" customFormat="1" x14ac:dyDescent="0.3">
      <c r="D1302" s="215"/>
      <c r="E1302" s="215"/>
      <c r="F1302" s="216"/>
      <c r="G1302" s="217"/>
      <c r="H1302" s="217"/>
      <c r="I1302" s="218"/>
      <c r="J1302" s="216"/>
      <c r="K1302" s="216"/>
      <c r="L1302" s="232"/>
      <c r="M1302" s="215"/>
      <c r="N1302" s="216"/>
    </row>
    <row r="1303" spans="4:14" s="205" customFormat="1" x14ac:dyDescent="0.3">
      <c r="D1303" s="215"/>
      <c r="E1303" s="215"/>
      <c r="F1303" s="216"/>
      <c r="G1303" s="217"/>
      <c r="H1303" s="217"/>
      <c r="I1303" s="218"/>
      <c r="J1303" s="216"/>
      <c r="K1303" s="216"/>
      <c r="L1303" s="232"/>
      <c r="M1303" s="215"/>
      <c r="N1303" s="216"/>
    </row>
    <row r="1304" spans="4:14" s="205" customFormat="1" x14ac:dyDescent="0.3">
      <c r="D1304" s="215"/>
      <c r="E1304" s="215"/>
      <c r="F1304" s="216"/>
      <c r="G1304" s="217"/>
      <c r="H1304" s="217"/>
      <c r="I1304" s="218"/>
      <c r="J1304" s="216"/>
      <c r="K1304" s="216"/>
      <c r="L1304" s="232"/>
      <c r="M1304" s="215"/>
      <c r="N1304" s="216"/>
    </row>
    <row r="1305" spans="4:14" s="205" customFormat="1" x14ac:dyDescent="0.3">
      <c r="D1305" s="215"/>
      <c r="E1305" s="215"/>
      <c r="F1305" s="216"/>
      <c r="G1305" s="217"/>
      <c r="H1305" s="217"/>
      <c r="I1305" s="218"/>
      <c r="J1305" s="216"/>
      <c r="K1305" s="216"/>
      <c r="L1305" s="232"/>
      <c r="M1305" s="215"/>
      <c r="N1305" s="216"/>
    </row>
    <row r="1306" spans="4:14" s="205" customFormat="1" x14ac:dyDescent="0.3">
      <c r="D1306" s="215"/>
      <c r="E1306" s="215"/>
      <c r="F1306" s="216"/>
      <c r="G1306" s="217"/>
      <c r="H1306" s="217"/>
      <c r="I1306" s="218"/>
      <c r="J1306" s="216"/>
      <c r="K1306" s="216"/>
      <c r="L1306" s="232"/>
      <c r="M1306" s="215"/>
      <c r="N1306" s="216"/>
    </row>
    <row r="1307" spans="4:14" s="205" customFormat="1" x14ac:dyDescent="0.3">
      <c r="D1307" s="215"/>
      <c r="E1307" s="215"/>
      <c r="F1307" s="216"/>
      <c r="G1307" s="217"/>
      <c r="H1307" s="217"/>
      <c r="I1307" s="218"/>
      <c r="J1307" s="216"/>
      <c r="K1307" s="216"/>
      <c r="L1307" s="232"/>
      <c r="M1307" s="215"/>
      <c r="N1307" s="216"/>
    </row>
    <row r="1308" spans="4:14" s="205" customFormat="1" x14ac:dyDescent="0.3">
      <c r="D1308" s="215"/>
      <c r="E1308" s="215"/>
      <c r="F1308" s="216"/>
      <c r="G1308" s="217"/>
      <c r="H1308" s="217"/>
      <c r="I1308" s="218"/>
      <c r="J1308" s="216"/>
      <c r="K1308" s="216"/>
      <c r="L1308" s="232"/>
      <c r="M1308" s="215"/>
      <c r="N1308" s="216"/>
    </row>
    <row r="1309" spans="4:14" s="205" customFormat="1" x14ac:dyDescent="0.3">
      <c r="D1309" s="215"/>
      <c r="E1309" s="215"/>
      <c r="F1309" s="216"/>
      <c r="G1309" s="217"/>
      <c r="H1309" s="217"/>
      <c r="I1309" s="218"/>
      <c r="J1309" s="216"/>
      <c r="K1309" s="216"/>
      <c r="L1309" s="232"/>
      <c r="M1309" s="215"/>
      <c r="N1309" s="216"/>
    </row>
    <row r="1310" spans="4:14" s="205" customFormat="1" x14ac:dyDescent="0.3">
      <c r="D1310" s="215"/>
      <c r="E1310" s="215"/>
      <c r="F1310" s="216"/>
      <c r="G1310" s="217"/>
      <c r="H1310" s="217"/>
      <c r="I1310" s="218"/>
      <c r="J1310" s="216"/>
      <c r="K1310" s="216"/>
      <c r="L1310" s="232"/>
      <c r="M1310" s="215"/>
      <c r="N1310" s="216"/>
    </row>
    <row r="1311" spans="4:14" s="205" customFormat="1" x14ac:dyDescent="0.3">
      <c r="D1311" s="215"/>
      <c r="E1311" s="215"/>
      <c r="F1311" s="216"/>
      <c r="G1311" s="217"/>
      <c r="H1311" s="217"/>
      <c r="I1311" s="218"/>
      <c r="J1311" s="216"/>
      <c r="K1311" s="216"/>
      <c r="L1311" s="232"/>
      <c r="M1311" s="215"/>
      <c r="N1311" s="216"/>
    </row>
    <row r="1312" spans="4:14" s="205" customFormat="1" x14ac:dyDescent="0.3">
      <c r="D1312" s="215"/>
      <c r="E1312" s="215"/>
      <c r="F1312" s="216"/>
      <c r="G1312" s="217"/>
      <c r="H1312" s="217"/>
      <c r="I1312" s="218"/>
      <c r="J1312" s="216"/>
      <c r="K1312" s="216"/>
      <c r="L1312" s="232"/>
      <c r="M1312" s="215"/>
      <c r="N1312" s="216"/>
    </row>
    <row r="1313" spans="4:14" s="205" customFormat="1" x14ac:dyDescent="0.3">
      <c r="D1313" s="215"/>
      <c r="E1313" s="215"/>
      <c r="F1313" s="216"/>
      <c r="G1313" s="217"/>
      <c r="H1313" s="217"/>
      <c r="I1313" s="218"/>
      <c r="J1313" s="216"/>
      <c r="K1313" s="216"/>
      <c r="L1313" s="232"/>
      <c r="M1313" s="215"/>
      <c r="N1313" s="216"/>
    </row>
    <row r="1314" spans="4:14" s="205" customFormat="1" x14ac:dyDescent="0.3">
      <c r="D1314" s="215"/>
      <c r="E1314" s="215"/>
      <c r="F1314" s="216"/>
      <c r="G1314" s="217"/>
      <c r="H1314" s="217"/>
      <c r="I1314" s="218"/>
      <c r="J1314" s="216"/>
      <c r="K1314" s="216"/>
      <c r="L1314" s="232"/>
      <c r="M1314" s="215"/>
      <c r="N1314" s="216"/>
    </row>
    <row r="1315" spans="4:14" s="205" customFormat="1" x14ac:dyDescent="0.3">
      <c r="D1315" s="215"/>
      <c r="E1315" s="215"/>
      <c r="F1315" s="216"/>
      <c r="G1315" s="217"/>
      <c r="H1315" s="217"/>
      <c r="I1315" s="218"/>
      <c r="J1315" s="216"/>
      <c r="K1315" s="216"/>
      <c r="L1315" s="232"/>
      <c r="M1315" s="215"/>
      <c r="N1315" s="216"/>
    </row>
    <row r="1316" spans="4:14" s="205" customFormat="1" x14ac:dyDescent="0.3">
      <c r="D1316" s="215"/>
      <c r="E1316" s="215"/>
      <c r="F1316" s="216"/>
      <c r="G1316" s="217"/>
      <c r="H1316" s="217"/>
      <c r="I1316" s="218"/>
      <c r="J1316" s="216"/>
      <c r="K1316" s="216"/>
      <c r="L1316" s="232"/>
      <c r="M1316" s="215"/>
      <c r="N1316" s="216"/>
    </row>
    <row r="1317" spans="4:14" s="205" customFormat="1" x14ac:dyDescent="0.3">
      <c r="D1317" s="215"/>
      <c r="E1317" s="215"/>
      <c r="F1317" s="216"/>
      <c r="G1317" s="217"/>
      <c r="H1317" s="217"/>
      <c r="I1317" s="218"/>
      <c r="J1317" s="216"/>
      <c r="K1317" s="216"/>
      <c r="L1317" s="232"/>
      <c r="M1317" s="215"/>
      <c r="N1317" s="216"/>
    </row>
    <row r="1318" spans="4:14" s="205" customFormat="1" x14ac:dyDescent="0.3">
      <c r="D1318" s="215"/>
      <c r="E1318" s="215"/>
      <c r="F1318" s="216"/>
      <c r="G1318" s="217"/>
      <c r="H1318" s="217"/>
      <c r="I1318" s="218"/>
      <c r="J1318" s="216"/>
      <c r="K1318" s="216"/>
      <c r="L1318" s="232"/>
      <c r="M1318" s="215"/>
      <c r="N1318" s="216"/>
    </row>
    <row r="1319" spans="4:14" s="205" customFormat="1" x14ac:dyDescent="0.3">
      <c r="D1319" s="215"/>
      <c r="E1319" s="215"/>
      <c r="F1319" s="216"/>
      <c r="G1319" s="217"/>
      <c r="H1319" s="217"/>
      <c r="I1319" s="218"/>
      <c r="J1319" s="216"/>
      <c r="K1319" s="216"/>
      <c r="L1319" s="232"/>
      <c r="M1319" s="215"/>
      <c r="N1319" s="216"/>
    </row>
    <row r="1320" spans="4:14" s="205" customFormat="1" x14ac:dyDescent="0.3">
      <c r="D1320" s="215"/>
      <c r="E1320" s="215"/>
      <c r="F1320" s="216"/>
      <c r="G1320" s="217"/>
      <c r="H1320" s="217"/>
      <c r="I1320" s="218"/>
      <c r="J1320" s="216"/>
      <c r="K1320" s="216"/>
      <c r="L1320" s="232"/>
      <c r="M1320" s="215"/>
      <c r="N1320" s="216"/>
    </row>
    <row r="1321" spans="4:14" s="205" customFormat="1" x14ac:dyDescent="0.3">
      <c r="D1321" s="215"/>
      <c r="E1321" s="215"/>
      <c r="F1321" s="216"/>
      <c r="G1321" s="217"/>
      <c r="H1321" s="217"/>
      <c r="I1321" s="218"/>
      <c r="J1321" s="216"/>
      <c r="K1321" s="216"/>
      <c r="L1321" s="232"/>
      <c r="M1321" s="215"/>
      <c r="N1321" s="216"/>
    </row>
    <row r="1322" spans="4:14" s="205" customFormat="1" x14ac:dyDescent="0.3">
      <c r="D1322" s="215"/>
      <c r="E1322" s="215"/>
      <c r="F1322" s="216"/>
      <c r="G1322" s="217"/>
      <c r="H1322" s="217"/>
      <c r="I1322" s="218"/>
      <c r="J1322" s="216"/>
      <c r="K1322" s="216"/>
      <c r="L1322" s="232"/>
      <c r="M1322" s="215"/>
      <c r="N1322" s="216"/>
    </row>
    <row r="1323" spans="4:14" s="205" customFormat="1" x14ac:dyDescent="0.3">
      <c r="D1323" s="215"/>
      <c r="E1323" s="215"/>
      <c r="F1323" s="216"/>
      <c r="G1323" s="217"/>
      <c r="H1323" s="217"/>
      <c r="I1323" s="218"/>
      <c r="J1323" s="216"/>
      <c r="K1323" s="216"/>
      <c r="L1323" s="232"/>
      <c r="M1323" s="215"/>
      <c r="N1323" s="216"/>
    </row>
    <row r="1324" spans="4:14" s="205" customFormat="1" x14ac:dyDescent="0.3">
      <c r="D1324" s="215"/>
      <c r="E1324" s="215"/>
      <c r="F1324" s="216"/>
      <c r="G1324" s="217"/>
      <c r="H1324" s="217"/>
      <c r="I1324" s="218"/>
      <c r="J1324" s="216"/>
      <c r="K1324" s="216"/>
      <c r="L1324" s="232"/>
      <c r="M1324" s="215"/>
      <c r="N1324" s="216"/>
    </row>
    <row r="1325" spans="4:14" s="205" customFormat="1" x14ac:dyDescent="0.3">
      <c r="D1325" s="215"/>
      <c r="E1325" s="215"/>
      <c r="F1325" s="216"/>
      <c r="G1325" s="217"/>
      <c r="H1325" s="217"/>
      <c r="I1325" s="218"/>
      <c r="J1325" s="216"/>
      <c r="K1325" s="216"/>
      <c r="L1325" s="232"/>
      <c r="M1325" s="215"/>
      <c r="N1325" s="216"/>
    </row>
    <row r="1326" spans="4:14" s="205" customFormat="1" x14ac:dyDescent="0.3">
      <c r="D1326" s="215"/>
      <c r="E1326" s="215"/>
      <c r="F1326" s="216"/>
      <c r="G1326" s="217"/>
      <c r="H1326" s="217"/>
      <c r="I1326" s="218"/>
      <c r="J1326" s="216"/>
      <c r="K1326" s="216"/>
      <c r="L1326" s="232"/>
      <c r="M1326" s="215"/>
      <c r="N1326" s="216"/>
    </row>
    <row r="1327" spans="4:14" s="205" customFormat="1" x14ac:dyDescent="0.3">
      <c r="D1327" s="215"/>
      <c r="E1327" s="215"/>
      <c r="F1327" s="216"/>
      <c r="G1327" s="217"/>
      <c r="H1327" s="217"/>
      <c r="I1327" s="218"/>
      <c r="J1327" s="216"/>
      <c r="K1327" s="216"/>
      <c r="L1327" s="232"/>
      <c r="M1327" s="215"/>
      <c r="N1327" s="216"/>
    </row>
    <row r="1328" spans="4:14" s="205" customFormat="1" x14ac:dyDescent="0.3">
      <c r="D1328" s="215"/>
      <c r="E1328" s="215"/>
      <c r="F1328" s="216"/>
      <c r="G1328" s="217"/>
      <c r="H1328" s="217"/>
      <c r="I1328" s="218"/>
      <c r="J1328" s="216"/>
      <c r="K1328" s="216"/>
      <c r="L1328" s="232"/>
      <c r="M1328" s="215"/>
      <c r="N1328" s="216"/>
    </row>
    <row r="1329" spans="4:14" s="205" customFormat="1" x14ac:dyDescent="0.3">
      <c r="D1329" s="215"/>
      <c r="E1329" s="215"/>
      <c r="F1329" s="216"/>
      <c r="G1329" s="217"/>
      <c r="H1329" s="217"/>
      <c r="I1329" s="218"/>
      <c r="J1329" s="216"/>
      <c r="K1329" s="216"/>
      <c r="L1329" s="232"/>
      <c r="M1329" s="215"/>
      <c r="N1329" s="216"/>
    </row>
    <row r="1330" spans="4:14" s="205" customFormat="1" x14ac:dyDescent="0.3">
      <c r="D1330" s="215"/>
      <c r="E1330" s="215"/>
      <c r="F1330" s="216"/>
      <c r="G1330" s="217"/>
      <c r="H1330" s="217"/>
      <c r="I1330" s="218"/>
      <c r="J1330" s="216"/>
      <c r="K1330" s="216"/>
      <c r="L1330" s="232"/>
      <c r="M1330" s="215"/>
      <c r="N1330" s="216"/>
    </row>
    <row r="1331" spans="4:14" s="205" customFormat="1" x14ac:dyDescent="0.3">
      <c r="D1331" s="215"/>
      <c r="E1331" s="215"/>
      <c r="F1331" s="216"/>
      <c r="G1331" s="217"/>
      <c r="H1331" s="217"/>
      <c r="I1331" s="218"/>
      <c r="J1331" s="216"/>
      <c r="K1331" s="216"/>
      <c r="L1331" s="232"/>
      <c r="M1331" s="215"/>
      <c r="N1331" s="216"/>
    </row>
    <row r="1332" spans="4:14" s="205" customFormat="1" x14ac:dyDescent="0.3">
      <c r="D1332" s="215"/>
      <c r="E1332" s="215"/>
      <c r="F1332" s="216"/>
      <c r="G1332" s="217"/>
      <c r="H1332" s="217"/>
      <c r="I1332" s="218"/>
      <c r="J1332" s="216"/>
      <c r="K1332" s="216"/>
      <c r="L1332" s="232"/>
      <c r="M1332" s="215"/>
      <c r="N1332" s="216"/>
    </row>
    <row r="1333" spans="4:14" s="205" customFormat="1" x14ac:dyDescent="0.3">
      <c r="D1333" s="215"/>
      <c r="E1333" s="215"/>
      <c r="F1333" s="216"/>
      <c r="G1333" s="217"/>
      <c r="H1333" s="217"/>
      <c r="I1333" s="218"/>
      <c r="J1333" s="216"/>
      <c r="K1333" s="216"/>
      <c r="L1333" s="232"/>
      <c r="M1333" s="215"/>
      <c r="N1333" s="216"/>
    </row>
    <row r="1334" spans="4:14" s="205" customFormat="1" x14ac:dyDescent="0.3">
      <c r="D1334" s="215"/>
      <c r="E1334" s="215"/>
      <c r="F1334" s="216"/>
      <c r="G1334" s="217"/>
      <c r="H1334" s="217"/>
      <c r="I1334" s="218"/>
      <c r="J1334" s="216"/>
      <c r="K1334" s="216"/>
      <c r="L1334" s="232"/>
      <c r="M1334" s="215"/>
      <c r="N1334" s="216"/>
    </row>
    <row r="1335" spans="4:14" s="205" customFormat="1" x14ac:dyDescent="0.3">
      <c r="D1335" s="215"/>
      <c r="E1335" s="215"/>
      <c r="F1335" s="216"/>
      <c r="G1335" s="217"/>
      <c r="H1335" s="217"/>
      <c r="I1335" s="218"/>
      <c r="J1335" s="216"/>
      <c r="K1335" s="216"/>
      <c r="L1335" s="232"/>
      <c r="M1335" s="215"/>
      <c r="N1335" s="216"/>
    </row>
    <row r="1336" spans="4:14" s="205" customFormat="1" x14ac:dyDescent="0.3">
      <c r="D1336" s="215"/>
      <c r="E1336" s="215"/>
      <c r="F1336" s="216"/>
      <c r="G1336" s="217"/>
      <c r="H1336" s="217"/>
      <c r="I1336" s="218"/>
      <c r="J1336" s="216"/>
      <c r="K1336" s="216"/>
      <c r="L1336" s="232"/>
      <c r="M1336" s="215"/>
      <c r="N1336" s="216"/>
    </row>
    <row r="1337" spans="4:14" s="205" customFormat="1" x14ac:dyDescent="0.3">
      <c r="D1337" s="215"/>
      <c r="E1337" s="215"/>
      <c r="F1337" s="216"/>
      <c r="G1337" s="217"/>
      <c r="H1337" s="217"/>
      <c r="I1337" s="218"/>
      <c r="J1337" s="216"/>
      <c r="K1337" s="216"/>
      <c r="L1337" s="232"/>
      <c r="M1337" s="215"/>
      <c r="N1337" s="216"/>
    </row>
    <row r="1338" spans="4:14" s="205" customFormat="1" x14ac:dyDescent="0.3">
      <c r="D1338" s="215"/>
      <c r="E1338" s="215"/>
      <c r="F1338" s="216"/>
      <c r="G1338" s="217"/>
      <c r="H1338" s="217"/>
      <c r="I1338" s="218"/>
      <c r="J1338" s="216"/>
      <c r="K1338" s="216"/>
      <c r="L1338" s="232"/>
      <c r="M1338" s="215"/>
      <c r="N1338" s="216"/>
    </row>
    <row r="1339" spans="4:14" s="205" customFormat="1" x14ac:dyDescent="0.3">
      <c r="D1339" s="215"/>
      <c r="E1339" s="215"/>
      <c r="F1339" s="216"/>
      <c r="G1339" s="217"/>
      <c r="H1339" s="217"/>
      <c r="I1339" s="218"/>
      <c r="J1339" s="216"/>
      <c r="K1339" s="216"/>
      <c r="L1339" s="232"/>
      <c r="M1339" s="215"/>
      <c r="N1339" s="216"/>
    </row>
    <row r="1340" spans="4:14" s="205" customFormat="1" x14ac:dyDescent="0.3">
      <c r="D1340" s="215"/>
      <c r="E1340" s="215"/>
      <c r="F1340" s="216"/>
      <c r="G1340" s="217"/>
      <c r="H1340" s="217"/>
      <c r="I1340" s="218"/>
      <c r="J1340" s="216"/>
      <c r="K1340" s="216"/>
      <c r="L1340" s="232"/>
      <c r="M1340" s="215"/>
      <c r="N1340" s="216"/>
    </row>
    <row r="1341" spans="4:14" s="205" customFormat="1" x14ac:dyDescent="0.3">
      <c r="D1341" s="215"/>
      <c r="E1341" s="215"/>
      <c r="F1341" s="216"/>
      <c r="G1341" s="217"/>
      <c r="H1341" s="217"/>
      <c r="I1341" s="218"/>
      <c r="J1341" s="216"/>
      <c r="K1341" s="216"/>
      <c r="L1341" s="232"/>
      <c r="M1341" s="215"/>
      <c r="N1341" s="216"/>
    </row>
    <row r="1342" spans="4:14" s="205" customFormat="1" x14ac:dyDescent="0.3">
      <c r="D1342" s="215"/>
      <c r="E1342" s="215"/>
      <c r="F1342" s="216"/>
      <c r="G1342" s="217"/>
      <c r="H1342" s="217"/>
      <c r="I1342" s="218"/>
      <c r="J1342" s="216"/>
      <c r="K1342" s="216"/>
      <c r="L1342" s="232"/>
      <c r="M1342" s="215"/>
      <c r="N1342" s="216"/>
    </row>
    <row r="1343" spans="4:14" s="205" customFormat="1" x14ac:dyDescent="0.3">
      <c r="D1343" s="215"/>
      <c r="E1343" s="215"/>
      <c r="F1343" s="216"/>
      <c r="G1343" s="217"/>
      <c r="H1343" s="217"/>
      <c r="I1343" s="218"/>
      <c r="J1343" s="216"/>
      <c r="K1343" s="216"/>
      <c r="L1343" s="232"/>
      <c r="M1343" s="215"/>
      <c r="N1343" s="216"/>
    </row>
    <row r="1344" spans="4:14" s="205" customFormat="1" x14ac:dyDescent="0.3">
      <c r="D1344" s="215"/>
      <c r="E1344" s="215"/>
      <c r="F1344" s="216"/>
      <c r="G1344" s="217"/>
      <c r="H1344" s="217"/>
      <c r="I1344" s="218"/>
      <c r="J1344" s="216"/>
      <c r="K1344" s="216"/>
      <c r="L1344" s="232"/>
      <c r="M1344" s="215"/>
      <c r="N1344" s="216"/>
    </row>
    <row r="1345" spans="4:14" s="205" customFormat="1" x14ac:dyDescent="0.3">
      <c r="D1345" s="215"/>
      <c r="E1345" s="215"/>
      <c r="F1345" s="216"/>
      <c r="G1345" s="217"/>
      <c r="H1345" s="217"/>
      <c r="I1345" s="218"/>
      <c r="J1345" s="216"/>
      <c r="K1345" s="216"/>
      <c r="L1345" s="232"/>
      <c r="M1345" s="215"/>
      <c r="N1345" s="216"/>
    </row>
    <row r="1346" spans="4:14" s="205" customFormat="1" x14ac:dyDescent="0.3">
      <c r="D1346" s="215"/>
      <c r="E1346" s="215"/>
      <c r="F1346" s="216"/>
      <c r="G1346" s="217"/>
      <c r="H1346" s="217"/>
      <c r="I1346" s="218"/>
      <c r="J1346" s="216"/>
      <c r="K1346" s="216"/>
      <c r="L1346" s="232"/>
      <c r="M1346" s="215"/>
      <c r="N1346" s="216"/>
    </row>
    <row r="1347" spans="4:14" s="205" customFormat="1" x14ac:dyDescent="0.3">
      <c r="D1347" s="215"/>
      <c r="E1347" s="215"/>
      <c r="F1347" s="216"/>
      <c r="G1347" s="217"/>
      <c r="H1347" s="217"/>
      <c r="I1347" s="218"/>
      <c r="J1347" s="216"/>
      <c r="K1347" s="216"/>
      <c r="L1347" s="232"/>
      <c r="M1347" s="215"/>
      <c r="N1347" s="216"/>
    </row>
    <row r="1348" spans="4:14" s="205" customFormat="1" x14ac:dyDescent="0.3">
      <c r="D1348" s="215"/>
      <c r="E1348" s="215"/>
      <c r="F1348" s="216"/>
      <c r="G1348" s="217"/>
      <c r="H1348" s="217"/>
      <c r="I1348" s="218"/>
      <c r="J1348" s="216"/>
      <c r="K1348" s="216"/>
      <c r="L1348" s="232"/>
      <c r="M1348" s="215"/>
      <c r="N1348" s="216"/>
    </row>
    <row r="1349" spans="4:14" s="205" customFormat="1" x14ac:dyDescent="0.3">
      <c r="D1349" s="215"/>
      <c r="E1349" s="215"/>
      <c r="F1349" s="216"/>
      <c r="G1349" s="217"/>
      <c r="H1349" s="217"/>
      <c r="I1349" s="218"/>
      <c r="J1349" s="216"/>
      <c r="K1349" s="216"/>
      <c r="L1349" s="232"/>
      <c r="M1349" s="215"/>
      <c r="N1349" s="216"/>
    </row>
    <row r="1350" spans="4:14" s="205" customFormat="1" x14ac:dyDescent="0.3">
      <c r="D1350" s="215"/>
      <c r="E1350" s="215"/>
      <c r="F1350" s="216"/>
      <c r="G1350" s="217"/>
      <c r="H1350" s="217"/>
      <c r="I1350" s="218"/>
      <c r="J1350" s="216"/>
      <c r="K1350" s="216"/>
      <c r="L1350" s="232"/>
      <c r="M1350" s="215"/>
      <c r="N1350" s="216"/>
    </row>
    <row r="1351" spans="4:14" s="205" customFormat="1" x14ac:dyDescent="0.3">
      <c r="D1351" s="215"/>
      <c r="E1351" s="215"/>
      <c r="F1351" s="216"/>
      <c r="G1351" s="217"/>
      <c r="H1351" s="217"/>
      <c r="I1351" s="218"/>
      <c r="J1351" s="216"/>
      <c r="K1351" s="216"/>
      <c r="L1351" s="232"/>
      <c r="M1351" s="215"/>
      <c r="N1351" s="216"/>
    </row>
    <row r="1352" spans="4:14" s="205" customFormat="1" x14ac:dyDescent="0.3">
      <c r="D1352" s="215"/>
      <c r="E1352" s="215"/>
      <c r="F1352" s="216"/>
      <c r="G1352" s="217"/>
      <c r="H1352" s="217"/>
      <c r="I1352" s="218"/>
      <c r="J1352" s="216"/>
      <c r="K1352" s="216"/>
      <c r="L1352" s="232"/>
      <c r="M1352" s="215"/>
      <c r="N1352" s="216"/>
    </row>
    <row r="1353" spans="4:14" s="205" customFormat="1" x14ac:dyDescent="0.3">
      <c r="D1353" s="215"/>
      <c r="E1353" s="215"/>
      <c r="F1353" s="216"/>
      <c r="G1353" s="217"/>
      <c r="H1353" s="217"/>
      <c r="I1353" s="218"/>
      <c r="J1353" s="216"/>
      <c r="K1353" s="216"/>
      <c r="L1353" s="232"/>
      <c r="M1353" s="215"/>
      <c r="N1353" s="216"/>
    </row>
    <row r="1354" spans="4:14" s="205" customFormat="1" x14ac:dyDescent="0.3">
      <c r="D1354" s="215"/>
      <c r="E1354" s="215"/>
      <c r="F1354" s="216"/>
      <c r="G1354" s="217"/>
      <c r="H1354" s="217"/>
      <c r="I1354" s="218"/>
      <c r="J1354" s="216"/>
      <c r="K1354" s="216"/>
      <c r="L1354" s="232"/>
      <c r="M1354" s="215"/>
      <c r="N1354" s="216"/>
    </row>
    <row r="1355" spans="4:14" s="205" customFormat="1" x14ac:dyDescent="0.3">
      <c r="D1355" s="215"/>
      <c r="E1355" s="215"/>
      <c r="F1355" s="216"/>
      <c r="G1355" s="217"/>
      <c r="H1355" s="217"/>
      <c r="I1355" s="218"/>
      <c r="J1355" s="216"/>
      <c r="K1355" s="216"/>
      <c r="L1355" s="232"/>
      <c r="M1355" s="215"/>
      <c r="N1355" s="216"/>
    </row>
    <row r="1356" spans="4:14" s="205" customFormat="1" x14ac:dyDescent="0.3">
      <c r="D1356" s="215"/>
      <c r="E1356" s="215"/>
      <c r="F1356" s="216"/>
      <c r="G1356" s="217"/>
      <c r="H1356" s="217"/>
      <c r="I1356" s="218"/>
      <c r="J1356" s="216"/>
      <c r="K1356" s="216"/>
      <c r="L1356" s="232"/>
      <c r="M1356" s="215"/>
      <c r="N1356" s="216"/>
    </row>
    <row r="1357" spans="4:14" s="205" customFormat="1" x14ac:dyDescent="0.3">
      <c r="D1357" s="215"/>
      <c r="E1357" s="215"/>
      <c r="F1357" s="216"/>
      <c r="G1357" s="217"/>
      <c r="H1357" s="217"/>
      <c r="I1357" s="218"/>
      <c r="J1357" s="216"/>
      <c r="K1357" s="216"/>
      <c r="L1357" s="232"/>
      <c r="M1357" s="215"/>
      <c r="N1357" s="216"/>
    </row>
    <row r="1358" spans="4:14" s="205" customFormat="1" x14ac:dyDescent="0.3">
      <c r="D1358" s="215"/>
      <c r="E1358" s="215"/>
      <c r="F1358" s="216"/>
      <c r="G1358" s="217"/>
      <c r="H1358" s="217"/>
      <c r="I1358" s="218"/>
      <c r="J1358" s="216"/>
      <c r="K1358" s="216"/>
      <c r="L1358" s="232"/>
      <c r="M1358" s="215"/>
      <c r="N1358" s="216"/>
    </row>
    <row r="1359" spans="4:14" s="205" customFormat="1" x14ac:dyDescent="0.3">
      <c r="D1359" s="215"/>
      <c r="E1359" s="215"/>
      <c r="F1359" s="216"/>
      <c r="G1359" s="217"/>
      <c r="H1359" s="217"/>
      <c r="I1359" s="218"/>
      <c r="J1359" s="216"/>
      <c r="K1359" s="216"/>
      <c r="L1359" s="232"/>
      <c r="M1359" s="215"/>
      <c r="N1359" s="216"/>
    </row>
    <row r="1360" spans="4:14" s="205" customFormat="1" x14ac:dyDescent="0.3">
      <c r="D1360" s="215"/>
      <c r="E1360" s="215"/>
      <c r="F1360" s="216"/>
      <c r="G1360" s="217"/>
      <c r="H1360" s="217"/>
      <c r="I1360" s="218"/>
      <c r="J1360" s="216"/>
      <c r="K1360" s="216"/>
      <c r="L1360" s="232"/>
      <c r="M1360" s="215"/>
      <c r="N1360" s="216"/>
    </row>
    <row r="1361" spans="4:14" s="205" customFormat="1" x14ac:dyDescent="0.3">
      <c r="D1361" s="215"/>
      <c r="E1361" s="215"/>
      <c r="F1361" s="216"/>
      <c r="G1361" s="217"/>
      <c r="H1361" s="217"/>
      <c r="I1361" s="218"/>
      <c r="J1361" s="216"/>
      <c r="K1361" s="216"/>
      <c r="L1361" s="232"/>
      <c r="M1361" s="215"/>
      <c r="N1361" s="216"/>
    </row>
    <row r="1362" spans="4:14" s="205" customFormat="1" x14ac:dyDescent="0.3">
      <c r="D1362" s="215"/>
      <c r="E1362" s="215"/>
      <c r="F1362" s="216"/>
      <c r="G1362" s="217"/>
      <c r="H1362" s="217"/>
      <c r="I1362" s="218"/>
      <c r="J1362" s="216"/>
      <c r="K1362" s="216"/>
      <c r="L1362" s="232"/>
      <c r="M1362" s="215"/>
      <c r="N1362" s="216"/>
    </row>
    <row r="1363" spans="4:14" s="205" customFormat="1" x14ac:dyDescent="0.3">
      <c r="D1363" s="215"/>
      <c r="E1363" s="215"/>
      <c r="F1363" s="216"/>
      <c r="G1363" s="217"/>
      <c r="H1363" s="217"/>
      <c r="I1363" s="218"/>
      <c r="J1363" s="216"/>
      <c r="K1363" s="216"/>
      <c r="L1363" s="232"/>
      <c r="M1363" s="215"/>
      <c r="N1363" s="216"/>
    </row>
    <row r="1364" spans="4:14" s="205" customFormat="1" x14ac:dyDescent="0.3">
      <c r="D1364" s="215"/>
      <c r="E1364" s="215"/>
      <c r="F1364" s="216"/>
      <c r="G1364" s="217"/>
      <c r="H1364" s="217"/>
      <c r="I1364" s="218"/>
      <c r="J1364" s="216"/>
      <c r="K1364" s="216"/>
      <c r="L1364" s="232"/>
      <c r="M1364" s="215"/>
      <c r="N1364" s="216"/>
    </row>
    <row r="1365" spans="4:14" s="205" customFormat="1" x14ac:dyDescent="0.3">
      <c r="D1365" s="215"/>
      <c r="E1365" s="215"/>
      <c r="F1365" s="216"/>
      <c r="G1365" s="217"/>
      <c r="H1365" s="217"/>
      <c r="I1365" s="218"/>
      <c r="J1365" s="216"/>
      <c r="K1365" s="216"/>
      <c r="L1365" s="232"/>
      <c r="M1365" s="215"/>
      <c r="N1365" s="216"/>
    </row>
    <row r="1366" spans="4:14" s="205" customFormat="1" x14ac:dyDescent="0.3">
      <c r="D1366" s="215"/>
      <c r="E1366" s="215"/>
      <c r="F1366" s="216"/>
      <c r="G1366" s="217"/>
      <c r="H1366" s="217"/>
      <c r="I1366" s="218"/>
      <c r="J1366" s="216"/>
      <c r="K1366" s="216"/>
      <c r="L1366" s="232"/>
      <c r="M1366" s="215"/>
      <c r="N1366" s="216"/>
    </row>
    <row r="1367" spans="4:14" s="205" customFormat="1" x14ac:dyDescent="0.3">
      <c r="D1367" s="215"/>
      <c r="E1367" s="215"/>
      <c r="F1367" s="216"/>
      <c r="G1367" s="217"/>
      <c r="H1367" s="217"/>
      <c r="I1367" s="218"/>
      <c r="J1367" s="216"/>
      <c r="K1367" s="216"/>
      <c r="L1367" s="232"/>
      <c r="M1367" s="215"/>
      <c r="N1367" s="216"/>
    </row>
    <row r="1368" spans="4:14" s="205" customFormat="1" x14ac:dyDescent="0.3">
      <c r="D1368" s="215"/>
      <c r="E1368" s="215"/>
      <c r="F1368" s="216"/>
      <c r="G1368" s="217"/>
      <c r="H1368" s="217"/>
      <c r="I1368" s="218"/>
      <c r="J1368" s="216"/>
      <c r="K1368" s="216"/>
      <c r="L1368" s="232"/>
      <c r="M1368" s="215"/>
      <c r="N1368" s="216"/>
    </row>
    <row r="1369" spans="4:14" s="205" customFormat="1" x14ac:dyDescent="0.3">
      <c r="D1369" s="215"/>
      <c r="E1369" s="215"/>
      <c r="F1369" s="216"/>
      <c r="G1369" s="217"/>
      <c r="H1369" s="217"/>
      <c r="I1369" s="218"/>
      <c r="J1369" s="216"/>
      <c r="K1369" s="216"/>
      <c r="L1369" s="232"/>
      <c r="M1369" s="215"/>
      <c r="N1369" s="216"/>
    </row>
    <row r="1370" spans="4:14" s="205" customFormat="1" x14ac:dyDescent="0.3">
      <c r="D1370" s="215"/>
      <c r="E1370" s="215"/>
      <c r="F1370" s="216"/>
      <c r="G1370" s="217"/>
      <c r="H1370" s="217"/>
      <c r="I1370" s="218"/>
      <c r="J1370" s="216"/>
      <c r="K1370" s="216"/>
      <c r="L1370" s="232"/>
      <c r="M1370" s="215"/>
      <c r="N1370" s="216"/>
    </row>
    <row r="1371" spans="4:14" s="205" customFormat="1" x14ac:dyDescent="0.3">
      <c r="D1371" s="215"/>
      <c r="E1371" s="215"/>
      <c r="F1371" s="216"/>
      <c r="G1371" s="217"/>
      <c r="H1371" s="217"/>
      <c r="I1371" s="218"/>
      <c r="J1371" s="216"/>
      <c r="K1371" s="216"/>
      <c r="L1371" s="232"/>
      <c r="M1371" s="215"/>
      <c r="N1371" s="216"/>
    </row>
    <row r="1372" spans="4:14" s="205" customFormat="1" x14ac:dyDescent="0.3">
      <c r="D1372" s="215"/>
      <c r="E1372" s="215"/>
      <c r="F1372" s="216"/>
      <c r="G1372" s="217"/>
      <c r="H1372" s="217"/>
      <c r="I1372" s="218"/>
      <c r="J1372" s="216"/>
      <c r="K1372" s="216"/>
      <c r="L1372" s="232"/>
      <c r="M1372" s="215"/>
      <c r="N1372" s="216"/>
    </row>
    <row r="1373" spans="4:14" s="205" customFormat="1" x14ac:dyDescent="0.3">
      <c r="D1373" s="215"/>
      <c r="E1373" s="215"/>
      <c r="F1373" s="216"/>
      <c r="G1373" s="217"/>
      <c r="H1373" s="217"/>
      <c r="I1373" s="218"/>
      <c r="J1373" s="216"/>
      <c r="K1373" s="216"/>
      <c r="L1373" s="232"/>
      <c r="M1373" s="215"/>
      <c r="N1373" s="216"/>
    </row>
    <row r="1374" spans="4:14" s="205" customFormat="1" x14ac:dyDescent="0.3">
      <c r="D1374" s="215"/>
      <c r="E1374" s="215"/>
      <c r="F1374" s="216"/>
      <c r="G1374" s="217"/>
      <c r="H1374" s="217"/>
      <c r="I1374" s="218"/>
      <c r="J1374" s="216"/>
      <c r="K1374" s="216"/>
      <c r="L1374" s="232"/>
      <c r="M1374" s="215"/>
      <c r="N1374" s="216"/>
    </row>
    <row r="1375" spans="4:14" s="205" customFormat="1" x14ac:dyDescent="0.3">
      <c r="D1375" s="215"/>
      <c r="E1375" s="215"/>
      <c r="F1375" s="216"/>
      <c r="G1375" s="217"/>
      <c r="H1375" s="217"/>
      <c r="I1375" s="218"/>
      <c r="J1375" s="216"/>
      <c r="K1375" s="216"/>
      <c r="L1375" s="232"/>
      <c r="M1375" s="215"/>
      <c r="N1375" s="216"/>
    </row>
    <row r="1376" spans="4:14" s="205" customFormat="1" x14ac:dyDescent="0.3">
      <c r="D1376" s="215"/>
      <c r="E1376" s="215"/>
      <c r="F1376" s="216"/>
      <c r="G1376" s="217"/>
      <c r="H1376" s="217"/>
      <c r="I1376" s="218"/>
      <c r="J1376" s="216"/>
      <c r="K1376" s="216"/>
      <c r="L1376" s="232"/>
      <c r="M1376" s="215"/>
      <c r="N1376" s="216"/>
    </row>
    <row r="1377" spans="4:14" s="205" customFormat="1" x14ac:dyDescent="0.3">
      <c r="D1377" s="215"/>
      <c r="E1377" s="215"/>
      <c r="F1377" s="216"/>
      <c r="G1377" s="217"/>
      <c r="H1377" s="217"/>
      <c r="I1377" s="218"/>
      <c r="J1377" s="216"/>
      <c r="K1377" s="216"/>
      <c r="L1377" s="232"/>
      <c r="M1377" s="215"/>
      <c r="N1377" s="216"/>
    </row>
    <row r="1378" spans="4:14" s="205" customFormat="1" x14ac:dyDescent="0.3">
      <c r="D1378" s="215"/>
      <c r="E1378" s="215"/>
      <c r="F1378" s="216"/>
      <c r="G1378" s="217"/>
      <c r="H1378" s="217"/>
      <c r="I1378" s="218"/>
      <c r="J1378" s="216"/>
      <c r="K1378" s="216"/>
      <c r="L1378" s="232"/>
      <c r="M1378" s="215"/>
      <c r="N1378" s="216"/>
    </row>
    <row r="1379" spans="4:14" s="205" customFormat="1" x14ac:dyDescent="0.3">
      <c r="D1379" s="215"/>
      <c r="E1379" s="215"/>
      <c r="F1379" s="216"/>
      <c r="G1379" s="217"/>
      <c r="H1379" s="217"/>
      <c r="I1379" s="218"/>
      <c r="J1379" s="216"/>
      <c r="K1379" s="216"/>
      <c r="L1379" s="232"/>
      <c r="M1379" s="215"/>
      <c r="N1379" s="216"/>
    </row>
    <row r="1380" spans="4:14" s="205" customFormat="1" x14ac:dyDescent="0.3">
      <c r="D1380" s="215"/>
      <c r="E1380" s="215"/>
      <c r="F1380" s="216"/>
      <c r="G1380" s="217"/>
      <c r="H1380" s="217"/>
      <c r="I1380" s="218"/>
      <c r="J1380" s="216"/>
      <c r="K1380" s="216"/>
      <c r="L1380" s="232"/>
      <c r="M1380" s="215"/>
      <c r="N1380" s="216"/>
    </row>
    <row r="1381" spans="4:14" s="205" customFormat="1" x14ac:dyDescent="0.3">
      <c r="D1381" s="215"/>
      <c r="E1381" s="215"/>
      <c r="F1381" s="216"/>
      <c r="G1381" s="217"/>
      <c r="H1381" s="217"/>
      <c r="I1381" s="218"/>
      <c r="J1381" s="216"/>
      <c r="K1381" s="216"/>
      <c r="L1381" s="232"/>
      <c r="M1381" s="215"/>
      <c r="N1381" s="216"/>
    </row>
    <row r="1382" spans="4:14" s="205" customFormat="1" x14ac:dyDescent="0.3">
      <c r="D1382" s="215"/>
      <c r="E1382" s="215"/>
      <c r="F1382" s="216"/>
      <c r="G1382" s="217"/>
      <c r="H1382" s="217"/>
      <c r="I1382" s="218"/>
      <c r="J1382" s="216"/>
      <c r="K1382" s="216"/>
      <c r="L1382" s="232"/>
      <c r="M1382" s="215"/>
      <c r="N1382" s="216"/>
    </row>
    <row r="1383" spans="4:14" s="205" customFormat="1" x14ac:dyDescent="0.3">
      <c r="D1383" s="215"/>
      <c r="E1383" s="215"/>
      <c r="F1383" s="216"/>
      <c r="G1383" s="217"/>
      <c r="H1383" s="217"/>
      <c r="I1383" s="218"/>
      <c r="J1383" s="216"/>
      <c r="K1383" s="216"/>
      <c r="L1383" s="232"/>
      <c r="M1383" s="215"/>
      <c r="N1383" s="216"/>
    </row>
    <row r="1384" spans="4:14" s="205" customFormat="1" x14ac:dyDescent="0.3">
      <c r="D1384" s="215"/>
      <c r="E1384" s="215"/>
      <c r="F1384" s="216"/>
      <c r="G1384" s="217"/>
      <c r="H1384" s="217"/>
      <c r="I1384" s="218"/>
      <c r="J1384" s="216"/>
      <c r="K1384" s="216"/>
      <c r="L1384" s="232"/>
      <c r="M1384" s="215"/>
      <c r="N1384" s="216"/>
    </row>
    <row r="1385" spans="4:14" s="205" customFormat="1" x14ac:dyDescent="0.3">
      <c r="D1385" s="215"/>
      <c r="E1385" s="215"/>
      <c r="F1385" s="216"/>
      <c r="G1385" s="217"/>
      <c r="H1385" s="217"/>
      <c r="I1385" s="218"/>
      <c r="J1385" s="216"/>
      <c r="K1385" s="216"/>
      <c r="L1385" s="232"/>
      <c r="M1385" s="215"/>
      <c r="N1385" s="216"/>
    </row>
    <row r="1386" spans="4:14" s="205" customFormat="1" x14ac:dyDescent="0.3">
      <c r="D1386" s="215"/>
      <c r="E1386" s="215"/>
      <c r="F1386" s="216"/>
      <c r="G1386" s="217"/>
      <c r="H1386" s="217"/>
      <c r="I1386" s="218"/>
      <c r="J1386" s="216"/>
      <c r="K1386" s="216"/>
      <c r="L1386" s="232"/>
      <c r="M1386" s="215"/>
      <c r="N1386" s="216"/>
    </row>
    <row r="1387" spans="4:14" s="205" customFormat="1" x14ac:dyDescent="0.3">
      <c r="D1387" s="215"/>
      <c r="E1387" s="215"/>
      <c r="F1387" s="216"/>
      <c r="G1387" s="217"/>
      <c r="H1387" s="217"/>
      <c r="I1387" s="218"/>
      <c r="J1387" s="216"/>
      <c r="K1387" s="216"/>
      <c r="L1387" s="232"/>
      <c r="M1387" s="215"/>
      <c r="N1387" s="216"/>
    </row>
    <row r="1388" spans="4:14" s="205" customFormat="1" x14ac:dyDescent="0.3">
      <c r="D1388" s="215"/>
      <c r="E1388" s="215"/>
      <c r="F1388" s="216"/>
      <c r="G1388" s="217"/>
      <c r="H1388" s="217"/>
      <c r="I1388" s="218"/>
      <c r="J1388" s="216"/>
      <c r="K1388" s="216"/>
      <c r="L1388" s="232"/>
      <c r="M1388" s="215"/>
      <c r="N1388" s="216"/>
    </row>
    <row r="1389" spans="4:14" s="205" customFormat="1" x14ac:dyDescent="0.3">
      <c r="D1389" s="215"/>
      <c r="E1389" s="215"/>
      <c r="F1389" s="216"/>
      <c r="G1389" s="217"/>
      <c r="H1389" s="217"/>
      <c r="I1389" s="218"/>
      <c r="J1389" s="216"/>
      <c r="K1389" s="216"/>
      <c r="L1389" s="232"/>
      <c r="M1389" s="215"/>
      <c r="N1389" s="216"/>
    </row>
    <row r="1390" spans="4:14" s="205" customFormat="1" x14ac:dyDescent="0.3">
      <c r="D1390" s="215"/>
      <c r="E1390" s="215"/>
      <c r="F1390" s="216"/>
      <c r="G1390" s="217"/>
      <c r="H1390" s="217"/>
      <c r="I1390" s="218"/>
      <c r="J1390" s="216"/>
      <c r="K1390" s="216"/>
      <c r="L1390" s="232"/>
      <c r="M1390" s="215"/>
      <c r="N1390" s="216"/>
    </row>
    <row r="1391" spans="4:14" s="205" customFormat="1" x14ac:dyDescent="0.3">
      <c r="D1391" s="215"/>
      <c r="E1391" s="215"/>
      <c r="F1391" s="216"/>
      <c r="G1391" s="217"/>
      <c r="H1391" s="217"/>
      <c r="I1391" s="218"/>
      <c r="J1391" s="216"/>
      <c r="K1391" s="216"/>
      <c r="L1391" s="232"/>
      <c r="M1391" s="215"/>
      <c r="N1391" s="216"/>
    </row>
    <row r="1392" spans="4:14" s="205" customFormat="1" x14ac:dyDescent="0.3">
      <c r="D1392" s="215"/>
      <c r="E1392" s="215"/>
      <c r="F1392" s="216"/>
      <c r="G1392" s="217"/>
      <c r="H1392" s="217"/>
      <c r="I1392" s="218"/>
      <c r="J1392" s="216"/>
      <c r="K1392" s="216"/>
      <c r="L1392" s="232"/>
      <c r="M1392" s="215"/>
      <c r="N1392" s="216"/>
    </row>
    <row r="1393" spans="4:14" s="205" customFormat="1" x14ac:dyDescent="0.3">
      <c r="D1393" s="215"/>
      <c r="E1393" s="215"/>
      <c r="F1393" s="216"/>
      <c r="G1393" s="217"/>
      <c r="H1393" s="217"/>
      <c r="I1393" s="218"/>
      <c r="J1393" s="216"/>
      <c r="K1393" s="216"/>
      <c r="L1393" s="232"/>
      <c r="M1393" s="215"/>
      <c r="N1393" s="216"/>
    </row>
    <row r="1394" spans="4:14" s="205" customFormat="1" x14ac:dyDescent="0.3">
      <c r="D1394" s="215"/>
      <c r="E1394" s="215"/>
      <c r="F1394" s="216"/>
      <c r="G1394" s="217"/>
      <c r="H1394" s="217"/>
      <c r="I1394" s="218"/>
      <c r="J1394" s="216"/>
      <c r="K1394" s="216"/>
      <c r="L1394" s="232"/>
      <c r="M1394" s="215"/>
      <c r="N1394" s="216"/>
    </row>
    <row r="1395" spans="4:14" s="205" customFormat="1" x14ac:dyDescent="0.3">
      <c r="D1395" s="215"/>
      <c r="E1395" s="215"/>
      <c r="F1395" s="216"/>
      <c r="G1395" s="217"/>
      <c r="H1395" s="217"/>
      <c r="I1395" s="218"/>
      <c r="J1395" s="216"/>
      <c r="K1395" s="216"/>
      <c r="L1395" s="232"/>
      <c r="M1395" s="215"/>
      <c r="N1395" s="216"/>
    </row>
    <row r="1396" spans="4:14" s="205" customFormat="1" x14ac:dyDescent="0.3">
      <c r="D1396" s="215"/>
      <c r="E1396" s="215"/>
      <c r="F1396" s="216"/>
      <c r="G1396" s="217"/>
      <c r="H1396" s="217"/>
      <c r="I1396" s="218"/>
      <c r="J1396" s="216"/>
      <c r="K1396" s="216"/>
      <c r="L1396" s="232"/>
      <c r="M1396" s="215"/>
      <c r="N1396" s="216"/>
    </row>
    <row r="1397" spans="4:14" s="205" customFormat="1" x14ac:dyDescent="0.3">
      <c r="D1397" s="215"/>
      <c r="E1397" s="215"/>
      <c r="F1397" s="216"/>
      <c r="G1397" s="217"/>
      <c r="H1397" s="217"/>
      <c r="I1397" s="218"/>
      <c r="J1397" s="216"/>
      <c r="K1397" s="216"/>
      <c r="L1397" s="232"/>
      <c r="M1397" s="215"/>
      <c r="N1397" s="216"/>
    </row>
    <row r="1398" spans="4:14" s="205" customFormat="1" x14ac:dyDescent="0.3">
      <c r="D1398" s="215"/>
      <c r="E1398" s="215"/>
      <c r="F1398" s="216"/>
      <c r="G1398" s="217"/>
      <c r="H1398" s="217"/>
      <c r="I1398" s="218"/>
      <c r="J1398" s="216"/>
      <c r="K1398" s="216"/>
      <c r="L1398" s="232"/>
      <c r="M1398" s="215"/>
      <c r="N1398" s="216"/>
    </row>
    <row r="1399" spans="4:14" s="205" customFormat="1" x14ac:dyDescent="0.3">
      <c r="D1399" s="215"/>
      <c r="E1399" s="215"/>
      <c r="F1399" s="216"/>
      <c r="G1399" s="217"/>
      <c r="H1399" s="217"/>
      <c r="I1399" s="218"/>
      <c r="J1399" s="216"/>
      <c r="K1399" s="216"/>
      <c r="L1399" s="232"/>
      <c r="M1399" s="215"/>
      <c r="N1399" s="216"/>
    </row>
    <row r="1400" spans="4:14" s="205" customFormat="1" x14ac:dyDescent="0.3">
      <c r="D1400" s="215"/>
      <c r="E1400" s="215"/>
      <c r="F1400" s="216"/>
      <c r="G1400" s="217"/>
      <c r="H1400" s="217"/>
      <c r="I1400" s="218"/>
      <c r="J1400" s="216"/>
      <c r="K1400" s="216"/>
      <c r="L1400" s="232"/>
      <c r="M1400" s="215"/>
      <c r="N1400" s="216"/>
    </row>
    <row r="1401" spans="4:14" s="205" customFormat="1" x14ac:dyDescent="0.3">
      <c r="D1401" s="215"/>
      <c r="E1401" s="215"/>
      <c r="F1401" s="216"/>
      <c r="G1401" s="217"/>
      <c r="H1401" s="217"/>
      <c r="I1401" s="218"/>
      <c r="J1401" s="216"/>
      <c r="K1401" s="216"/>
      <c r="L1401" s="232"/>
      <c r="M1401" s="215"/>
      <c r="N1401" s="216"/>
    </row>
    <row r="1402" spans="4:14" s="205" customFormat="1" x14ac:dyDescent="0.3">
      <c r="D1402" s="215"/>
      <c r="E1402" s="215"/>
      <c r="F1402" s="216"/>
      <c r="G1402" s="217"/>
      <c r="H1402" s="217"/>
      <c r="I1402" s="218"/>
      <c r="J1402" s="216"/>
      <c r="K1402" s="216"/>
      <c r="L1402" s="232"/>
      <c r="M1402" s="215"/>
      <c r="N1402" s="216"/>
    </row>
    <row r="1403" spans="4:14" s="205" customFormat="1" x14ac:dyDescent="0.3">
      <c r="D1403" s="215"/>
      <c r="E1403" s="215"/>
      <c r="F1403" s="216"/>
      <c r="G1403" s="217"/>
      <c r="H1403" s="217"/>
      <c r="I1403" s="218"/>
      <c r="J1403" s="216"/>
      <c r="K1403" s="216"/>
      <c r="L1403" s="232"/>
      <c r="M1403" s="215"/>
      <c r="N1403" s="216"/>
    </row>
    <row r="1404" spans="4:14" s="205" customFormat="1" x14ac:dyDescent="0.3">
      <c r="D1404" s="215"/>
      <c r="E1404" s="215"/>
      <c r="F1404" s="216"/>
      <c r="G1404" s="217"/>
      <c r="H1404" s="217"/>
      <c r="I1404" s="218"/>
      <c r="J1404" s="216"/>
      <c r="K1404" s="216"/>
      <c r="L1404" s="232"/>
      <c r="M1404" s="215"/>
      <c r="N1404" s="216"/>
    </row>
    <row r="1405" spans="4:14" s="205" customFormat="1" x14ac:dyDescent="0.3">
      <c r="D1405" s="215"/>
      <c r="E1405" s="215"/>
      <c r="F1405" s="216"/>
      <c r="G1405" s="217"/>
      <c r="H1405" s="217"/>
      <c r="I1405" s="218"/>
      <c r="J1405" s="216"/>
      <c r="K1405" s="216"/>
      <c r="L1405" s="232"/>
      <c r="M1405" s="215"/>
      <c r="N1405" s="216"/>
    </row>
    <row r="1406" spans="4:14" s="205" customFormat="1" x14ac:dyDescent="0.3">
      <c r="D1406" s="215"/>
      <c r="E1406" s="215"/>
      <c r="F1406" s="216"/>
      <c r="G1406" s="217"/>
      <c r="H1406" s="217"/>
      <c r="I1406" s="218"/>
      <c r="J1406" s="216"/>
      <c r="K1406" s="216"/>
      <c r="L1406" s="232"/>
      <c r="M1406" s="215"/>
      <c r="N1406" s="216"/>
    </row>
    <row r="1407" spans="4:14" s="205" customFormat="1" x14ac:dyDescent="0.3">
      <c r="D1407" s="215"/>
      <c r="E1407" s="215"/>
      <c r="F1407" s="216"/>
      <c r="G1407" s="217"/>
      <c r="H1407" s="217"/>
      <c r="I1407" s="218"/>
      <c r="J1407" s="216"/>
      <c r="K1407" s="216"/>
      <c r="L1407" s="232"/>
      <c r="M1407" s="215"/>
      <c r="N1407" s="216"/>
    </row>
    <row r="1408" spans="4:14" s="205" customFormat="1" x14ac:dyDescent="0.3">
      <c r="D1408" s="215"/>
      <c r="E1408" s="215"/>
      <c r="F1408" s="216"/>
      <c r="G1408" s="217"/>
      <c r="H1408" s="217"/>
      <c r="I1408" s="218"/>
      <c r="J1408" s="216"/>
      <c r="K1408" s="216"/>
      <c r="L1408" s="232"/>
      <c r="M1408" s="215"/>
      <c r="N1408" s="216"/>
    </row>
    <row r="1409" spans="4:14" s="205" customFormat="1" x14ac:dyDescent="0.3">
      <c r="D1409" s="215"/>
      <c r="E1409" s="215"/>
      <c r="F1409" s="216"/>
      <c r="G1409" s="217"/>
      <c r="H1409" s="217"/>
      <c r="I1409" s="218"/>
      <c r="J1409" s="216"/>
      <c r="K1409" s="216"/>
      <c r="L1409" s="232"/>
      <c r="M1409" s="215"/>
      <c r="N1409" s="216"/>
    </row>
    <row r="1410" spans="4:14" s="205" customFormat="1" x14ac:dyDescent="0.3">
      <c r="D1410" s="215"/>
      <c r="E1410" s="215"/>
      <c r="F1410" s="216"/>
      <c r="G1410" s="217"/>
      <c r="H1410" s="217"/>
      <c r="I1410" s="218"/>
      <c r="J1410" s="216"/>
      <c r="K1410" s="216"/>
      <c r="L1410" s="232"/>
      <c r="M1410" s="215"/>
      <c r="N1410" s="216"/>
    </row>
    <row r="1411" spans="4:14" s="205" customFormat="1" x14ac:dyDescent="0.3">
      <c r="D1411" s="215"/>
      <c r="E1411" s="215"/>
      <c r="F1411" s="216"/>
      <c r="G1411" s="217"/>
      <c r="H1411" s="217"/>
      <c r="I1411" s="218"/>
      <c r="J1411" s="216"/>
      <c r="K1411" s="216"/>
      <c r="L1411" s="232"/>
      <c r="M1411" s="215"/>
      <c r="N1411" s="216"/>
    </row>
    <row r="1412" spans="4:14" s="205" customFormat="1" x14ac:dyDescent="0.3">
      <c r="D1412" s="215"/>
      <c r="E1412" s="215"/>
      <c r="F1412" s="216"/>
      <c r="G1412" s="217"/>
      <c r="H1412" s="217"/>
      <c r="I1412" s="218"/>
      <c r="J1412" s="216"/>
      <c r="K1412" s="216"/>
      <c r="L1412" s="232"/>
      <c r="M1412" s="215"/>
      <c r="N1412" s="216"/>
    </row>
    <row r="1413" spans="4:14" s="205" customFormat="1" x14ac:dyDescent="0.3">
      <c r="D1413" s="215"/>
      <c r="E1413" s="215"/>
      <c r="F1413" s="216"/>
      <c r="G1413" s="217"/>
      <c r="H1413" s="217"/>
      <c r="I1413" s="218"/>
      <c r="J1413" s="216"/>
      <c r="K1413" s="216"/>
      <c r="L1413" s="232"/>
      <c r="M1413" s="215"/>
      <c r="N1413" s="216"/>
    </row>
    <row r="1414" spans="4:14" s="205" customFormat="1" x14ac:dyDescent="0.3">
      <c r="D1414" s="215"/>
      <c r="E1414" s="215"/>
      <c r="F1414" s="216"/>
      <c r="G1414" s="217"/>
      <c r="H1414" s="217"/>
      <c r="I1414" s="218"/>
      <c r="J1414" s="216"/>
      <c r="K1414" s="216"/>
      <c r="L1414" s="232"/>
      <c r="M1414" s="215"/>
      <c r="N1414" s="216"/>
    </row>
    <row r="1415" spans="4:14" s="205" customFormat="1" x14ac:dyDescent="0.3">
      <c r="D1415" s="215"/>
      <c r="E1415" s="215"/>
      <c r="F1415" s="216"/>
      <c r="G1415" s="217"/>
      <c r="H1415" s="217"/>
      <c r="I1415" s="218"/>
      <c r="J1415" s="216"/>
      <c r="K1415" s="216"/>
      <c r="L1415" s="232"/>
      <c r="M1415" s="215"/>
      <c r="N1415" s="216"/>
    </row>
    <row r="1416" spans="4:14" s="205" customFormat="1" x14ac:dyDescent="0.3">
      <c r="D1416" s="215"/>
      <c r="E1416" s="215"/>
      <c r="F1416" s="216"/>
      <c r="G1416" s="217"/>
      <c r="H1416" s="217"/>
      <c r="I1416" s="218"/>
      <c r="J1416" s="216"/>
      <c r="K1416" s="216"/>
      <c r="L1416" s="232"/>
      <c r="M1416" s="215"/>
      <c r="N1416" s="216"/>
    </row>
    <row r="1417" spans="4:14" s="205" customFormat="1" x14ac:dyDescent="0.3">
      <c r="D1417" s="215"/>
      <c r="E1417" s="215"/>
      <c r="F1417" s="216"/>
      <c r="G1417" s="217"/>
      <c r="H1417" s="217"/>
      <c r="I1417" s="218"/>
      <c r="J1417" s="216"/>
      <c r="K1417" s="216"/>
      <c r="L1417" s="232"/>
      <c r="M1417" s="215"/>
      <c r="N1417" s="216"/>
    </row>
    <row r="1418" spans="4:14" s="205" customFormat="1" x14ac:dyDescent="0.3">
      <c r="D1418" s="215"/>
      <c r="E1418" s="215"/>
      <c r="F1418" s="216"/>
      <c r="G1418" s="217"/>
      <c r="H1418" s="217"/>
      <c r="I1418" s="218"/>
      <c r="J1418" s="216"/>
      <c r="K1418" s="216"/>
      <c r="L1418" s="232"/>
      <c r="M1418" s="215"/>
      <c r="N1418" s="216"/>
    </row>
    <row r="1419" spans="4:14" s="205" customFormat="1" x14ac:dyDescent="0.3">
      <c r="D1419" s="215"/>
      <c r="E1419" s="215"/>
      <c r="F1419" s="216"/>
      <c r="G1419" s="217"/>
      <c r="H1419" s="217"/>
      <c r="I1419" s="218"/>
      <c r="J1419" s="216"/>
      <c r="K1419" s="216"/>
      <c r="L1419" s="232"/>
      <c r="M1419" s="215"/>
      <c r="N1419" s="216"/>
    </row>
    <row r="1420" spans="4:14" s="205" customFormat="1" x14ac:dyDescent="0.3">
      <c r="D1420" s="215"/>
      <c r="E1420" s="215"/>
      <c r="F1420" s="216"/>
      <c r="G1420" s="217"/>
      <c r="H1420" s="217"/>
      <c r="I1420" s="218"/>
      <c r="J1420" s="216"/>
      <c r="K1420" s="216"/>
      <c r="L1420" s="232"/>
      <c r="M1420" s="215"/>
      <c r="N1420" s="216"/>
    </row>
    <row r="1421" spans="4:14" s="205" customFormat="1" x14ac:dyDescent="0.3">
      <c r="D1421" s="215"/>
      <c r="E1421" s="215"/>
      <c r="F1421" s="216"/>
      <c r="G1421" s="217"/>
      <c r="H1421" s="217"/>
      <c r="I1421" s="218"/>
      <c r="J1421" s="216"/>
      <c r="K1421" s="216"/>
      <c r="L1421" s="232"/>
      <c r="M1421" s="215"/>
      <c r="N1421" s="216"/>
    </row>
    <row r="1422" spans="4:14" s="205" customFormat="1" x14ac:dyDescent="0.3">
      <c r="D1422" s="215"/>
      <c r="E1422" s="215"/>
      <c r="F1422" s="216"/>
      <c r="G1422" s="217"/>
      <c r="H1422" s="217"/>
      <c r="I1422" s="218"/>
      <c r="J1422" s="216"/>
      <c r="K1422" s="216"/>
      <c r="L1422" s="232"/>
      <c r="M1422" s="215"/>
      <c r="N1422" s="216"/>
    </row>
    <row r="1423" spans="4:14" s="205" customFormat="1" x14ac:dyDescent="0.3">
      <c r="D1423" s="215"/>
      <c r="E1423" s="215"/>
      <c r="F1423" s="216"/>
      <c r="G1423" s="217"/>
      <c r="H1423" s="217"/>
      <c r="I1423" s="218"/>
      <c r="J1423" s="216"/>
      <c r="K1423" s="216"/>
      <c r="L1423" s="232"/>
      <c r="M1423" s="215"/>
      <c r="N1423" s="216"/>
    </row>
    <row r="1424" spans="4:14" s="205" customFormat="1" x14ac:dyDescent="0.3">
      <c r="D1424" s="215"/>
      <c r="E1424" s="215"/>
      <c r="F1424" s="216"/>
      <c r="G1424" s="217"/>
      <c r="H1424" s="217"/>
      <c r="I1424" s="218"/>
      <c r="J1424" s="216"/>
      <c r="K1424" s="216"/>
      <c r="L1424" s="232"/>
      <c r="M1424" s="215"/>
      <c r="N1424" s="216"/>
    </row>
    <row r="1425" spans="4:14" s="205" customFormat="1" x14ac:dyDescent="0.3">
      <c r="D1425" s="215"/>
      <c r="E1425" s="215"/>
      <c r="F1425" s="216"/>
      <c r="G1425" s="217"/>
      <c r="H1425" s="217"/>
      <c r="I1425" s="218"/>
      <c r="J1425" s="216"/>
      <c r="K1425" s="216"/>
      <c r="L1425" s="232"/>
      <c r="M1425" s="215"/>
      <c r="N1425" s="216"/>
    </row>
    <row r="1426" spans="4:14" s="205" customFormat="1" x14ac:dyDescent="0.3">
      <c r="D1426" s="215"/>
      <c r="E1426" s="215"/>
      <c r="F1426" s="216"/>
      <c r="G1426" s="217"/>
      <c r="H1426" s="217"/>
      <c r="I1426" s="218"/>
      <c r="J1426" s="216"/>
      <c r="K1426" s="216"/>
      <c r="L1426" s="232"/>
      <c r="M1426" s="215"/>
      <c r="N1426" s="216"/>
    </row>
    <row r="1427" spans="4:14" s="205" customFormat="1" x14ac:dyDescent="0.3">
      <c r="D1427" s="215"/>
      <c r="E1427" s="215"/>
      <c r="F1427" s="216"/>
      <c r="G1427" s="217"/>
      <c r="H1427" s="217"/>
      <c r="I1427" s="218"/>
      <c r="J1427" s="216"/>
      <c r="K1427" s="216"/>
      <c r="L1427" s="232"/>
      <c r="M1427" s="215"/>
      <c r="N1427" s="216"/>
    </row>
    <row r="1428" spans="4:14" s="205" customFormat="1" x14ac:dyDescent="0.3">
      <c r="D1428" s="215"/>
      <c r="E1428" s="215"/>
      <c r="F1428" s="216"/>
      <c r="G1428" s="217"/>
      <c r="H1428" s="217"/>
      <c r="I1428" s="218"/>
      <c r="J1428" s="216"/>
      <c r="K1428" s="216"/>
      <c r="L1428" s="232"/>
      <c r="M1428" s="215"/>
      <c r="N1428" s="216"/>
    </row>
    <row r="1429" spans="4:14" s="205" customFormat="1" x14ac:dyDescent="0.3">
      <c r="D1429" s="215"/>
      <c r="E1429" s="215"/>
      <c r="F1429" s="216"/>
      <c r="G1429" s="217"/>
      <c r="H1429" s="217"/>
      <c r="I1429" s="218"/>
      <c r="J1429" s="216"/>
      <c r="K1429" s="216"/>
      <c r="L1429" s="232"/>
      <c r="M1429" s="215"/>
      <c r="N1429" s="216"/>
    </row>
    <row r="1430" spans="4:14" s="205" customFormat="1" x14ac:dyDescent="0.3">
      <c r="D1430" s="215"/>
      <c r="E1430" s="215"/>
      <c r="F1430" s="216"/>
      <c r="G1430" s="217"/>
      <c r="H1430" s="217"/>
      <c r="I1430" s="218"/>
      <c r="J1430" s="216"/>
      <c r="K1430" s="216"/>
      <c r="L1430" s="232"/>
      <c r="M1430" s="215"/>
      <c r="N1430" s="216"/>
    </row>
    <row r="1431" spans="4:14" s="205" customFormat="1" x14ac:dyDescent="0.3">
      <c r="D1431" s="215"/>
      <c r="E1431" s="215"/>
      <c r="F1431" s="216"/>
      <c r="G1431" s="217"/>
      <c r="H1431" s="217"/>
      <c r="I1431" s="218"/>
      <c r="J1431" s="216"/>
      <c r="K1431" s="216"/>
      <c r="L1431" s="232"/>
      <c r="M1431" s="215"/>
      <c r="N1431" s="216"/>
    </row>
    <row r="1432" spans="4:14" s="205" customFormat="1" x14ac:dyDescent="0.3">
      <c r="D1432" s="215"/>
      <c r="E1432" s="215"/>
      <c r="F1432" s="216"/>
      <c r="G1432" s="217"/>
      <c r="H1432" s="217"/>
      <c r="I1432" s="218"/>
      <c r="J1432" s="216"/>
      <c r="K1432" s="216"/>
      <c r="L1432" s="232"/>
      <c r="M1432" s="215"/>
      <c r="N1432" s="216"/>
    </row>
    <row r="1433" spans="4:14" s="205" customFormat="1" x14ac:dyDescent="0.3">
      <c r="D1433" s="215"/>
      <c r="E1433" s="215"/>
      <c r="F1433" s="216"/>
      <c r="G1433" s="217"/>
      <c r="H1433" s="217"/>
      <c r="I1433" s="218"/>
      <c r="J1433" s="216"/>
      <c r="K1433" s="216"/>
      <c r="L1433" s="232"/>
      <c r="M1433" s="215"/>
      <c r="N1433" s="216"/>
    </row>
    <row r="1434" spans="4:14" s="205" customFormat="1" x14ac:dyDescent="0.3">
      <c r="D1434" s="215"/>
      <c r="E1434" s="215"/>
      <c r="F1434" s="216"/>
      <c r="G1434" s="217"/>
      <c r="H1434" s="217"/>
      <c r="I1434" s="218"/>
      <c r="J1434" s="216"/>
      <c r="K1434" s="216"/>
      <c r="L1434" s="232"/>
      <c r="M1434" s="215"/>
      <c r="N1434" s="216"/>
    </row>
    <row r="1435" spans="4:14" s="205" customFormat="1" x14ac:dyDescent="0.3">
      <c r="D1435" s="215"/>
      <c r="E1435" s="215"/>
      <c r="F1435" s="216"/>
      <c r="G1435" s="217"/>
      <c r="H1435" s="217"/>
      <c r="I1435" s="218"/>
      <c r="J1435" s="216"/>
      <c r="K1435" s="216"/>
      <c r="L1435" s="232"/>
      <c r="M1435" s="215"/>
      <c r="N1435" s="216"/>
    </row>
    <row r="1436" spans="4:14" s="205" customFormat="1" x14ac:dyDescent="0.3">
      <c r="D1436" s="215"/>
      <c r="E1436" s="215"/>
      <c r="F1436" s="216"/>
      <c r="G1436" s="217"/>
      <c r="H1436" s="217"/>
      <c r="I1436" s="218"/>
      <c r="J1436" s="216"/>
      <c r="K1436" s="216"/>
      <c r="L1436" s="232"/>
      <c r="M1436" s="215"/>
      <c r="N1436" s="216"/>
    </row>
    <row r="1437" spans="4:14" s="205" customFormat="1" x14ac:dyDescent="0.3">
      <c r="D1437" s="215"/>
      <c r="E1437" s="215"/>
      <c r="F1437" s="216"/>
      <c r="G1437" s="217"/>
      <c r="H1437" s="217"/>
      <c r="I1437" s="218"/>
      <c r="J1437" s="216"/>
      <c r="K1437" s="216"/>
      <c r="L1437" s="232"/>
      <c r="M1437" s="215"/>
      <c r="N1437" s="216"/>
    </row>
    <row r="1438" spans="4:14" s="205" customFormat="1" x14ac:dyDescent="0.3">
      <c r="D1438" s="215"/>
      <c r="E1438" s="215"/>
      <c r="F1438" s="216"/>
      <c r="G1438" s="217"/>
      <c r="H1438" s="217"/>
      <c r="I1438" s="218"/>
      <c r="J1438" s="216"/>
      <c r="K1438" s="216"/>
      <c r="L1438" s="232"/>
      <c r="M1438" s="215"/>
      <c r="N1438" s="216"/>
    </row>
    <row r="1439" spans="4:14" s="205" customFormat="1" x14ac:dyDescent="0.3">
      <c r="D1439" s="215"/>
      <c r="E1439" s="215"/>
      <c r="F1439" s="216"/>
      <c r="G1439" s="217"/>
      <c r="H1439" s="217"/>
      <c r="I1439" s="218"/>
      <c r="J1439" s="216"/>
      <c r="K1439" s="216"/>
      <c r="L1439" s="232"/>
      <c r="M1439" s="215"/>
      <c r="N1439" s="216"/>
    </row>
    <row r="1440" spans="4:14" s="205" customFormat="1" x14ac:dyDescent="0.3">
      <c r="D1440" s="215"/>
      <c r="E1440" s="215"/>
      <c r="F1440" s="216"/>
      <c r="G1440" s="217"/>
      <c r="H1440" s="217"/>
      <c r="I1440" s="218"/>
      <c r="J1440" s="216"/>
      <c r="K1440" s="216"/>
      <c r="L1440" s="232"/>
      <c r="M1440" s="215"/>
      <c r="N1440" s="216"/>
    </row>
    <row r="1441" spans="4:14" s="205" customFormat="1" x14ac:dyDescent="0.3">
      <c r="D1441" s="215"/>
      <c r="E1441" s="215"/>
      <c r="F1441" s="216"/>
      <c r="G1441" s="217"/>
      <c r="H1441" s="217"/>
      <c r="I1441" s="218"/>
      <c r="J1441" s="216"/>
      <c r="K1441" s="216"/>
      <c r="L1441" s="232"/>
      <c r="M1441" s="215"/>
      <c r="N1441" s="216"/>
    </row>
    <row r="1442" spans="4:14" s="205" customFormat="1" x14ac:dyDescent="0.3">
      <c r="D1442" s="215"/>
      <c r="E1442" s="215"/>
      <c r="F1442" s="216"/>
      <c r="G1442" s="217"/>
      <c r="H1442" s="217"/>
      <c r="I1442" s="218"/>
      <c r="J1442" s="216"/>
      <c r="K1442" s="216"/>
      <c r="L1442" s="232"/>
      <c r="M1442" s="215"/>
      <c r="N1442" s="216"/>
    </row>
    <row r="1443" spans="4:14" s="205" customFormat="1" x14ac:dyDescent="0.3">
      <c r="D1443" s="215"/>
      <c r="E1443" s="215"/>
      <c r="F1443" s="216"/>
      <c r="G1443" s="217"/>
      <c r="H1443" s="217"/>
      <c r="I1443" s="218"/>
      <c r="J1443" s="216"/>
      <c r="K1443" s="216"/>
      <c r="L1443" s="232"/>
      <c r="M1443" s="215"/>
      <c r="N1443" s="216"/>
    </row>
    <row r="1444" spans="4:14" s="205" customFormat="1" x14ac:dyDescent="0.3">
      <c r="D1444" s="215"/>
      <c r="E1444" s="215"/>
      <c r="F1444" s="216"/>
      <c r="G1444" s="217"/>
      <c r="H1444" s="217"/>
      <c r="I1444" s="218"/>
      <c r="J1444" s="216"/>
      <c r="K1444" s="216"/>
      <c r="L1444" s="232"/>
      <c r="M1444" s="215"/>
      <c r="N1444" s="216"/>
    </row>
    <row r="1445" spans="4:14" s="205" customFormat="1" x14ac:dyDescent="0.3">
      <c r="D1445" s="215"/>
      <c r="E1445" s="215"/>
      <c r="F1445" s="216"/>
      <c r="G1445" s="217"/>
      <c r="H1445" s="217"/>
      <c r="I1445" s="218"/>
      <c r="J1445" s="216"/>
      <c r="K1445" s="216"/>
      <c r="L1445" s="232"/>
      <c r="M1445" s="215"/>
      <c r="N1445" s="216"/>
    </row>
    <row r="1446" spans="4:14" s="205" customFormat="1" x14ac:dyDescent="0.3">
      <c r="D1446" s="215"/>
      <c r="E1446" s="215"/>
      <c r="F1446" s="216"/>
      <c r="G1446" s="217"/>
      <c r="H1446" s="217"/>
      <c r="I1446" s="218"/>
      <c r="J1446" s="216"/>
      <c r="K1446" s="216"/>
      <c r="L1446" s="232"/>
      <c r="M1446" s="215"/>
      <c r="N1446" s="216"/>
    </row>
    <row r="1447" spans="4:14" s="205" customFormat="1" x14ac:dyDescent="0.3">
      <c r="D1447" s="215"/>
      <c r="E1447" s="215"/>
      <c r="F1447" s="216"/>
      <c r="G1447" s="217"/>
      <c r="H1447" s="217"/>
      <c r="I1447" s="218"/>
      <c r="J1447" s="216"/>
      <c r="K1447" s="216"/>
      <c r="L1447" s="232"/>
      <c r="M1447" s="215"/>
      <c r="N1447" s="216"/>
    </row>
    <row r="1448" spans="4:14" s="205" customFormat="1" x14ac:dyDescent="0.3">
      <c r="D1448" s="215"/>
      <c r="E1448" s="215"/>
      <c r="F1448" s="216"/>
      <c r="G1448" s="217"/>
      <c r="H1448" s="217"/>
      <c r="I1448" s="218"/>
      <c r="J1448" s="216"/>
      <c r="K1448" s="216"/>
      <c r="L1448" s="232"/>
      <c r="M1448" s="215"/>
      <c r="N1448" s="216"/>
    </row>
    <row r="1449" spans="4:14" s="205" customFormat="1" x14ac:dyDescent="0.3">
      <c r="D1449" s="215"/>
      <c r="E1449" s="215"/>
      <c r="F1449" s="216"/>
      <c r="G1449" s="217"/>
      <c r="H1449" s="217"/>
      <c r="I1449" s="218"/>
      <c r="J1449" s="216"/>
      <c r="K1449" s="216"/>
      <c r="L1449" s="232"/>
      <c r="M1449" s="215"/>
      <c r="N1449" s="216"/>
    </row>
    <row r="1450" spans="4:14" s="205" customFormat="1" x14ac:dyDescent="0.3">
      <c r="D1450" s="215"/>
      <c r="E1450" s="215"/>
      <c r="F1450" s="216"/>
      <c r="G1450" s="217"/>
      <c r="H1450" s="217"/>
      <c r="I1450" s="218"/>
      <c r="J1450" s="216"/>
      <c r="K1450" s="216"/>
      <c r="L1450" s="232"/>
      <c r="M1450" s="215"/>
      <c r="N1450" s="216"/>
    </row>
    <row r="1451" spans="4:14" s="205" customFormat="1" x14ac:dyDescent="0.3">
      <c r="D1451" s="215"/>
      <c r="E1451" s="215"/>
      <c r="F1451" s="216"/>
      <c r="G1451" s="217"/>
      <c r="H1451" s="217"/>
      <c r="I1451" s="218"/>
      <c r="J1451" s="216"/>
      <c r="K1451" s="216"/>
      <c r="L1451" s="232"/>
      <c r="M1451" s="215"/>
      <c r="N1451" s="216"/>
    </row>
    <row r="1452" spans="4:14" s="205" customFormat="1" x14ac:dyDescent="0.3">
      <c r="D1452" s="215"/>
      <c r="E1452" s="215"/>
      <c r="F1452" s="216"/>
      <c r="G1452" s="217"/>
      <c r="H1452" s="217"/>
      <c r="I1452" s="218"/>
      <c r="J1452" s="216"/>
      <c r="K1452" s="216"/>
      <c r="L1452" s="232"/>
      <c r="M1452" s="215"/>
      <c r="N1452" s="216"/>
    </row>
    <row r="1453" spans="4:14" s="205" customFormat="1" x14ac:dyDescent="0.3">
      <c r="D1453" s="215"/>
      <c r="E1453" s="215"/>
      <c r="F1453" s="216"/>
      <c r="G1453" s="217"/>
      <c r="H1453" s="217"/>
      <c r="I1453" s="218"/>
      <c r="J1453" s="216"/>
      <c r="K1453" s="216"/>
      <c r="L1453" s="232"/>
      <c r="M1453" s="215"/>
      <c r="N1453" s="216"/>
    </row>
    <row r="1454" spans="4:14" s="205" customFormat="1" x14ac:dyDescent="0.3">
      <c r="D1454" s="215"/>
      <c r="E1454" s="215"/>
      <c r="F1454" s="216"/>
      <c r="G1454" s="217"/>
      <c r="H1454" s="217"/>
      <c r="I1454" s="218"/>
      <c r="J1454" s="216"/>
      <c r="K1454" s="216"/>
      <c r="L1454" s="232"/>
      <c r="M1454" s="215"/>
      <c r="N1454" s="216"/>
    </row>
    <row r="1455" spans="4:14" s="205" customFormat="1" x14ac:dyDescent="0.3">
      <c r="D1455" s="215"/>
      <c r="E1455" s="215"/>
      <c r="F1455" s="216"/>
      <c r="G1455" s="217"/>
      <c r="H1455" s="217"/>
      <c r="I1455" s="218"/>
      <c r="J1455" s="216"/>
      <c r="K1455" s="216"/>
      <c r="L1455" s="232"/>
      <c r="M1455" s="215"/>
      <c r="N1455" s="216"/>
    </row>
    <row r="1456" spans="4:14" s="205" customFormat="1" x14ac:dyDescent="0.3">
      <c r="D1456" s="215"/>
      <c r="E1456" s="215"/>
      <c r="F1456" s="216"/>
      <c r="G1456" s="217"/>
      <c r="H1456" s="217"/>
      <c r="I1456" s="218"/>
      <c r="J1456" s="216"/>
      <c r="K1456" s="216"/>
      <c r="L1456" s="232"/>
      <c r="M1456" s="215"/>
      <c r="N1456" s="216"/>
    </row>
    <row r="1457" spans="4:14" s="205" customFormat="1" x14ac:dyDescent="0.3">
      <c r="D1457" s="215"/>
      <c r="E1457" s="215"/>
      <c r="F1457" s="216"/>
      <c r="G1457" s="217"/>
      <c r="H1457" s="217"/>
      <c r="I1457" s="218"/>
      <c r="J1457" s="216"/>
      <c r="K1457" s="216"/>
      <c r="L1457" s="232"/>
      <c r="M1457" s="215"/>
      <c r="N1457" s="216"/>
    </row>
    <row r="1458" spans="4:14" s="205" customFormat="1" x14ac:dyDescent="0.3">
      <c r="D1458" s="215"/>
      <c r="E1458" s="215"/>
      <c r="F1458" s="216"/>
      <c r="G1458" s="217"/>
      <c r="H1458" s="217"/>
      <c r="I1458" s="218"/>
      <c r="J1458" s="216"/>
      <c r="K1458" s="216"/>
      <c r="L1458" s="232"/>
      <c r="M1458" s="215"/>
      <c r="N1458" s="216"/>
    </row>
    <row r="1459" spans="4:14" s="205" customFormat="1" x14ac:dyDescent="0.3">
      <c r="D1459" s="215"/>
      <c r="E1459" s="215"/>
      <c r="F1459" s="216"/>
      <c r="G1459" s="217"/>
      <c r="H1459" s="217"/>
      <c r="I1459" s="218"/>
      <c r="J1459" s="216"/>
      <c r="K1459" s="216"/>
      <c r="L1459" s="232"/>
      <c r="M1459" s="215"/>
      <c r="N1459" s="216"/>
    </row>
    <row r="1460" spans="4:14" s="205" customFormat="1" x14ac:dyDescent="0.3">
      <c r="D1460" s="215"/>
      <c r="E1460" s="215"/>
      <c r="F1460" s="216"/>
      <c r="G1460" s="217"/>
      <c r="H1460" s="217"/>
      <c r="I1460" s="218"/>
      <c r="J1460" s="216"/>
      <c r="K1460" s="216"/>
      <c r="L1460" s="232"/>
      <c r="M1460" s="215"/>
      <c r="N1460" s="216"/>
    </row>
    <row r="1461" spans="4:14" s="205" customFormat="1" x14ac:dyDescent="0.3">
      <c r="D1461" s="215"/>
      <c r="E1461" s="215"/>
      <c r="F1461" s="216"/>
      <c r="G1461" s="217"/>
      <c r="H1461" s="217"/>
      <c r="I1461" s="218"/>
      <c r="J1461" s="216"/>
      <c r="K1461" s="216"/>
      <c r="L1461" s="232"/>
      <c r="M1461" s="215"/>
      <c r="N1461" s="216"/>
    </row>
    <row r="1462" spans="4:14" s="205" customFormat="1" x14ac:dyDescent="0.3">
      <c r="D1462" s="215"/>
      <c r="E1462" s="215"/>
      <c r="F1462" s="216"/>
      <c r="G1462" s="217"/>
      <c r="H1462" s="217"/>
      <c r="I1462" s="218"/>
      <c r="J1462" s="216"/>
      <c r="K1462" s="216"/>
      <c r="L1462" s="232"/>
      <c r="M1462" s="215"/>
      <c r="N1462" s="216"/>
    </row>
    <row r="1463" spans="4:14" s="205" customFormat="1" x14ac:dyDescent="0.3">
      <c r="D1463" s="215"/>
      <c r="E1463" s="215"/>
      <c r="F1463" s="216"/>
      <c r="G1463" s="217"/>
      <c r="H1463" s="217"/>
      <c r="I1463" s="218"/>
      <c r="J1463" s="216"/>
      <c r="K1463" s="216"/>
      <c r="L1463" s="232"/>
      <c r="M1463" s="215"/>
      <c r="N1463" s="216"/>
    </row>
    <row r="1464" spans="4:14" s="205" customFormat="1" x14ac:dyDescent="0.3">
      <c r="D1464" s="215"/>
      <c r="E1464" s="215"/>
      <c r="F1464" s="216"/>
      <c r="G1464" s="217"/>
      <c r="H1464" s="217"/>
      <c r="I1464" s="218"/>
      <c r="J1464" s="216"/>
      <c r="K1464" s="216"/>
      <c r="L1464" s="232"/>
      <c r="M1464" s="215"/>
      <c r="N1464" s="216"/>
    </row>
    <row r="1465" spans="4:14" s="205" customFormat="1" x14ac:dyDescent="0.3">
      <c r="D1465" s="215"/>
      <c r="E1465" s="215"/>
      <c r="F1465" s="216"/>
      <c r="G1465" s="217"/>
      <c r="H1465" s="217"/>
      <c r="I1465" s="218"/>
      <c r="J1465" s="216"/>
      <c r="K1465" s="216"/>
      <c r="L1465" s="232"/>
      <c r="M1465" s="215"/>
      <c r="N1465" s="216"/>
    </row>
    <row r="1466" spans="4:14" s="205" customFormat="1" x14ac:dyDescent="0.3">
      <c r="D1466" s="215"/>
      <c r="E1466" s="215"/>
      <c r="F1466" s="216"/>
      <c r="G1466" s="217"/>
      <c r="H1466" s="217"/>
      <c r="I1466" s="218"/>
      <c r="J1466" s="216"/>
      <c r="K1466" s="216"/>
      <c r="L1466" s="232"/>
      <c r="M1466" s="215"/>
      <c r="N1466" s="216"/>
    </row>
    <row r="1467" spans="4:14" s="205" customFormat="1" x14ac:dyDescent="0.3">
      <c r="D1467" s="215"/>
      <c r="E1467" s="215"/>
      <c r="F1467" s="216"/>
      <c r="G1467" s="217"/>
      <c r="H1467" s="217"/>
      <c r="I1467" s="218"/>
      <c r="J1467" s="216"/>
      <c r="K1467" s="216"/>
      <c r="L1467" s="232"/>
      <c r="M1467" s="215"/>
      <c r="N1467" s="216"/>
    </row>
    <row r="1468" spans="4:14" s="205" customFormat="1" x14ac:dyDescent="0.3">
      <c r="D1468" s="215"/>
      <c r="E1468" s="215"/>
      <c r="F1468" s="216"/>
      <c r="G1468" s="217"/>
      <c r="H1468" s="217"/>
      <c r="I1468" s="218"/>
      <c r="J1468" s="216"/>
      <c r="K1468" s="216"/>
      <c r="L1468" s="232"/>
      <c r="M1468" s="215"/>
      <c r="N1468" s="216"/>
    </row>
    <row r="1469" spans="4:14" s="205" customFormat="1" x14ac:dyDescent="0.3">
      <c r="D1469" s="215"/>
      <c r="E1469" s="215"/>
      <c r="F1469" s="216"/>
      <c r="G1469" s="217"/>
      <c r="H1469" s="217"/>
      <c r="I1469" s="218"/>
      <c r="J1469" s="216"/>
      <c r="K1469" s="216"/>
      <c r="L1469" s="232"/>
      <c r="M1469" s="215"/>
      <c r="N1469" s="216"/>
    </row>
    <row r="1470" spans="4:14" s="205" customFormat="1" x14ac:dyDescent="0.3">
      <c r="D1470" s="215"/>
      <c r="E1470" s="215"/>
      <c r="F1470" s="216"/>
      <c r="G1470" s="217"/>
      <c r="H1470" s="217"/>
      <c r="I1470" s="218"/>
      <c r="J1470" s="216"/>
      <c r="K1470" s="216"/>
      <c r="L1470" s="232"/>
      <c r="M1470" s="215"/>
      <c r="N1470" s="216"/>
    </row>
    <row r="1471" spans="4:14" s="205" customFormat="1" x14ac:dyDescent="0.3">
      <c r="D1471" s="215"/>
      <c r="E1471" s="215"/>
      <c r="F1471" s="216"/>
      <c r="G1471" s="217"/>
      <c r="H1471" s="217"/>
      <c r="I1471" s="218"/>
      <c r="J1471" s="216"/>
      <c r="K1471" s="216"/>
      <c r="L1471" s="232"/>
      <c r="M1471" s="215"/>
      <c r="N1471" s="216"/>
    </row>
    <row r="1472" spans="4:14" s="205" customFormat="1" x14ac:dyDescent="0.3">
      <c r="D1472" s="215"/>
      <c r="E1472" s="215"/>
      <c r="F1472" s="216"/>
      <c r="G1472" s="217"/>
      <c r="H1472" s="217"/>
      <c r="I1472" s="218"/>
      <c r="J1472" s="216"/>
      <c r="K1472" s="216"/>
      <c r="L1472" s="232"/>
      <c r="M1472" s="215"/>
      <c r="N1472" s="216"/>
    </row>
    <row r="1473" spans="4:14" s="205" customFormat="1" x14ac:dyDescent="0.3">
      <c r="D1473" s="215"/>
      <c r="E1473" s="215"/>
      <c r="F1473" s="216"/>
      <c r="G1473" s="217"/>
      <c r="H1473" s="217"/>
      <c r="I1473" s="218"/>
      <c r="J1473" s="216"/>
      <c r="K1473" s="216"/>
      <c r="L1473" s="232"/>
      <c r="M1473" s="215"/>
      <c r="N1473" s="216"/>
    </row>
    <row r="1474" spans="4:14" s="205" customFormat="1" x14ac:dyDescent="0.3">
      <c r="D1474" s="215"/>
      <c r="E1474" s="215"/>
      <c r="F1474" s="216"/>
      <c r="G1474" s="217"/>
      <c r="H1474" s="217"/>
      <c r="I1474" s="218"/>
      <c r="J1474" s="216"/>
      <c r="K1474" s="216"/>
      <c r="L1474" s="232"/>
      <c r="M1474" s="215"/>
      <c r="N1474" s="216"/>
    </row>
    <row r="1475" spans="4:14" s="205" customFormat="1" x14ac:dyDescent="0.3">
      <c r="D1475" s="215"/>
      <c r="E1475" s="215"/>
      <c r="F1475" s="216"/>
      <c r="G1475" s="217"/>
      <c r="H1475" s="217"/>
      <c r="I1475" s="218"/>
      <c r="J1475" s="216"/>
      <c r="K1475" s="216"/>
      <c r="L1475" s="232"/>
      <c r="M1475" s="215"/>
      <c r="N1475" s="216"/>
    </row>
    <row r="1476" spans="4:14" s="205" customFormat="1" x14ac:dyDescent="0.3">
      <c r="D1476" s="215"/>
      <c r="E1476" s="215"/>
      <c r="F1476" s="216"/>
      <c r="G1476" s="217"/>
      <c r="H1476" s="217"/>
      <c r="I1476" s="218"/>
      <c r="J1476" s="216"/>
      <c r="K1476" s="216"/>
      <c r="L1476" s="232"/>
      <c r="M1476" s="215"/>
      <c r="N1476" s="216"/>
    </row>
    <row r="1477" spans="4:14" s="205" customFormat="1" x14ac:dyDescent="0.3">
      <c r="D1477" s="215"/>
      <c r="E1477" s="215"/>
      <c r="F1477" s="216"/>
      <c r="G1477" s="217"/>
      <c r="H1477" s="217"/>
      <c r="I1477" s="218"/>
      <c r="J1477" s="216"/>
      <c r="K1477" s="216"/>
      <c r="L1477" s="232"/>
      <c r="M1477" s="215"/>
      <c r="N1477" s="216"/>
    </row>
    <row r="1478" spans="4:14" s="205" customFormat="1" x14ac:dyDescent="0.3">
      <c r="D1478" s="215"/>
      <c r="E1478" s="215"/>
      <c r="F1478" s="216"/>
      <c r="G1478" s="217"/>
      <c r="H1478" s="217"/>
      <c r="I1478" s="218"/>
      <c r="J1478" s="216"/>
      <c r="K1478" s="216"/>
      <c r="L1478" s="232"/>
      <c r="M1478" s="215"/>
      <c r="N1478" s="216"/>
    </row>
    <row r="1479" spans="4:14" s="205" customFormat="1" x14ac:dyDescent="0.3">
      <c r="D1479" s="215"/>
      <c r="E1479" s="215"/>
      <c r="F1479" s="216"/>
      <c r="G1479" s="217"/>
      <c r="H1479" s="217"/>
      <c r="I1479" s="218"/>
      <c r="J1479" s="216"/>
      <c r="K1479" s="216"/>
      <c r="L1479" s="232"/>
      <c r="M1479" s="215"/>
      <c r="N1479" s="216"/>
    </row>
    <row r="1480" spans="4:14" s="205" customFormat="1" x14ac:dyDescent="0.3">
      <c r="D1480" s="215"/>
      <c r="E1480" s="215"/>
      <c r="F1480" s="216"/>
      <c r="G1480" s="217"/>
      <c r="H1480" s="217"/>
      <c r="I1480" s="218"/>
      <c r="J1480" s="216"/>
      <c r="K1480" s="216"/>
      <c r="L1480" s="232"/>
      <c r="M1480" s="215"/>
      <c r="N1480" s="216"/>
    </row>
    <row r="1481" spans="4:14" s="205" customFormat="1" x14ac:dyDescent="0.3">
      <c r="D1481" s="215"/>
      <c r="E1481" s="215"/>
      <c r="F1481" s="216"/>
      <c r="G1481" s="217"/>
      <c r="H1481" s="217"/>
      <c r="I1481" s="218"/>
      <c r="J1481" s="216"/>
      <c r="K1481" s="216"/>
      <c r="L1481" s="232"/>
      <c r="M1481" s="215"/>
      <c r="N1481" s="216"/>
    </row>
    <row r="1482" spans="4:14" s="205" customFormat="1" x14ac:dyDescent="0.3">
      <c r="D1482" s="215"/>
      <c r="E1482" s="215"/>
      <c r="F1482" s="216"/>
      <c r="G1482" s="217"/>
      <c r="H1482" s="217"/>
      <c r="I1482" s="218"/>
      <c r="J1482" s="216"/>
      <c r="K1482" s="216"/>
      <c r="L1482" s="232"/>
      <c r="M1482" s="215"/>
      <c r="N1482" s="216"/>
    </row>
    <row r="1483" spans="4:14" s="205" customFormat="1" x14ac:dyDescent="0.3">
      <c r="D1483" s="215"/>
      <c r="E1483" s="215"/>
      <c r="F1483" s="216"/>
      <c r="G1483" s="217"/>
      <c r="H1483" s="217"/>
      <c r="I1483" s="218"/>
      <c r="J1483" s="216"/>
      <c r="K1483" s="216"/>
      <c r="L1483" s="232"/>
      <c r="M1483" s="215"/>
      <c r="N1483" s="216"/>
    </row>
    <row r="1484" spans="4:14" s="205" customFormat="1" x14ac:dyDescent="0.3">
      <c r="D1484" s="215"/>
      <c r="E1484" s="215"/>
      <c r="F1484" s="216"/>
      <c r="G1484" s="217"/>
      <c r="H1484" s="217"/>
      <c r="I1484" s="218"/>
      <c r="J1484" s="216"/>
      <c r="K1484" s="216"/>
      <c r="L1484" s="232"/>
      <c r="M1484" s="215"/>
      <c r="N1484" s="216"/>
    </row>
    <row r="1485" spans="4:14" s="205" customFormat="1" x14ac:dyDescent="0.3">
      <c r="D1485" s="215"/>
      <c r="E1485" s="215"/>
      <c r="F1485" s="216"/>
      <c r="G1485" s="217"/>
      <c r="H1485" s="217"/>
      <c r="I1485" s="218"/>
      <c r="J1485" s="216"/>
      <c r="K1485" s="216"/>
      <c r="L1485" s="232"/>
      <c r="M1485" s="215"/>
      <c r="N1485" s="216"/>
    </row>
    <row r="1486" spans="4:14" s="205" customFormat="1" x14ac:dyDescent="0.3">
      <c r="D1486" s="215"/>
      <c r="E1486" s="215"/>
      <c r="F1486" s="216"/>
      <c r="G1486" s="217"/>
      <c r="H1486" s="217"/>
      <c r="I1486" s="218"/>
      <c r="J1486" s="216"/>
      <c r="K1486" s="216"/>
      <c r="L1486" s="232"/>
      <c r="M1486" s="215"/>
      <c r="N1486" s="216"/>
    </row>
    <row r="1487" spans="4:14" s="205" customFormat="1" x14ac:dyDescent="0.3">
      <c r="D1487" s="215"/>
      <c r="E1487" s="215"/>
      <c r="F1487" s="216"/>
      <c r="G1487" s="217"/>
      <c r="H1487" s="217"/>
      <c r="I1487" s="218"/>
      <c r="J1487" s="216"/>
      <c r="K1487" s="216"/>
      <c r="L1487" s="232"/>
      <c r="M1487" s="215"/>
      <c r="N1487" s="216"/>
    </row>
    <row r="1488" spans="4:14" s="205" customFormat="1" x14ac:dyDescent="0.3">
      <c r="D1488" s="215"/>
      <c r="E1488" s="215"/>
      <c r="F1488" s="216"/>
      <c r="G1488" s="217"/>
      <c r="H1488" s="217"/>
      <c r="I1488" s="218"/>
      <c r="J1488" s="216"/>
      <c r="K1488" s="216"/>
      <c r="L1488" s="232"/>
      <c r="M1488" s="215"/>
      <c r="N1488" s="216"/>
    </row>
    <row r="1489" spans="4:14" s="205" customFormat="1" x14ac:dyDescent="0.3">
      <c r="D1489" s="215"/>
      <c r="E1489" s="215"/>
      <c r="F1489" s="216"/>
      <c r="G1489" s="217"/>
      <c r="H1489" s="217"/>
      <c r="I1489" s="218"/>
      <c r="J1489" s="216"/>
      <c r="K1489" s="216"/>
      <c r="L1489" s="232"/>
      <c r="M1489" s="215"/>
      <c r="N1489" s="216"/>
    </row>
    <row r="1490" spans="4:14" s="205" customFormat="1" x14ac:dyDescent="0.3">
      <c r="D1490" s="215"/>
      <c r="E1490" s="215"/>
      <c r="F1490" s="216"/>
      <c r="G1490" s="217"/>
      <c r="H1490" s="217"/>
      <c r="I1490" s="218"/>
      <c r="J1490" s="216"/>
      <c r="K1490" s="216"/>
      <c r="L1490" s="232"/>
      <c r="M1490" s="215"/>
      <c r="N1490" s="216"/>
    </row>
    <row r="1491" spans="4:14" s="205" customFormat="1" x14ac:dyDescent="0.3">
      <c r="D1491" s="215"/>
      <c r="E1491" s="215"/>
      <c r="F1491" s="216"/>
      <c r="G1491" s="217"/>
      <c r="H1491" s="217"/>
      <c r="I1491" s="218"/>
      <c r="J1491" s="216"/>
      <c r="K1491" s="216"/>
      <c r="L1491" s="232"/>
      <c r="M1491" s="215"/>
      <c r="N1491" s="216"/>
    </row>
    <row r="1492" spans="4:14" s="205" customFormat="1" x14ac:dyDescent="0.3">
      <c r="D1492" s="215"/>
      <c r="E1492" s="215"/>
      <c r="F1492" s="216"/>
      <c r="G1492" s="217"/>
      <c r="H1492" s="217"/>
      <c r="I1492" s="218"/>
      <c r="J1492" s="216"/>
      <c r="K1492" s="216"/>
      <c r="L1492" s="232"/>
      <c r="M1492" s="215"/>
      <c r="N1492" s="216"/>
    </row>
    <row r="1493" spans="4:14" s="205" customFormat="1" x14ac:dyDescent="0.3">
      <c r="D1493" s="215"/>
      <c r="E1493" s="215"/>
      <c r="F1493" s="216"/>
      <c r="G1493" s="217"/>
      <c r="H1493" s="217"/>
      <c r="I1493" s="218"/>
      <c r="J1493" s="216"/>
      <c r="K1493" s="216"/>
      <c r="L1493" s="232"/>
      <c r="M1493" s="215"/>
      <c r="N1493" s="216"/>
    </row>
    <row r="1494" spans="4:14" s="205" customFormat="1" x14ac:dyDescent="0.3">
      <c r="D1494" s="215"/>
      <c r="E1494" s="215"/>
      <c r="F1494" s="216"/>
      <c r="G1494" s="217"/>
      <c r="H1494" s="217"/>
      <c r="I1494" s="218"/>
      <c r="J1494" s="216"/>
      <c r="K1494" s="216"/>
      <c r="L1494" s="232"/>
      <c r="M1494" s="215"/>
      <c r="N1494" s="216"/>
    </row>
    <row r="1495" spans="4:14" s="205" customFormat="1" x14ac:dyDescent="0.3">
      <c r="D1495" s="215"/>
      <c r="E1495" s="215"/>
      <c r="F1495" s="216"/>
      <c r="G1495" s="217"/>
      <c r="H1495" s="217"/>
      <c r="I1495" s="218"/>
      <c r="J1495" s="216"/>
      <c r="K1495" s="216"/>
      <c r="L1495" s="232"/>
      <c r="M1495" s="215"/>
      <c r="N1495" s="216"/>
    </row>
    <row r="1496" spans="4:14" s="205" customFormat="1" x14ac:dyDescent="0.3">
      <c r="D1496" s="215"/>
      <c r="E1496" s="215"/>
      <c r="F1496" s="216"/>
      <c r="G1496" s="217"/>
      <c r="H1496" s="217"/>
      <c r="I1496" s="218"/>
      <c r="J1496" s="216"/>
      <c r="K1496" s="216"/>
      <c r="L1496" s="232"/>
      <c r="M1496" s="215"/>
      <c r="N1496" s="216"/>
    </row>
    <row r="1497" spans="4:14" s="205" customFormat="1" x14ac:dyDescent="0.3">
      <c r="D1497" s="215"/>
      <c r="E1497" s="215"/>
      <c r="F1497" s="216"/>
      <c r="G1497" s="217"/>
      <c r="H1497" s="217"/>
      <c r="I1497" s="218"/>
      <c r="J1497" s="216"/>
      <c r="K1497" s="216"/>
      <c r="L1497" s="232"/>
      <c r="M1497" s="215"/>
      <c r="N1497" s="216"/>
    </row>
    <row r="1498" spans="4:14" s="205" customFormat="1" x14ac:dyDescent="0.3">
      <c r="D1498" s="215"/>
      <c r="E1498" s="215"/>
      <c r="F1498" s="216"/>
      <c r="G1498" s="217"/>
      <c r="H1498" s="217"/>
      <c r="I1498" s="218"/>
      <c r="J1498" s="216"/>
      <c r="K1498" s="216"/>
      <c r="L1498" s="232"/>
      <c r="M1498" s="215"/>
      <c r="N1498" s="216"/>
    </row>
    <row r="1499" spans="4:14" s="205" customFormat="1" x14ac:dyDescent="0.3">
      <c r="D1499" s="215"/>
      <c r="E1499" s="215"/>
      <c r="F1499" s="216"/>
      <c r="G1499" s="217"/>
      <c r="H1499" s="217"/>
      <c r="I1499" s="218"/>
      <c r="J1499" s="216"/>
      <c r="K1499" s="216"/>
      <c r="L1499" s="232"/>
      <c r="M1499" s="215"/>
      <c r="N1499" s="216"/>
    </row>
    <row r="1500" spans="4:14" s="205" customFormat="1" x14ac:dyDescent="0.3">
      <c r="D1500" s="215"/>
      <c r="E1500" s="215"/>
      <c r="F1500" s="216"/>
      <c r="G1500" s="217"/>
      <c r="H1500" s="217"/>
      <c r="I1500" s="218"/>
      <c r="J1500" s="216"/>
      <c r="K1500" s="216"/>
      <c r="L1500" s="232"/>
      <c r="M1500" s="215"/>
      <c r="N1500" s="216"/>
    </row>
    <row r="1501" spans="4:14" s="205" customFormat="1" x14ac:dyDescent="0.3">
      <c r="D1501" s="215"/>
      <c r="E1501" s="215"/>
      <c r="F1501" s="216"/>
      <c r="G1501" s="217"/>
      <c r="H1501" s="217"/>
      <c r="I1501" s="218"/>
      <c r="J1501" s="216"/>
      <c r="K1501" s="216"/>
      <c r="L1501" s="232"/>
      <c r="M1501" s="215"/>
      <c r="N1501" s="216"/>
    </row>
    <row r="1502" spans="4:14" s="205" customFormat="1" x14ac:dyDescent="0.3">
      <c r="D1502" s="215"/>
      <c r="E1502" s="215"/>
      <c r="F1502" s="216"/>
      <c r="G1502" s="217"/>
      <c r="H1502" s="217"/>
      <c r="I1502" s="218"/>
      <c r="J1502" s="216"/>
      <c r="K1502" s="216"/>
      <c r="L1502" s="232"/>
      <c r="M1502" s="215"/>
      <c r="N1502" s="216"/>
    </row>
    <row r="1503" spans="4:14" s="205" customFormat="1" x14ac:dyDescent="0.3">
      <c r="D1503" s="215"/>
      <c r="E1503" s="215"/>
      <c r="F1503" s="216"/>
      <c r="G1503" s="217"/>
      <c r="H1503" s="217"/>
      <c r="I1503" s="218"/>
      <c r="J1503" s="216"/>
      <c r="K1503" s="216"/>
      <c r="L1503" s="232"/>
      <c r="M1503" s="215"/>
      <c r="N1503" s="216"/>
    </row>
    <row r="1504" spans="4:14" s="205" customFormat="1" x14ac:dyDescent="0.3">
      <c r="D1504" s="215"/>
      <c r="E1504" s="215"/>
      <c r="F1504" s="216"/>
      <c r="G1504" s="217"/>
      <c r="H1504" s="217"/>
      <c r="I1504" s="218"/>
      <c r="J1504" s="216"/>
      <c r="K1504" s="216"/>
      <c r="L1504" s="232"/>
      <c r="M1504" s="215"/>
      <c r="N1504" s="216"/>
    </row>
    <row r="1505" spans="4:14" s="205" customFormat="1" x14ac:dyDescent="0.3">
      <c r="D1505" s="215"/>
      <c r="E1505" s="215"/>
      <c r="F1505" s="216"/>
      <c r="G1505" s="217"/>
      <c r="H1505" s="217"/>
      <c r="I1505" s="218"/>
      <c r="J1505" s="216"/>
      <c r="K1505" s="216"/>
      <c r="L1505" s="232"/>
      <c r="M1505" s="215"/>
      <c r="N1505" s="216"/>
    </row>
    <row r="1506" spans="4:14" s="205" customFormat="1" x14ac:dyDescent="0.3">
      <c r="D1506" s="215"/>
      <c r="E1506" s="215"/>
      <c r="F1506" s="216"/>
      <c r="G1506" s="217"/>
      <c r="H1506" s="217"/>
      <c r="I1506" s="218"/>
      <c r="J1506" s="216"/>
      <c r="K1506" s="216"/>
      <c r="L1506" s="232"/>
      <c r="M1506" s="215"/>
      <c r="N1506" s="216"/>
    </row>
    <row r="1507" spans="4:14" s="205" customFormat="1" x14ac:dyDescent="0.3">
      <c r="D1507" s="215"/>
      <c r="E1507" s="215"/>
      <c r="F1507" s="216"/>
      <c r="G1507" s="217"/>
      <c r="H1507" s="217"/>
      <c r="I1507" s="218"/>
      <c r="J1507" s="216"/>
      <c r="K1507" s="216"/>
      <c r="L1507" s="232"/>
      <c r="M1507" s="215"/>
      <c r="N1507" s="216"/>
    </row>
    <row r="1508" spans="4:14" s="205" customFormat="1" x14ac:dyDescent="0.3">
      <c r="D1508" s="215"/>
      <c r="E1508" s="215"/>
      <c r="F1508" s="216"/>
      <c r="G1508" s="217"/>
      <c r="H1508" s="217"/>
      <c r="I1508" s="218"/>
      <c r="J1508" s="216"/>
      <c r="K1508" s="216"/>
      <c r="L1508" s="232"/>
      <c r="M1508" s="215"/>
      <c r="N1508" s="216"/>
    </row>
    <row r="1509" spans="4:14" s="205" customFormat="1" x14ac:dyDescent="0.3">
      <c r="D1509" s="215"/>
      <c r="E1509" s="215"/>
      <c r="F1509" s="216"/>
      <c r="G1509" s="217"/>
      <c r="H1509" s="217"/>
      <c r="I1509" s="218"/>
      <c r="J1509" s="216"/>
      <c r="K1509" s="216"/>
      <c r="L1509" s="232"/>
      <c r="M1509" s="215"/>
      <c r="N1509" s="216"/>
    </row>
    <row r="1510" spans="4:14" s="205" customFormat="1" x14ac:dyDescent="0.3">
      <c r="D1510" s="215"/>
      <c r="E1510" s="215"/>
      <c r="F1510" s="216"/>
      <c r="G1510" s="217"/>
      <c r="H1510" s="217"/>
      <c r="I1510" s="218"/>
      <c r="J1510" s="216"/>
      <c r="K1510" s="216"/>
      <c r="L1510" s="232"/>
      <c r="M1510" s="215"/>
      <c r="N1510" s="216"/>
    </row>
    <row r="1511" spans="4:14" s="205" customFormat="1" x14ac:dyDescent="0.3">
      <c r="D1511" s="215"/>
      <c r="E1511" s="215"/>
      <c r="F1511" s="216"/>
      <c r="G1511" s="217"/>
      <c r="H1511" s="217"/>
      <c r="I1511" s="218"/>
      <c r="J1511" s="216"/>
      <c r="K1511" s="216"/>
      <c r="L1511" s="232"/>
      <c r="M1511" s="215"/>
      <c r="N1511" s="216"/>
    </row>
    <row r="1512" spans="4:14" s="205" customFormat="1" x14ac:dyDescent="0.3">
      <c r="D1512" s="215"/>
      <c r="E1512" s="215"/>
      <c r="F1512" s="216"/>
      <c r="G1512" s="217"/>
      <c r="H1512" s="217"/>
      <c r="I1512" s="218"/>
      <c r="J1512" s="216"/>
      <c r="K1512" s="216"/>
      <c r="L1512" s="232"/>
      <c r="M1512" s="215"/>
      <c r="N1512" s="216"/>
    </row>
    <row r="1513" spans="4:14" s="205" customFormat="1" x14ac:dyDescent="0.3">
      <c r="D1513" s="215"/>
      <c r="E1513" s="215"/>
      <c r="F1513" s="216"/>
      <c r="G1513" s="217"/>
      <c r="H1513" s="217"/>
      <c r="I1513" s="218"/>
      <c r="J1513" s="216"/>
      <c r="K1513" s="216"/>
      <c r="L1513" s="232"/>
      <c r="M1513" s="215"/>
      <c r="N1513" s="216"/>
    </row>
    <row r="1514" spans="4:14" s="205" customFormat="1" x14ac:dyDescent="0.3">
      <c r="D1514" s="215"/>
      <c r="E1514" s="215"/>
      <c r="F1514" s="216"/>
      <c r="G1514" s="217"/>
      <c r="H1514" s="217"/>
      <c r="I1514" s="218"/>
      <c r="J1514" s="216"/>
      <c r="K1514" s="216"/>
      <c r="L1514" s="232"/>
      <c r="M1514" s="215"/>
      <c r="N1514" s="216"/>
    </row>
    <row r="1515" spans="4:14" s="205" customFormat="1" x14ac:dyDescent="0.3">
      <c r="D1515" s="215"/>
      <c r="E1515" s="215"/>
      <c r="F1515" s="216"/>
      <c r="G1515" s="217"/>
      <c r="H1515" s="217"/>
      <c r="I1515" s="218"/>
      <c r="J1515" s="216"/>
      <c r="K1515" s="216"/>
      <c r="L1515" s="232"/>
      <c r="M1515" s="215"/>
      <c r="N1515" s="216"/>
    </row>
    <row r="1516" spans="4:14" s="205" customFormat="1" x14ac:dyDescent="0.3">
      <c r="D1516" s="215"/>
      <c r="E1516" s="215"/>
      <c r="F1516" s="216"/>
      <c r="G1516" s="217"/>
      <c r="H1516" s="217"/>
      <c r="I1516" s="218"/>
      <c r="J1516" s="216"/>
      <c r="K1516" s="216"/>
      <c r="L1516" s="232"/>
      <c r="M1516" s="215"/>
      <c r="N1516" s="216"/>
    </row>
    <row r="1517" spans="4:14" s="205" customFormat="1" x14ac:dyDescent="0.3">
      <c r="D1517" s="215"/>
      <c r="E1517" s="215"/>
      <c r="F1517" s="216"/>
      <c r="G1517" s="217"/>
      <c r="H1517" s="217"/>
      <c r="I1517" s="218"/>
      <c r="J1517" s="216"/>
      <c r="K1517" s="216"/>
      <c r="L1517" s="232"/>
      <c r="M1517" s="215"/>
      <c r="N1517" s="216"/>
    </row>
    <row r="1518" spans="4:14" s="205" customFormat="1" x14ac:dyDescent="0.3">
      <c r="D1518" s="215"/>
      <c r="E1518" s="215"/>
      <c r="F1518" s="216"/>
      <c r="G1518" s="217"/>
      <c r="H1518" s="217"/>
      <c r="I1518" s="218"/>
      <c r="J1518" s="216"/>
      <c r="K1518" s="216"/>
      <c r="L1518" s="232"/>
      <c r="M1518" s="215"/>
      <c r="N1518" s="216"/>
    </row>
    <row r="1519" spans="4:14" s="205" customFormat="1" x14ac:dyDescent="0.3">
      <c r="D1519" s="215"/>
      <c r="E1519" s="215"/>
      <c r="F1519" s="216"/>
      <c r="G1519" s="217"/>
      <c r="H1519" s="217"/>
      <c r="I1519" s="218"/>
      <c r="J1519" s="216"/>
      <c r="K1519" s="216"/>
      <c r="L1519" s="232"/>
      <c r="M1519" s="215"/>
      <c r="N1519" s="216"/>
    </row>
    <row r="1520" spans="4:14" s="205" customFormat="1" x14ac:dyDescent="0.3">
      <c r="D1520" s="215"/>
      <c r="E1520" s="215"/>
      <c r="F1520" s="216"/>
      <c r="G1520" s="217"/>
      <c r="H1520" s="217"/>
      <c r="I1520" s="218"/>
      <c r="J1520" s="216"/>
      <c r="K1520" s="216"/>
      <c r="L1520" s="232"/>
      <c r="M1520" s="215"/>
      <c r="N1520" s="216"/>
    </row>
    <row r="1521" spans="4:14" s="205" customFormat="1" x14ac:dyDescent="0.3">
      <c r="D1521" s="215"/>
      <c r="E1521" s="215"/>
      <c r="F1521" s="216"/>
      <c r="G1521" s="217"/>
      <c r="H1521" s="217"/>
      <c r="I1521" s="218"/>
      <c r="J1521" s="216"/>
      <c r="K1521" s="216"/>
      <c r="L1521" s="232"/>
      <c r="M1521" s="215"/>
      <c r="N1521" s="216"/>
    </row>
    <row r="1522" spans="4:14" s="205" customFormat="1" x14ac:dyDescent="0.3">
      <c r="D1522" s="215"/>
      <c r="E1522" s="215"/>
      <c r="F1522" s="216"/>
      <c r="G1522" s="217"/>
      <c r="H1522" s="217"/>
      <c r="I1522" s="218"/>
      <c r="J1522" s="216"/>
      <c r="K1522" s="216"/>
      <c r="L1522" s="232"/>
      <c r="M1522" s="215"/>
      <c r="N1522" s="216"/>
    </row>
    <row r="1523" spans="4:14" s="205" customFormat="1" x14ac:dyDescent="0.3">
      <c r="D1523" s="215"/>
      <c r="E1523" s="215"/>
      <c r="F1523" s="216"/>
      <c r="G1523" s="217"/>
      <c r="H1523" s="217"/>
      <c r="I1523" s="218"/>
      <c r="J1523" s="216"/>
      <c r="K1523" s="216"/>
      <c r="L1523" s="232"/>
      <c r="M1523" s="215"/>
      <c r="N1523" s="216"/>
    </row>
    <row r="1524" spans="4:14" s="205" customFormat="1" x14ac:dyDescent="0.3">
      <c r="D1524" s="215"/>
      <c r="E1524" s="215"/>
      <c r="F1524" s="216"/>
      <c r="G1524" s="217"/>
      <c r="H1524" s="217"/>
      <c r="I1524" s="218"/>
      <c r="J1524" s="216"/>
      <c r="K1524" s="216"/>
      <c r="L1524" s="232"/>
      <c r="M1524" s="215"/>
      <c r="N1524" s="216"/>
    </row>
    <row r="1525" spans="4:14" s="205" customFormat="1" x14ac:dyDescent="0.3">
      <c r="D1525" s="215"/>
      <c r="E1525" s="215"/>
      <c r="F1525" s="216"/>
      <c r="G1525" s="217"/>
      <c r="H1525" s="217"/>
      <c r="I1525" s="218"/>
      <c r="J1525" s="216"/>
      <c r="K1525" s="216"/>
      <c r="L1525" s="232"/>
      <c r="M1525" s="215"/>
      <c r="N1525" s="216"/>
    </row>
    <row r="1526" spans="4:14" s="205" customFormat="1" x14ac:dyDescent="0.3">
      <c r="D1526" s="215"/>
      <c r="E1526" s="215"/>
      <c r="F1526" s="216"/>
      <c r="G1526" s="217"/>
      <c r="H1526" s="217"/>
      <c r="I1526" s="218"/>
      <c r="J1526" s="216"/>
      <c r="K1526" s="216"/>
      <c r="L1526" s="232"/>
      <c r="M1526" s="215"/>
      <c r="N1526" s="216"/>
    </row>
    <row r="1527" spans="4:14" s="205" customFormat="1" x14ac:dyDescent="0.3">
      <c r="D1527" s="215"/>
      <c r="E1527" s="215"/>
      <c r="F1527" s="216"/>
      <c r="G1527" s="217"/>
      <c r="H1527" s="217"/>
      <c r="I1527" s="218"/>
      <c r="J1527" s="216"/>
      <c r="K1527" s="216"/>
      <c r="L1527" s="232"/>
      <c r="M1527" s="215"/>
      <c r="N1527" s="216"/>
    </row>
    <row r="1528" spans="4:14" s="205" customFormat="1" x14ac:dyDescent="0.3">
      <c r="D1528" s="215"/>
      <c r="E1528" s="215"/>
      <c r="F1528" s="216"/>
      <c r="G1528" s="217"/>
      <c r="H1528" s="217"/>
      <c r="I1528" s="218"/>
      <c r="J1528" s="216"/>
      <c r="K1528" s="216"/>
      <c r="L1528" s="232"/>
      <c r="M1528" s="215"/>
      <c r="N1528" s="216"/>
    </row>
    <row r="1529" spans="4:14" s="205" customFormat="1" x14ac:dyDescent="0.3">
      <c r="D1529" s="215"/>
      <c r="E1529" s="215"/>
      <c r="F1529" s="216"/>
      <c r="G1529" s="217"/>
      <c r="H1529" s="217"/>
      <c r="I1529" s="218"/>
      <c r="J1529" s="216"/>
      <c r="K1529" s="216"/>
      <c r="L1529" s="232"/>
      <c r="M1529" s="215"/>
      <c r="N1529" s="216"/>
    </row>
    <row r="1530" spans="4:14" s="205" customFormat="1" x14ac:dyDescent="0.3">
      <c r="D1530" s="215"/>
      <c r="E1530" s="215"/>
      <c r="F1530" s="216"/>
      <c r="G1530" s="217"/>
      <c r="H1530" s="217"/>
      <c r="I1530" s="218"/>
      <c r="J1530" s="216"/>
      <c r="K1530" s="216"/>
      <c r="L1530" s="232"/>
      <c r="M1530" s="215"/>
      <c r="N1530" s="216"/>
    </row>
    <row r="1531" spans="4:14" s="205" customFormat="1" x14ac:dyDescent="0.3">
      <c r="D1531" s="215"/>
      <c r="E1531" s="215"/>
      <c r="F1531" s="216"/>
      <c r="G1531" s="217"/>
      <c r="H1531" s="217"/>
      <c r="I1531" s="218"/>
      <c r="J1531" s="216"/>
      <c r="K1531" s="216"/>
      <c r="L1531" s="232"/>
      <c r="M1531" s="215"/>
      <c r="N1531" s="216"/>
    </row>
    <row r="1532" spans="4:14" s="205" customFormat="1" x14ac:dyDescent="0.3">
      <c r="D1532" s="215"/>
      <c r="E1532" s="215"/>
      <c r="F1532" s="216"/>
      <c r="G1532" s="217"/>
      <c r="H1532" s="217"/>
      <c r="I1532" s="218"/>
      <c r="J1532" s="216"/>
      <c r="K1532" s="216"/>
      <c r="L1532" s="232"/>
      <c r="M1532" s="215"/>
      <c r="N1532" s="216"/>
    </row>
    <row r="1533" spans="4:14" s="205" customFormat="1" x14ac:dyDescent="0.3">
      <c r="D1533" s="215"/>
      <c r="E1533" s="215"/>
      <c r="F1533" s="216"/>
      <c r="G1533" s="217"/>
      <c r="H1533" s="217"/>
      <c r="I1533" s="218"/>
      <c r="J1533" s="216"/>
      <c r="K1533" s="216"/>
      <c r="L1533" s="232"/>
      <c r="M1533" s="215"/>
      <c r="N1533" s="216"/>
    </row>
    <row r="1534" spans="4:14" s="205" customFormat="1" x14ac:dyDescent="0.3">
      <c r="D1534" s="215"/>
      <c r="E1534" s="215"/>
      <c r="F1534" s="216"/>
      <c r="G1534" s="217"/>
      <c r="H1534" s="217"/>
      <c r="I1534" s="218"/>
      <c r="J1534" s="216"/>
      <c r="K1534" s="216"/>
      <c r="L1534" s="232"/>
      <c r="M1534" s="215"/>
      <c r="N1534" s="216"/>
    </row>
    <row r="1535" spans="4:14" s="205" customFormat="1" x14ac:dyDescent="0.3">
      <c r="D1535" s="215"/>
      <c r="E1535" s="215"/>
      <c r="F1535" s="216"/>
      <c r="G1535" s="217"/>
      <c r="H1535" s="217"/>
      <c r="I1535" s="218"/>
      <c r="J1535" s="216"/>
      <c r="K1535" s="216"/>
      <c r="L1535" s="232"/>
      <c r="M1535" s="215"/>
      <c r="N1535" s="216"/>
    </row>
    <row r="1536" spans="4:14" s="205" customFormat="1" x14ac:dyDescent="0.3">
      <c r="D1536" s="215"/>
      <c r="E1536" s="215"/>
      <c r="F1536" s="216"/>
      <c r="G1536" s="217"/>
      <c r="H1536" s="217"/>
      <c r="I1536" s="218"/>
      <c r="J1536" s="216"/>
      <c r="K1536" s="216"/>
      <c r="L1536" s="232"/>
      <c r="M1536" s="215"/>
      <c r="N1536" s="216"/>
    </row>
    <row r="1537" spans="4:14" s="205" customFormat="1" x14ac:dyDescent="0.3">
      <c r="D1537" s="215"/>
      <c r="E1537" s="215"/>
      <c r="F1537" s="216"/>
      <c r="G1537" s="217"/>
      <c r="H1537" s="217"/>
      <c r="I1537" s="218"/>
      <c r="J1537" s="216"/>
      <c r="K1537" s="216"/>
      <c r="L1537" s="232"/>
      <c r="M1537" s="215"/>
      <c r="N1537" s="216"/>
    </row>
    <row r="1538" spans="4:14" s="205" customFormat="1" x14ac:dyDescent="0.3">
      <c r="D1538" s="215"/>
      <c r="E1538" s="215"/>
      <c r="F1538" s="216"/>
      <c r="G1538" s="217"/>
      <c r="H1538" s="217"/>
      <c r="I1538" s="218"/>
      <c r="J1538" s="216"/>
      <c r="K1538" s="216"/>
      <c r="L1538" s="232"/>
      <c r="M1538" s="215"/>
      <c r="N1538" s="216"/>
    </row>
    <row r="1539" spans="4:14" s="205" customFormat="1" x14ac:dyDescent="0.3">
      <c r="D1539" s="215"/>
      <c r="E1539" s="215"/>
      <c r="F1539" s="216"/>
      <c r="G1539" s="217"/>
      <c r="H1539" s="217"/>
      <c r="I1539" s="218"/>
      <c r="J1539" s="216"/>
      <c r="K1539" s="216"/>
      <c r="L1539" s="232"/>
      <c r="M1539" s="215"/>
      <c r="N1539" s="216"/>
    </row>
    <row r="1540" spans="4:14" s="205" customFormat="1" x14ac:dyDescent="0.3">
      <c r="D1540" s="215"/>
      <c r="E1540" s="215"/>
      <c r="F1540" s="216"/>
      <c r="G1540" s="217"/>
      <c r="H1540" s="217"/>
      <c r="I1540" s="218"/>
      <c r="J1540" s="216"/>
      <c r="K1540" s="216"/>
      <c r="L1540" s="232"/>
      <c r="M1540" s="215"/>
      <c r="N1540" s="216"/>
    </row>
    <row r="1541" spans="4:14" s="205" customFormat="1" x14ac:dyDescent="0.3">
      <c r="D1541" s="215"/>
      <c r="E1541" s="215"/>
      <c r="F1541" s="216"/>
      <c r="G1541" s="217"/>
      <c r="H1541" s="217"/>
      <c r="I1541" s="218"/>
      <c r="J1541" s="216"/>
      <c r="K1541" s="216"/>
      <c r="L1541" s="232"/>
      <c r="M1541" s="215"/>
      <c r="N1541" s="216"/>
    </row>
    <row r="1542" spans="4:14" s="205" customFormat="1" x14ac:dyDescent="0.3">
      <c r="D1542" s="215"/>
      <c r="E1542" s="215"/>
      <c r="F1542" s="216"/>
      <c r="G1542" s="217"/>
      <c r="H1542" s="217"/>
      <c r="I1542" s="218"/>
      <c r="J1542" s="216"/>
      <c r="K1542" s="216"/>
      <c r="L1542" s="232"/>
      <c r="M1542" s="215"/>
      <c r="N1542" s="216"/>
    </row>
    <row r="1543" spans="4:14" s="205" customFormat="1" x14ac:dyDescent="0.3">
      <c r="D1543" s="215"/>
      <c r="E1543" s="215"/>
      <c r="F1543" s="216"/>
      <c r="G1543" s="217"/>
      <c r="H1543" s="217"/>
      <c r="I1543" s="218"/>
      <c r="J1543" s="216"/>
      <c r="K1543" s="216"/>
      <c r="L1543" s="232"/>
      <c r="M1543" s="215"/>
      <c r="N1543" s="216"/>
    </row>
    <row r="1544" spans="4:14" s="205" customFormat="1" x14ac:dyDescent="0.3">
      <c r="D1544" s="215"/>
      <c r="E1544" s="215"/>
      <c r="F1544" s="216"/>
      <c r="G1544" s="217"/>
      <c r="H1544" s="217"/>
      <c r="I1544" s="218"/>
      <c r="J1544" s="216"/>
      <c r="K1544" s="216"/>
      <c r="L1544" s="232"/>
      <c r="M1544" s="215"/>
      <c r="N1544" s="216"/>
    </row>
    <row r="1545" spans="4:14" s="205" customFormat="1" x14ac:dyDescent="0.3">
      <c r="D1545" s="215"/>
      <c r="E1545" s="215"/>
      <c r="F1545" s="216"/>
      <c r="G1545" s="217"/>
      <c r="H1545" s="217"/>
      <c r="I1545" s="218"/>
      <c r="J1545" s="216"/>
      <c r="K1545" s="216"/>
      <c r="L1545" s="232"/>
      <c r="M1545" s="215"/>
      <c r="N1545" s="216"/>
    </row>
    <row r="1546" spans="4:14" s="205" customFormat="1" x14ac:dyDescent="0.3">
      <c r="D1546" s="215"/>
      <c r="E1546" s="215"/>
      <c r="F1546" s="216"/>
      <c r="G1546" s="217"/>
      <c r="H1546" s="217"/>
      <c r="I1546" s="218"/>
      <c r="J1546" s="216"/>
      <c r="K1546" s="216"/>
      <c r="L1546" s="232"/>
      <c r="M1546" s="215"/>
      <c r="N1546" s="216"/>
    </row>
    <row r="1547" spans="4:14" s="205" customFormat="1" x14ac:dyDescent="0.3">
      <c r="D1547" s="215"/>
      <c r="E1547" s="215"/>
      <c r="F1547" s="216"/>
      <c r="G1547" s="217"/>
      <c r="H1547" s="217"/>
      <c r="I1547" s="218"/>
      <c r="J1547" s="216"/>
      <c r="K1547" s="216"/>
      <c r="L1547" s="232"/>
      <c r="M1547" s="215"/>
      <c r="N1547" s="216"/>
    </row>
    <row r="1548" spans="4:14" s="205" customFormat="1" x14ac:dyDescent="0.3">
      <c r="D1548" s="215"/>
      <c r="E1548" s="215"/>
      <c r="F1548" s="216"/>
      <c r="G1548" s="217"/>
      <c r="H1548" s="217"/>
      <c r="I1548" s="218"/>
      <c r="J1548" s="216"/>
      <c r="K1548" s="216"/>
      <c r="L1548" s="232"/>
      <c r="M1548" s="215"/>
      <c r="N1548" s="216"/>
    </row>
    <row r="1549" spans="4:14" s="205" customFormat="1" x14ac:dyDescent="0.3">
      <c r="D1549" s="215"/>
      <c r="E1549" s="215"/>
      <c r="F1549" s="216"/>
      <c r="G1549" s="217"/>
      <c r="H1549" s="217"/>
      <c r="I1549" s="218"/>
      <c r="J1549" s="216"/>
      <c r="K1549" s="216"/>
      <c r="L1549" s="232"/>
      <c r="M1549" s="215"/>
      <c r="N1549" s="216"/>
    </row>
    <row r="1550" spans="4:14" s="205" customFormat="1" x14ac:dyDescent="0.3">
      <c r="D1550" s="215"/>
      <c r="E1550" s="215"/>
      <c r="F1550" s="216"/>
      <c r="G1550" s="217"/>
      <c r="H1550" s="217"/>
      <c r="I1550" s="218"/>
      <c r="J1550" s="216"/>
      <c r="K1550" s="216"/>
      <c r="L1550" s="232"/>
      <c r="M1550" s="215"/>
      <c r="N1550" s="216"/>
    </row>
    <row r="1551" spans="4:14" s="205" customFormat="1" x14ac:dyDescent="0.3">
      <c r="D1551" s="215"/>
      <c r="E1551" s="215"/>
      <c r="F1551" s="216"/>
      <c r="G1551" s="217"/>
      <c r="H1551" s="217"/>
      <c r="I1551" s="218"/>
      <c r="J1551" s="216"/>
      <c r="K1551" s="216"/>
      <c r="L1551" s="232"/>
      <c r="M1551" s="215"/>
      <c r="N1551" s="216"/>
    </row>
    <row r="1552" spans="4:14" s="205" customFormat="1" x14ac:dyDescent="0.3">
      <c r="D1552" s="215"/>
      <c r="E1552" s="215"/>
      <c r="F1552" s="216"/>
      <c r="G1552" s="217"/>
      <c r="H1552" s="217"/>
      <c r="I1552" s="218"/>
      <c r="J1552" s="216"/>
      <c r="K1552" s="216"/>
      <c r="L1552" s="232"/>
      <c r="M1552" s="215"/>
      <c r="N1552" s="216"/>
    </row>
    <row r="1553" spans="4:14" s="205" customFormat="1" x14ac:dyDescent="0.3">
      <c r="D1553" s="215"/>
      <c r="E1553" s="215"/>
      <c r="F1553" s="216"/>
      <c r="G1553" s="217"/>
      <c r="H1553" s="217"/>
      <c r="I1553" s="218"/>
      <c r="J1553" s="216"/>
      <c r="K1553" s="216"/>
      <c r="L1553" s="232"/>
      <c r="M1553" s="215"/>
      <c r="N1553" s="216"/>
    </row>
    <row r="1554" spans="4:14" s="205" customFormat="1" x14ac:dyDescent="0.3">
      <c r="D1554" s="215"/>
      <c r="E1554" s="215"/>
      <c r="F1554" s="216"/>
      <c r="G1554" s="217"/>
      <c r="H1554" s="217"/>
      <c r="I1554" s="218"/>
      <c r="J1554" s="216"/>
      <c r="K1554" s="216"/>
      <c r="L1554" s="232"/>
      <c r="M1554" s="215"/>
      <c r="N1554" s="216"/>
    </row>
    <row r="1555" spans="4:14" s="205" customFormat="1" x14ac:dyDescent="0.3">
      <c r="D1555" s="215"/>
      <c r="E1555" s="215"/>
      <c r="F1555" s="216"/>
      <c r="G1555" s="217"/>
      <c r="H1555" s="217"/>
      <c r="I1555" s="218"/>
      <c r="J1555" s="216"/>
      <c r="K1555" s="216"/>
      <c r="L1555" s="232"/>
      <c r="M1555" s="215"/>
      <c r="N1555" s="216"/>
    </row>
    <row r="1556" spans="4:14" s="205" customFormat="1" x14ac:dyDescent="0.3">
      <c r="D1556" s="215"/>
      <c r="E1556" s="215"/>
      <c r="F1556" s="216"/>
      <c r="G1556" s="217"/>
      <c r="H1556" s="217"/>
      <c r="I1556" s="218"/>
      <c r="J1556" s="216"/>
      <c r="K1556" s="216"/>
      <c r="L1556" s="232"/>
      <c r="M1556" s="215"/>
      <c r="N1556" s="216"/>
    </row>
    <row r="1557" spans="4:14" s="205" customFormat="1" x14ac:dyDescent="0.3">
      <c r="D1557" s="215"/>
      <c r="E1557" s="215"/>
      <c r="F1557" s="216"/>
      <c r="G1557" s="217"/>
      <c r="H1557" s="217"/>
      <c r="I1557" s="218"/>
      <c r="J1557" s="216"/>
      <c r="K1557" s="216"/>
      <c r="L1557" s="232"/>
      <c r="M1557" s="215"/>
      <c r="N1557" s="216"/>
    </row>
    <row r="1558" spans="4:14" s="205" customFormat="1" x14ac:dyDescent="0.3">
      <c r="D1558" s="215"/>
      <c r="E1558" s="215"/>
      <c r="F1558" s="216"/>
      <c r="G1558" s="217"/>
      <c r="H1558" s="217"/>
      <c r="I1558" s="218"/>
      <c r="J1558" s="216"/>
      <c r="K1558" s="216"/>
      <c r="L1558" s="232"/>
      <c r="M1558" s="215"/>
      <c r="N1558" s="216"/>
    </row>
    <row r="1559" spans="4:14" s="205" customFormat="1" x14ac:dyDescent="0.3">
      <c r="D1559" s="215"/>
      <c r="E1559" s="215"/>
      <c r="F1559" s="216"/>
      <c r="G1559" s="217"/>
      <c r="H1559" s="217"/>
      <c r="I1559" s="218"/>
      <c r="J1559" s="216"/>
      <c r="K1559" s="216"/>
      <c r="L1559" s="232"/>
      <c r="M1559" s="215"/>
      <c r="N1559" s="216"/>
    </row>
    <row r="1560" spans="4:14" s="205" customFormat="1" x14ac:dyDescent="0.3">
      <c r="D1560" s="215"/>
      <c r="E1560" s="215"/>
      <c r="F1560" s="216"/>
      <c r="G1560" s="217"/>
      <c r="H1560" s="217"/>
      <c r="I1560" s="218"/>
      <c r="J1560" s="216"/>
      <c r="K1560" s="216"/>
      <c r="L1560" s="232"/>
      <c r="M1560" s="215"/>
      <c r="N1560" s="216"/>
    </row>
    <row r="1561" spans="4:14" s="205" customFormat="1" x14ac:dyDescent="0.3">
      <c r="D1561" s="215"/>
      <c r="E1561" s="215"/>
      <c r="F1561" s="216"/>
      <c r="G1561" s="217"/>
      <c r="H1561" s="217"/>
      <c r="I1561" s="218"/>
      <c r="J1561" s="216"/>
      <c r="K1561" s="216"/>
      <c r="L1561" s="232"/>
      <c r="M1561" s="215"/>
      <c r="N1561" s="216"/>
    </row>
    <row r="1562" spans="4:14" s="205" customFormat="1" x14ac:dyDescent="0.3">
      <c r="D1562" s="215"/>
      <c r="E1562" s="215"/>
      <c r="F1562" s="216"/>
      <c r="G1562" s="217"/>
      <c r="H1562" s="217"/>
      <c r="I1562" s="218"/>
      <c r="J1562" s="216"/>
      <c r="K1562" s="216"/>
      <c r="L1562" s="232"/>
      <c r="M1562" s="215"/>
      <c r="N1562" s="216"/>
    </row>
    <row r="1563" spans="4:14" s="205" customFormat="1" x14ac:dyDescent="0.3">
      <c r="D1563" s="215"/>
      <c r="E1563" s="215"/>
      <c r="F1563" s="216"/>
      <c r="G1563" s="217"/>
      <c r="H1563" s="217"/>
      <c r="I1563" s="218"/>
      <c r="J1563" s="216"/>
      <c r="K1563" s="216"/>
      <c r="L1563" s="232"/>
      <c r="M1563" s="215"/>
      <c r="N1563" s="216"/>
    </row>
    <row r="1564" spans="4:14" s="205" customFormat="1" x14ac:dyDescent="0.3">
      <c r="D1564" s="215"/>
      <c r="E1564" s="215"/>
      <c r="F1564" s="216"/>
      <c r="G1564" s="217"/>
      <c r="H1564" s="217"/>
      <c r="I1564" s="218"/>
      <c r="J1564" s="216"/>
      <c r="K1564" s="216"/>
      <c r="L1564" s="232"/>
      <c r="M1564" s="215"/>
      <c r="N1564" s="216"/>
    </row>
    <row r="1565" spans="4:14" s="205" customFormat="1" x14ac:dyDescent="0.3">
      <c r="D1565" s="215"/>
      <c r="E1565" s="215"/>
      <c r="F1565" s="216"/>
      <c r="G1565" s="217"/>
      <c r="H1565" s="217"/>
      <c r="I1565" s="218"/>
      <c r="J1565" s="216"/>
      <c r="K1565" s="216"/>
      <c r="L1565" s="232"/>
      <c r="M1565" s="215"/>
      <c r="N1565" s="216"/>
    </row>
    <row r="1566" spans="4:14" s="205" customFormat="1" x14ac:dyDescent="0.3">
      <c r="D1566" s="215"/>
      <c r="E1566" s="215"/>
      <c r="F1566" s="216"/>
      <c r="G1566" s="217"/>
      <c r="H1566" s="217"/>
      <c r="I1566" s="218"/>
      <c r="J1566" s="216"/>
      <c r="K1566" s="216"/>
      <c r="L1566" s="232"/>
      <c r="M1566" s="215"/>
      <c r="N1566" s="216"/>
    </row>
    <row r="1567" spans="4:14" s="205" customFormat="1" x14ac:dyDescent="0.3">
      <c r="D1567" s="215"/>
      <c r="E1567" s="215"/>
      <c r="F1567" s="216"/>
      <c r="G1567" s="217"/>
      <c r="H1567" s="217"/>
      <c r="I1567" s="218"/>
      <c r="J1567" s="216"/>
      <c r="K1567" s="216"/>
      <c r="L1567" s="232"/>
      <c r="M1567" s="215"/>
      <c r="N1567" s="216"/>
    </row>
    <row r="1568" spans="4:14" s="205" customFormat="1" x14ac:dyDescent="0.3">
      <c r="D1568" s="215"/>
      <c r="E1568" s="215"/>
      <c r="F1568" s="216"/>
      <c r="G1568" s="217"/>
      <c r="H1568" s="217"/>
      <c r="I1568" s="218"/>
      <c r="J1568" s="216"/>
      <c r="K1568" s="216"/>
      <c r="L1568" s="232"/>
      <c r="M1568" s="215"/>
      <c r="N1568" s="216"/>
    </row>
    <row r="1569" spans="4:14" s="205" customFormat="1" x14ac:dyDescent="0.3">
      <c r="D1569" s="215"/>
      <c r="E1569" s="215"/>
      <c r="F1569" s="216"/>
      <c r="G1569" s="217"/>
      <c r="H1569" s="217"/>
      <c r="I1569" s="218"/>
      <c r="J1569" s="216"/>
      <c r="K1569" s="216"/>
      <c r="L1569" s="232"/>
      <c r="M1569" s="215"/>
      <c r="N1569" s="216"/>
    </row>
    <row r="1570" spans="4:14" s="205" customFormat="1" x14ac:dyDescent="0.3">
      <c r="D1570" s="215"/>
      <c r="E1570" s="215"/>
      <c r="F1570" s="216"/>
      <c r="G1570" s="217"/>
      <c r="H1570" s="217"/>
      <c r="I1570" s="218"/>
      <c r="J1570" s="216"/>
      <c r="K1570" s="216"/>
      <c r="L1570" s="232"/>
      <c r="M1570" s="215"/>
      <c r="N1570" s="216"/>
    </row>
    <row r="1571" spans="4:14" s="205" customFormat="1" x14ac:dyDescent="0.3">
      <c r="D1571" s="215"/>
      <c r="E1571" s="215"/>
      <c r="F1571" s="216"/>
      <c r="G1571" s="217"/>
      <c r="H1571" s="217"/>
      <c r="I1571" s="218"/>
      <c r="J1571" s="216"/>
      <c r="K1571" s="216"/>
      <c r="L1571" s="232"/>
      <c r="M1571" s="215"/>
      <c r="N1571" s="216"/>
    </row>
    <row r="1572" spans="4:14" s="205" customFormat="1" x14ac:dyDescent="0.3">
      <c r="D1572" s="215"/>
      <c r="E1572" s="215"/>
      <c r="F1572" s="216"/>
      <c r="G1572" s="217"/>
      <c r="H1572" s="217"/>
      <c r="I1572" s="218"/>
      <c r="J1572" s="216"/>
      <c r="K1572" s="216"/>
      <c r="L1572" s="232"/>
      <c r="M1572" s="215"/>
      <c r="N1572" s="216"/>
    </row>
    <row r="1573" spans="4:14" s="205" customFormat="1" x14ac:dyDescent="0.3">
      <c r="D1573" s="215"/>
      <c r="E1573" s="215"/>
      <c r="F1573" s="216"/>
      <c r="G1573" s="217"/>
      <c r="H1573" s="217"/>
      <c r="I1573" s="218"/>
      <c r="J1573" s="216"/>
      <c r="K1573" s="216"/>
      <c r="L1573" s="232"/>
      <c r="M1573" s="215"/>
      <c r="N1573" s="216"/>
    </row>
    <row r="1574" spans="4:14" s="205" customFormat="1" x14ac:dyDescent="0.3">
      <c r="D1574" s="215"/>
      <c r="E1574" s="215"/>
      <c r="F1574" s="216"/>
      <c r="G1574" s="217"/>
      <c r="H1574" s="217"/>
      <c r="I1574" s="218"/>
      <c r="J1574" s="216"/>
      <c r="K1574" s="216"/>
      <c r="L1574" s="232"/>
      <c r="M1574" s="215"/>
      <c r="N1574" s="216"/>
    </row>
    <row r="1575" spans="4:14" s="205" customFormat="1" x14ac:dyDescent="0.3">
      <c r="D1575" s="215"/>
      <c r="E1575" s="215"/>
      <c r="F1575" s="216"/>
      <c r="G1575" s="217"/>
      <c r="H1575" s="217"/>
      <c r="I1575" s="218"/>
      <c r="J1575" s="216"/>
      <c r="K1575" s="216"/>
      <c r="L1575" s="232"/>
      <c r="M1575" s="215"/>
      <c r="N1575" s="216"/>
    </row>
    <row r="1576" spans="4:14" s="205" customFormat="1" x14ac:dyDescent="0.3">
      <c r="D1576" s="215"/>
      <c r="E1576" s="215"/>
      <c r="F1576" s="216"/>
      <c r="G1576" s="217"/>
      <c r="H1576" s="217"/>
      <c r="I1576" s="218"/>
      <c r="J1576" s="216"/>
      <c r="K1576" s="216"/>
      <c r="L1576" s="232"/>
      <c r="M1576" s="215"/>
      <c r="N1576" s="216"/>
    </row>
    <row r="1577" spans="4:14" s="205" customFormat="1" x14ac:dyDescent="0.3">
      <c r="D1577" s="215"/>
      <c r="E1577" s="215"/>
      <c r="F1577" s="216"/>
      <c r="G1577" s="217"/>
      <c r="H1577" s="217"/>
      <c r="I1577" s="218"/>
      <c r="J1577" s="216"/>
      <c r="K1577" s="216"/>
      <c r="L1577" s="232"/>
      <c r="M1577" s="215"/>
      <c r="N1577" s="216"/>
    </row>
    <row r="1578" spans="4:14" s="205" customFormat="1" x14ac:dyDescent="0.3">
      <c r="D1578" s="215"/>
      <c r="E1578" s="215"/>
      <c r="F1578" s="216"/>
      <c r="G1578" s="217"/>
      <c r="H1578" s="217"/>
      <c r="I1578" s="218"/>
      <c r="J1578" s="216"/>
      <c r="K1578" s="216"/>
      <c r="L1578" s="232"/>
      <c r="M1578" s="215"/>
      <c r="N1578" s="216"/>
    </row>
    <row r="1579" spans="4:14" s="205" customFormat="1" x14ac:dyDescent="0.3">
      <c r="D1579" s="215"/>
      <c r="E1579" s="215"/>
      <c r="F1579" s="216"/>
      <c r="G1579" s="217"/>
      <c r="H1579" s="217"/>
      <c r="I1579" s="218"/>
      <c r="J1579" s="216"/>
      <c r="K1579" s="216"/>
      <c r="L1579" s="232"/>
      <c r="M1579" s="215"/>
      <c r="N1579" s="216"/>
    </row>
    <row r="1580" spans="4:14" s="205" customFormat="1" x14ac:dyDescent="0.3">
      <c r="D1580" s="215"/>
      <c r="E1580" s="215"/>
      <c r="F1580" s="216"/>
      <c r="G1580" s="217"/>
      <c r="H1580" s="217"/>
      <c r="I1580" s="218"/>
      <c r="J1580" s="216"/>
      <c r="K1580" s="216"/>
      <c r="L1580" s="232"/>
      <c r="M1580" s="215"/>
      <c r="N1580" s="216"/>
    </row>
    <row r="1581" spans="4:14" s="205" customFormat="1" x14ac:dyDescent="0.3">
      <c r="D1581" s="215"/>
      <c r="E1581" s="215"/>
      <c r="F1581" s="216"/>
      <c r="G1581" s="217"/>
      <c r="H1581" s="217"/>
      <c r="I1581" s="218"/>
      <c r="J1581" s="216"/>
      <c r="K1581" s="216"/>
      <c r="L1581" s="232"/>
      <c r="M1581" s="215"/>
      <c r="N1581" s="216"/>
    </row>
    <row r="1582" spans="4:14" s="205" customFormat="1" x14ac:dyDescent="0.3">
      <c r="D1582" s="215"/>
      <c r="E1582" s="215"/>
      <c r="F1582" s="216"/>
      <c r="G1582" s="217"/>
      <c r="H1582" s="217"/>
      <c r="I1582" s="218"/>
      <c r="J1582" s="216"/>
      <c r="K1582" s="216"/>
      <c r="L1582" s="232"/>
      <c r="M1582" s="215"/>
      <c r="N1582" s="216"/>
    </row>
    <row r="1583" spans="4:14" s="205" customFormat="1" x14ac:dyDescent="0.3">
      <c r="D1583" s="215"/>
      <c r="E1583" s="215"/>
      <c r="F1583" s="216"/>
      <c r="G1583" s="217"/>
      <c r="H1583" s="217"/>
      <c r="I1583" s="218"/>
      <c r="J1583" s="216"/>
      <c r="K1583" s="216"/>
      <c r="L1583" s="232"/>
      <c r="M1583" s="215"/>
      <c r="N1583" s="216"/>
    </row>
    <row r="1584" spans="4:14" s="205" customFormat="1" x14ac:dyDescent="0.3">
      <c r="D1584" s="215"/>
      <c r="E1584" s="215"/>
      <c r="F1584" s="216"/>
      <c r="G1584" s="217"/>
      <c r="H1584" s="217"/>
      <c r="I1584" s="218"/>
      <c r="J1584" s="216"/>
      <c r="K1584" s="216"/>
      <c r="L1584" s="232"/>
      <c r="M1584" s="215"/>
      <c r="N1584" s="216"/>
    </row>
    <row r="1585" spans="4:14" s="205" customFormat="1" x14ac:dyDescent="0.3">
      <c r="D1585" s="215"/>
      <c r="E1585" s="215"/>
      <c r="F1585" s="216"/>
      <c r="G1585" s="217"/>
      <c r="H1585" s="217"/>
      <c r="I1585" s="218"/>
      <c r="J1585" s="216"/>
      <c r="K1585" s="216"/>
      <c r="L1585" s="232"/>
      <c r="M1585" s="215"/>
      <c r="N1585" s="216"/>
    </row>
    <row r="1586" spans="4:14" s="205" customFormat="1" x14ac:dyDescent="0.3">
      <c r="D1586" s="215"/>
      <c r="E1586" s="215"/>
      <c r="F1586" s="216"/>
      <c r="G1586" s="217"/>
      <c r="H1586" s="217"/>
      <c r="I1586" s="218"/>
      <c r="J1586" s="216"/>
      <c r="K1586" s="216"/>
      <c r="L1586" s="232"/>
      <c r="M1586" s="215"/>
      <c r="N1586" s="216"/>
    </row>
    <row r="1587" spans="4:14" s="205" customFormat="1" x14ac:dyDescent="0.3">
      <c r="D1587" s="215"/>
      <c r="E1587" s="215"/>
      <c r="F1587" s="216"/>
      <c r="G1587" s="217"/>
      <c r="H1587" s="217"/>
      <c r="I1587" s="218"/>
      <c r="J1587" s="216"/>
      <c r="K1587" s="216"/>
      <c r="L1587" s="232"/>
      <c r="M1587" s="215"/>
      <c r="N1587" s="216"/>
    </row>
    <row r="1588" spans="4:14" s="205" customFormat="1" x14ac:dyDescent="0.3">
      <c r="D1588" s="215"/>
      <c r="E1588" s="215"/>
      <c r="F1588" s="216"/>
      <c r="G1588" s="217"/>
      <c r="H1588" s="217"/>
      <c r="I1588" s="218"/>
      <c r="J1588" s="216"/>
      <c r="K1588" s="216"/>
      <c r="L1588" s="232"/>
      <c r="M1588" s="215"/>
      <c r="N1588" s="216"/>
    </row>
    <row r="1589" spans="4:14" s="205" customFormat="1" x14ac:dyDescent="0.3">
      <c r="D1589" s="215"/>
      <c r="E1589" s="215"/>
      <c r="F1589" s="216"/>
      <c r="G1589" s="217"/>
      <c r="H1589" s="217"/>
      <c r="I1589" s="218"/>
      <c r="J1589" s="216"/>
      <c r="K1589" s="216"/>
      <c r="L1589" s="232"/>
      <c r="M1589" s="215"/>
      <c r="N1589" s="216"/>
    </row>
    <row r="1590" spans="4:14" s="205" customFormat="1" x14ac:dyDescent="0.3">
      <c r="D1590" s="215"/>
      <c r="E1590" s="215"/>
      <c r="F1590" s="216"/>
      <c r="G1590" s="217"/>
      <c r="H1590" s="217"/>
      <c r="I1590" s="218"/>
      <c r="J1590" s="216"/>
      <c r="K1590" s="216"/>
      <c r="L1590" s="232"/>
      <c r="M1590" s="215"/>
      <c r="N1590" s="216"/>
    </row>
    <row r="1591" spans="4:14" s="205" customFormat="1" x14ac:dyDescent="0.3">
      <c r="D1591" s="215"/>
      <c r="E1591" s="215"/>
      <c r="F1591" s="216"/>
      <c r="G1591" s="217"/>
      <c r="H1591" s="217"/>
      <c r="I1591" s="218"/>
      <c r="J1591" s="216"/>
      <c r="K1591" s="216"/>
      <c r="L1591" s="232"/>
      <c r="M1591" s="215"/>
      <c r="N1591" s="216"/>
    </row>
    <row r="1592" spans="4:14" s="205" customFormat="1" x14ac:dyDescent="0.3">
      <c r="D1592" s="215"/>
      <c r="E1592" s="215"/>
      <c r="F1592" s="216"/>
      <c r="G1592" s="217"/>
      <c r="H1592" s="217"/>
      <c r="I1592" s="218"/>
      <c r="J1592" s="216"/>
      <c r="K1592" s="216"/>
      <c r="L1592" s="232"/>
      <c r="M1592" s="215"/>
      <c r="N1592" s="216"/>
    </row>
    <row r="1593" spans="4:14" s="205" customFormat="1" x14ac:dyDescent="0.3">
      <c r="D1593" s="215"/>
      <c r="E1593" s="215"/>
      <c r="F1593" s="216"/>
      <c r="G1593" s="217"/>
      <c r="H1593" s="217"/>
      <c r="I1593" s="218"/>
      <c r="J1593" s="216"/>
      <c r="K1593" s="216"/>
      <c r="L1593" s="232"/>
      <c r="M1593" s="215"/>
      <c r="N1593" s="216"/>
    </row>
    <row r="1594" spans="4:14" s="205" customFormat="1" x14ac:dyDescent="0.3">
      <c r="D1594" s="215"/>
      <c r="E1594" s="215"/>
      <c r="F1594" s="216"/>
      <c r="G1594" s="217"/>
      <c r="H1594" s="217"/>
      <c r="I1594" s="218"/>
      <c r="J1594" s="216"/>
      <c r="K1594" s="216"/>
      <c r="L1594" s="232"/>
      <c r="M1594" s="215"/>
      <c r="N1594" s="216"/>
    </row>
    <row r="1595" spans="4:14" s="205" customFormat="1" x14ac:dyDescent="0.3">
      <c r="D1595" s="215"/>
      <c r="E1595" s="215"/>
      <c r="F1595" s="216"/>
      <c r="G1595" s="217"/>
      <c r="H1595" s="217"/>
      <c r="I1595" s="218"/>
      <c r="J1595" s="216"/>
      <c r="K1595" s="216"/>
      <c r="L1595" s="232"/>
      <c r="M1595" s="215"/>
      <c r="N1595" s="216"/>
    </row>
    <row r="1596" spans="4:14" s="205" customFormat="1" x14ac:dyDescent="0.3">
      <c r="D1596" s="215"/>
      <c r="E1596" s="215"/>
      <c r="F1596" s="216"/>
      <c r="G1596" s="217"/>
      <c r="H1596" s="217"/>
      <c r="I1596" s="218"/>
      <c r="J1596" s="216"/>
      <c r="K1596" s="216"/>
      <c r="L1596" s="232"/>
      <c r="M1596" s="215"/>
      <c r="N1596" s="216"/>
    </row>
    <row r="1597" spans="4:14" s="205" customFormat="1" x14ac:dyDescent="0.3">
      <c r="D1597" s="215"/>
      <c r="E1597" s="215"/>
      <c r="F1597" s="216"/>
      <c r="G1597" s="217"/>
      <c r="H1597" s="217"/>
      <c r="I1597" s="218"/>
      <c r="J1597" s="216"/>
      <c r="K1597" s="216"/>
      <c r="L1597" s="232"/>
      <c r="M1597" s="215"/>
      <c r="N1597" s="216"/>
    </row>
    <row r="1598" spans="4:14" s="205" customFormat="1" x14ac:dyDescent="0.3">
      <c r="D1598" s="215"/>
      <c r="E1598" s="215"/>
      <c r="F1598" s="216"/>
      <c r="G1598" s="217"/>
      <c r="H1598" s="217"/>
      <c r="I1598" s="218"/>
      <c r="J1598" s="216"/>
      <c r="K1598" s="216"/>
      <c r="L1598" s="232"/>
      <c r="M1598" s="215"/>
      <c r="N1598" s="216"/>
    </row>
    <row r="1599" spans="4:14" s="205" customFormat="1" x14ac:dyDescent="0.3">
      <c r="D1599" s="215"/>
      <c r="E1599" s="215"/>
      <c r="F1599" s="216"/>
      <c r="G1599" s="217"/>
      <c r="H1599" s="217"/>
      <c r="I1599" s="218"/>
      <c r="J1599" s="216"/>
      <c r="K1599" s="216"/>
      <c r="L1599" s="232"/>
      <c r="M1599" s="215"/>
      <c r="N1599" s="216"/>
    </row>
    <row r="1600" spans="4:14" s="205" customFormat="1" x14ac:dyDescent="0.3">
      <c r="D1600" s="215"/>
      <c r="E1600" s="215"/>
      <c r="F1600" s="216"/>
      <c r="G1600" s="217"/>
      <c r="H1600" s="217"/>
      <c r="I1600" s="218"/>
      <c r="J1600" s="216"/>
      <c r="K1600" s="216"/>
      <c r="L1600" s="232"/>
      <c r="M1600" s="215"/>
      <c r="N1600" s="216"/>
    </row>
    <row r="1601" spans="4:14" s="205" customFormat="1" x14ac:dyDescent="0.3">
      <c r="D1601" s="215"/>
      <c r="E1601" s="215"/>
      <c r="F1601" s="216"/>
      <c r="G1601" s="217"/>
      <c r="H1601" s="217"/>
      <c r="I1601" s="218"/>
      <c r="J1601" s="216"/>
      <c r="K1601" s="216"/>
      <c r="L1601" s="232"/>
      <c r="M1601" s="215"/>
      <c r="N1601" s="216"/>
    </row>
    <row r="1602" spans="4:14" s="205" customFormat="1" x14ac:dyDescent="0.3">
      <c r="D1602" s="215"/>
      <c r="E1602" s="215"/>
      <c r="F1602" s="216"/>
      <c r="G1602" s="217"/>
      <c r="H1602" s="217"/>
      <c r="I1602" s="218"/>
      <c r="J1602" s="216"/>
      <c r="K1602" s="216"/>
      <c r="L1602" s="232"/>
      <c r="M1602" s="215"/>
      <c r="N1602" s="216"/>
    </row>
    <row r="1603" spans="4:14" s="205" customFormat="1" x14ac:dyDescent="0.3">
      <c r="D1603" s="215"/>
      <c r="E1603" s="215"/>
      <c r="F1603" s="216"/>
      <c r="G1603" s="217"/>
      <c r="H1603" s="217"/>
      <c r="I1603" s="218"/>
      <c r="J1603" s="216"/>
      <c r="K1603" s="216"/>
      <c r="L1603" s="232"/>
      <c r="M1603" s="215"/>
      <c r="N1603" s="216"/>
    </row>
    <row r="1604" spans="4:14" s="205" customFormat="1" x14ac:dyDescent="0.3">
      <c r="D1604" s="215"/>
      <c r="E1604" s="215"/>
      <c r="F1604" s="216"/>
      <c r="G1604" s="217"/>
      <c r="H1604" s="217"/>
      <c r="I1604" s="218"/>
      <c r="J1604" s="216"/>
      <c r="K1604" s="216"/>
      <c r="L1604" s="232"/>
      <c r="M1604" s="215"/>
      <c r="N1604" s="216"/>
    </row>
    <row r="1605" spans="4:14" s="205" customFormat="1" x14ac:dyDescent="0.3">
      <c r="D1605" s="215"/>
      <c r="E1605" s="215"/>
      <c r="F1605" s="216"/>
      <c r="G1605" s="217"/>
      <c r="H1605" s="217"/>
      <c r="I1605" s="218"/>
      <c r="J1605" s="216"/>
      <c r="K1605" s="216"/>
      <c r="L1605" s="232"/>
      <c r="M1605" s="215"/>
      <c r="N1605" s="216"/>
    </row>
    <row r="1606" spans="4:14" s="205" customFormat="1" x14ac:dyDescent="0.3">
      <c r="D1606" s="215"/>
      <c r="E1606" s="215"/>
      <c r="F1606" s="216"/>
      <c r="G1606" s="217"/>
      <c r="H1606" s="217"/>
      <c r="I1606" s="218"/>
      <c r="J1606" s="216"/>
      <c r="K1606" s="216"/>
      <c r="L1606" s="232"/>
      <c r="M1606" s="215"/>
      <c r="N1606" s="216"/>
    </row>
    <row r="1607" spans="4:14" s="205" customFormat="1" x14ac:dyDescent="0.3">
      <c r="D1607" s="215"/>
      <c r="E1607" s="215"/>
      <c r="F1607" s="216"/>
      <c r="G1607" s="217"/>
      <c r="H1607" s="217"/>
      <c r="I1607" s="218"/>
      <c r="J1607" s="216"/>
      <c r="K1607" s="216"/>
      <c r="L1607" s="232"/>
      <c r="M1607" s="215"/>
      <c r="N1607" s="216"/>
    </row>
    <row r="1608" spans="4:14" s="205" customFormat="1" x14ac:dyDescent="0.3">
      <c r="D1608" s="215"/>
      <c r="E1608" s="215"/>
      <c r="F1608" s="216"/>
      <c r="G1608" s="217"/>
      <c r="H1608" s="217"/>
      <c r="I1608" s="218"/>
      <c r="J1608" s="216"/>
      <c r="K1608" s="216"/>
      <c r="L1608" s="232"/>
      <c r="M1608" s="215"/>
      <c r="N1608" s="216"/>
    </row>
    <row r="1609" spans="4:14" s="205" customFormat="1" x14ac:dyDescent="0.3">
      <c r="D1609" s="215"/>
      <c r="E1609" s="215"/>
      <c r="F1609" s="216"/>
      <c r="G1609" s="217"/>
      <c r="H1609" s="217"/>
      <c r="I1609" s="218"/>
      <c r="J1609" s="216"/>
      <c r="K1609" s="216"/>
      <c r="L1609" s="232"/>
      <c r="M1609" s="215"/>
      <c r="N1609" s="216"/>
    </row>
    <row r="1610" spans="4:14" s="205" customFormat="1" x14ac:dyDescent="0.3">
      <c r="D1610" s="215"/>
      <c r="E1610" s="215"/>
      <c r="F1610" s="216"/>
      <c r="G1610" s="217"/>
      <c r="H1610" s="217"/>
      <c r="I1610" s="218"/>
      <c r="J1610" s="216"/>
      <c r="K1610" s="216"/>
      <c r="L1610" s="232"/>
      <c r="M1610" s="215"/>
      <c r="N1610" s="216"/>
    </row>
    <row r="1611" spans="4:14" s="205" customFormat="1" x14ac:dyDescent="0.3">
      <c r="D1611" s="215"/>
      <c r="E1611" s="215"/>
      <c r="F1611" s="216"/>
      <c r="G1611" s="217"/>
      <c r="H1611" s="217"/>
      <c r="I1611" s="218"/>
      <c r="J1611" s="216"/>
      <c r="K1611" s="216"/>
      <c r="L1611" s="232"/>
      <c r="M1611" s="215"/>
      <c r="N1611" s="216"/>
    </row>
    <row r="1612" spans="4:14" s="205" customFormat="1" x14ac:dyDescent="0.3">
      <c r="D1612" s="215"/>
      <c r="E1612" s="215"/>
      <c r="F1612" s="216"/>
      <c r="G1612" s="217"/>
      <c r="H1612" s="217"/>
      <c r="I1612" s="218"/>
      <c r="J1612" s="216"/>
      <c r="K1612" s="216"/>
      <c r="L1612" s="232"/>
      <c r="M1612" s="215"/>
      <c r="N1612" s="216"/>
    </row>
    <row r="1613" spans="4:14" s="205" customFormat="1" x14ac:dyDescent="0.3">
      <c r="D1613" s="215"/>
      <c r="E1613" s="215"/>
      <c r="F1613" s="216"/>
      <c r="G1613" s="217"/>
      <c r="H1613" s="217"/>
      <c r="I1613" s="218"/>
      <c r="J1613" s="216"/>
      <c r="K1613" s="216"/>
      <c r="L1613" s="232"/>
      <c r="M1613" s="215"/>
      <c r="N1613" s="216"/>
    </row>
    <row r="1614" spans="4:14" s="205" customFormat="1" x14ac:dyDescent="0.3">
      <c r="D1614" s="215"/>
      <c r="E1614" s="215"/>
      <c r="F1614" s="216"/>
      <c r="G1614" s="217"/>
      <c r="H1614" s="217"/>
      <c r="I1614" s="218"/>
      <c r="J1614" s="216"/>
      <c r="K1614" s="216"/>
      <c r="L1614" s="232"/>
      <c r="M1614" s="215"/>
      <c r="N1614" s="216"/>
    </row>
    <row r="1615" spans="4:14" s="205" customFormat="1" x14ac:dyDescent="0.3">
      <c r="D1615" s="215"/>
      <c r="E1615" s="215"/>
      <c r="F1615" s="216"/>
      <c r="G1615" s="217"/>
      <c r="H1615" s="217"/>
      <c r="I1615" s="218"/>
      <c r="J1615" s="216"/>
      <c r="K1615" s="216"/>
      <c r="L1615" s="232"/>
      <c r="M1615" s="215"/>
      <c r="N1615" s="216"/>
    </row>
    <row r="1616" spans="4:14" s="205" customFormat="1" x14ac:dyDescent="0.3">
      <c r="D1616" s="215"/>
      <c r="E1616" s="215"/>
      <c r="F1616" s="216"/>
      <c r="G1616" s="217"/>
      <c r="H1616" s="217"/>
      <c r="I1616" s="218"/>
      <c r="J1616" s="216"/>
      <c r="K1616" s="216"/>
      <c r="L1616" s="232"/>
      <c r="M1616" s="215"/>
      <c r="N1616" s="216"/>
    </row>
    <row r="1617" spans="4:14" s="205" customFormat="1" x14ac:dyDescent="0.3">
      <c r="D1617" s="215"/>
      <c r="E1617" s="215"/>
      <c r="F1617" s="216"/>
      <c r="G1617" s="217"/>
      <c r="H1617" s="217"/>
      <c r="I1617" s="218"/>
      <c r="J1617" s="216"/>
      <c r="K1617" s="216"/>
      <c r="L1617" s="232"/>
      <c r="M1617" s="215"/>
      <c r="N1617" s="216"/>
    </row>
    <row r="1618" spans="4:14" s="205" customFormat="1" x14ac:dyDescent="0.3">
      <c r="D1618" s="215"/>
      <c r="E1618" s="215"/>
      <c r="F1618" s="216"/>
      <c r="G1618" s="217"/>
      <c r="H1618" s="217"/>
      <c r="I1618" s="218"/>
      <c r="J1618" s="216"/>
      <c r="K1618" s="216"/>
      <c r="L1618" s="232"/>
      <c r="M1618" s="215"/>
      <c r="N1618" s="216"/>
    </row>
    <row r="1619" spans="4:14" s="205" customFormat="1" x14ac:dyDescent="0.3">
      <c r="D1619" s="215"/>
      <c r="E1619" s="215"/>
      <c r="F1619" s="216"/>
      <c r="G1619" s="217"/>
      <c r="H1619" s="217"/>
      <c r="I1619" s="218"/>
      <c r="J1619" s="216"/>
      <c r="K1619" s="216"/>
      <c r="L1619" s="232"/>
      <c r="M1619" s="215"/>
      <c r="N1619" s="216"/>
    </row>
    <row r="1620" spans="4:14" s="205" customFormat="1" x14ac:dyDescent="0.3">
      <c r="D1620" s="215"/>
      <c r="E1620" s="215"/>
      <c r="F1620" s="216"/>
      <c r="G1620" s="217"/>
      <c r="H1620" s="217"/>
      <c r="I1620" s="218"/>
      <c r="J1620" s="216"/>
      <c r="K1620" s="216"/>
      <c r="L1620" s="232"/>
      <c r="M1620" s="215"/>
      <c r="N1620" s="216"/>
    </row>
    <row r="1621" spans="4:14" s="205" customFormat="1" x14ac:dyDescent="0.3">
      <c r="D1621" s="215"/>
      <c r="E1621" s="215"/>
      <c r="F1621" s="216"/>
      <c r="G1621" s="217"/>
      <c r="H1621" s="217"/>
      <c r="I1621" s="218"/>
      <c r="J1621" s="216"/>
      <c r="K1621" s="216"/>
      <c r="L1621" s="232"/>
      <c r="M1621" s="215"/>
      <c r="N1621" s="216"/>
    </row>
    <row r="1622" spans="4:14" s="205" customFormat="1" x14ac:dyDescent="0.3">
      <c r="D1622" s="215"/>
      <c r="E1622" s="215"/>
      <c r="F1622" s="216"/>
      <c r="G1622" s="217"/>
      <c r="H1622" s="217"/>
      <c r="I1622" s="218"/>
      <c r="J1622" s="216"/>
      <c r="K1622" s="216"/>
      <c r="L1622" s="232"/>
      <c r="M1622" s="215"/>
      <c r="N1622" s="216"/>
    </row>
    <row r="1623" spans="4:14" s="205" customFormat="1" x14ac:dyDescent="0.3">
      <c r="D1623" s="215"/>
      <c r="E1623" s="215"/>
      <c r="F1623" s="216"/>
      <c r="G1623" s="217"/>
      <c r="H1623" s="217"/>
      <c r="I1623" s="218"/>
      <c r="J1623" s="216"/>
      <c r="K1623" s="216"/>
      <c r="L1623" s="232"/>
      <c r="M1623" s="215"/>
      <c r="N1623" s="216"/>
    </row>
    <row r="1624" spans="4:14" s="205" customFormat="1" x14ac:dyDescent="0.3">
      <c r="D1624" s="215"/>
      <c r="E1624" s="215"/>
      <c r="F1624" s="216"/>
      <c r="G1624" s="217"/>
      <c r="H1624" s="217"/>
      <c r="I1624" s="218"/>
      <c r="J1624" s="216"/>
      <c r="K1624" s="216"/>
      <c r="L1624" s="232"/>
      <c r="M1624" s="215"/>
      <c r="N1624" s="216"/>
    </row>
    <row r="1625" spans="4:14" s="205" customFormat="1" x14ac:dyDescent="0.3">
      <c r="D1625" s="215"/>
      <c r="E1625" s="215"/>
      <c r="F1625" s="216"/>
      <c r="G1625" s="217"/>
      <c r="H1625" s="217"/>
      <c r="I1625" s="218"/>
      <c r="J1625" s="216"/>
      <c r="K1625" s="216"/>
      <c r="L1625" s="232"/>
      <c r="M1625" s="215"/>
      <c r="N1625" s="216"/>
    </row>
    <row r="1626" spans="4:14" s="205" customFormat="1" x14ac:dyDescent="0.3">
      <c r="D1626" s="215"/>
      <c r="E1626" s="215"/>
      <c r="F1626" s="216"/>
      <c r="G1626" s="217"/>
      <c r="H1626" s="217"/>
      <c r="I1626" s="218"/>
      <c r="J1626" s="216"/>
      <c r="K1626" s="216"/>
      <c r="L1626" s="232"/>
      <c r="M1626" s="215"/>
      <c r="N1626" s="216"/>
    </row>
    <row r="1627" spans="4:14" s="205" customFormat="1" x14ac:dyDescent="0.3">
      <c r="D1627" s="215"/>
      <c r="E1627" s="215"/>
      <c r="F1627" s="216"/>
      <c r="G1627" s="217"/>
      <c r="H1627" s="217"/>
      <c r="I1627" s="218"/>
      <c r="J1627" s="216"/>
      <c r="K1627" s="216"/>
      <c r="L1627" s="232"/>
      <c r="M1627" s="215"/>
      <c r="N1627" s="216"/>
    </row>
    <row r="1628" spans="4:14" s="205" customFormat="1" x14ac:dyDescent="0.3">
      <c r="D1628" s="215"/>
      <c r="E1628" s="215"/>
      <c r="F1628" s="216"/>
      <c r="G1628" s="217"/>
      <c r="H1628" s="217"/>
      <c r="I1628" s="218"/>
      <c r="J1628" s="216"/>
      <c r="K1628" s="216"/>
      <c r="L1628" s="232"/>
      <c r="M1628" s="215"/>
      <c r="N1628" s="216"/>
    </row>
    <row r="1629" spans="4:14" s="205" customFormat="1" x14ac:dyDescent="0.3">
      <c r="D1629" s="215"/>
      <c r="E1629" s="215"/>
      <c r="F1629" s="216"/>
      <c r="G1629" s="217"/>
      <c r="H1629" s="217"/>
      <c r="I1629" s="218"/>
      <c r="J1629" s="216"/>
      <c r="K1629" s="216"/>
      <c r="L1629" s="232"/>
      <c r="M1629" s="215"/>
      <c r="N1629" s="216"/>
    </row>
    <row r="1630" spans="4:14" s="205" customFormat="1" x14ac:dyDescent="0.3">
      <c r="D1630" s="215"/>
      <c r="E1630" s="215"/>
      <c r="F1630" s="216"/>
      <c r="G1630" s="217"/>
      <c r="H1630" s="217"/>
      <c r="I1630" s="218"/>
      <c r="J1630" s="216"/>
      <c r="K1630" s="216"/>
      <c r="L1630" s="232"/>
      <c r="M1630" s="215"/>
      <c r="N1630" s="216"/>
    </row>
    <row r="1631" spans="4:14" s="205" customFormat="1" x14ac:dyDescent="0.3">
      <c r="D1631" s="215"/>
      <c r="E1631" s="215"/>
      <c r="F1631" s="216"/>
      <c r="G1631" s="217"/>
      <c r="H1631" s="217"/>
      <c r="I1631" s="218"/>
      <c r="J1631" s="216"/>
      <c r="K1631" s="216"/>
      <c r="L1631" s="232"/>
      <c r="M1631" s="215"/>
      <c r="N1631" s="216"/>
    </row>
    <row r="1632" spans="4:14" s="205" customFormat="1" x14ac:dyDescent="0.3">
      <c r="D1632" s="215"/>
      <c r="E1632" s="215"/>
      <c r="F1632" s="216"/>
      <c r="G1632" s="217"/>
      <c r="H1632" s="217"/>
      <c r="I1632" s="218"/>
      <c r="J1632" s="216"/>
      <c r="K1632" s="216"/>
      <c r="L1632" s="232"/>
      <c r="M1632" s="215"/>
      <c r="N1632" s="216"/>
    </row>
    <row r="1633" spans="4:14" s="205" customFormat="1" x14ac:dyDescent="0.3">
      <c r="D1633" s="215"/>
      <c r="E1633" s="215"/>
      <c r="F1633" s="216"/>
      <c r="G1633" s="217"/>
      <c r="H1633" s="217"/>
      <c r="I1633" s="218"/>
      <c r="J1633" s="216"/>
      <c r="K1633" s="216"/>
      <c r="L1633" s="232"/>
      <c r="M1633" s="215"/>
      <c r="N1633" s="216"/>
    </row>
    <row r="1634" spans="4:14" s="205" customFormat="1" x14ac:dyDescent="0.3">
      <c r="D1634" s="215"/>
      <c r="E1634" s="215"/>
      <c r="F1634" s="216"/>
      <c r="G1634" s="217"/>
      <c r="H1634" s="217"/>
      <c r="I1634" s="218"/>
      <c r="J1634" s="216"/>
      <c r="K1634" s="216"/>
      <c r="L1634" s="232"/>
      <c r="M1634" s="215"/>
      <c r="N1634" s="216"/>
    </row>
    <row r="1635" spans="4:14" s="205" customFormat="1" x14ac:dyDescent="0.3">
      <c r="D1635" s="215"/>
      <c r="E1635" s="215"/>
      <c r="F1635" s="216"/>
      <c r="G1635" s="217"/>
      <c r="H1635" s="217"/>
      <c r="I1635" s="218"/>
      <c r="J1635" s="216"/>
      <c r="K1635" s="216"/>
      <c r="L1635" s="232"/>
      <c r="M1635" s="215"/>
      <c r="N1635" s="216"/>
    </row>
    <row r="1636" spans="4:14" s="205" customFormat="1" x14ac:dyDescent="0.3">
      <c r="D1636" s="215"/>
      <c r="E1636" s="215"/>
      <c r="F1636" s="216"/>
      <c r="G1636" s="217"/>
      <c r="H1636" s="217"/>
      <c r="I1636" s="218"/>
      <c r="J1636" s="216"/>
      <c r="K1636" s="216"/>
      <c r="L1636" s="232"/>
      <c r="M1636" s="215"/>
      <c r="N1636" s="216"/>
    </row>
    <row r="1637" spans="4:14" s="205" customFormat="1" x14ac:dyDescent="0.3">
      <c r="D1637" s="215"/>
      <c r="E1637" s="215"/>
      <c r="F1637" s="216"/>
      <c r="G1637" s="217"/>
      <c r="H1637" s="217"/>
      <c r="I1637" s="218"/>
      <c r="J1637" s="216"/>
      <c r="K1637" s="216"/>
      <c r="L1637" s="232"/>
      <c r="M1637" s="215"/>
      <c r="N1637" s="216"/>
    </row>
    <row r="1638" spans="4:14" s="205" customFormat="1" x14ac:dyDescent="0.3">
      <c r="D1638" s="215"/>
      <c r="E1638" s="215"/>
      <c r="F1638" s="216"/>
      <c r="G1638" s="217"/>
      <c r="H1638" s="217"/>
      <c r="I1638" s="218"/>
      <c r="J1638" s="216"/>
      <c r="K1638" s="216"/>
      <c r="L1638" s="232"/>
      <c r="M1638" s="215"/>
      <c r="N1638" s="216"/>
    </row>
    <row r="1639" spans="4:14" s="205" customFormat="1" x14ac:dyDescent="0.3">
      <c r="D1639" s="215"/>
      <c r="E1639" s="215"/>
      <c r="F1639" s="216"/>
      <c r="G1639" s="217"/>
      <c r="H1639" s="217"/>
      <c r="I1639" s="218"/>
      <c r="J1639" s="216"/>
      <c r="K1639" s="216"/>
      <c r="L1639" s="232"/>
      <c r="M1639" s="215"/>
      <c r="N1639" s="216"/>
    </row>
    <row r="1640" spans="4:14" s="205" customFormat="1" x14ac:dyDescent="0.3">
      <c r="D1640" s="215"/>
      <c r="E1640" s="215"/>
      <c r="F1640" s="216"/>
      <c r="G1640" s="217"/>
      <c r="H1640" s="217"/>
      <c r="I1640" s="218"/>
      <c r="J1640" s="216"/>
      <c r="K1640" s="216"/>
      <c r="L1640" s="232"/>
      <c r="M1640" s="215"/>
      <c r="N1640" s="216"/>
    </row>
    <row r="1641" spans="4:14" s="205" customFormat="1" x14ac:dyDescent="0.3">
      <c r="D1641" s="215"/>
      <c r="E1641" s="215"/>
      <c r="F1641" s="216"/>
      <c r="G1641" s="217"/>
      <c r="H1641" s="217"/>
      <c r="I1641" s="218"/>
      <c r="J1641" s="216"/>
      <c r="K1641" s="216"/>
      <c r="L1641" s="232"/>
      <c r="M1641" s="215"/>
      <c r="N1641" s="216"/>
    </row>
    <row r="1642" spans="4:14" s="205" customFormat="1" x14ac:dyDescent="0.3">
      <c r="D1642" s="215"/>
      <c r="E1642" s="215"/>
      <c r="F1642" s="216"/>
      <c r="G1642" s="217"/>
      <c r="H1642" s="217"/>
      <c r="I1642" s="218"/>
      <c r="J1642" s="216"/>
      <c r="K1642" s="216"/>
      <c r="L1642" s="232"/>
      <c r="M1642" s="215"/>
      <c r="N1642" s="216"/>
    </row>
    <row r="1643" spans="4:14" s="205" customFormat="1" x14ac:dyDescent="0.3">
      <c r="D1643" s="215"/>
      <c r="E1643" s="215"/>
      <c r="F1643" s="216"/>
      <c r="G1643" s="217"/>
      <c r="H1643" s="217"/>
      <c r="I1643" s="218"/>
      <c r="J1643" s="216"/>
      <c r="K1643" s="216"/>
      <c r="L1643" s="232"/>
      <c r="M1643" s="215"/>
      <c r="N1643" s="216"/>
    </row>
    <row r="1644" spans="4:14" s="205" customFormat="1" x14ac:dyDescent="0.3">
      <c r="D1644" s="215"/>
      <c r="E1644" s="215"/>
      <c r="F1644" s="216"/>
      <c r="G1644" s="217"/>
      <c r="H1644" s="217"/>
      <c r="I1644" s="218"/>
      <c r="J1644" s="216"/>
      <c r="K1644" s="216"/>
      <c r="L1644" s="232"/>
      <c r="M1644" s="215"/>
      <c r="N1644" s="216"/>
    </row>
    <row r="1645" spans="4:14" s="205" customFormat="1" x14ac:dyDescent="0.3">
      <c r="D1645" s="215"/>
      <c r="E1645" s="215"/>
      <c r="F1645" s="216"/>
      <c r="G1645" s="217"/>
      <c r="H1645" s="217"/>
      <c r="I1645" s="218"/>
      <c r="J1645" s="216"/>
      <c r="K1645" s="216"/>
      <c r="L1645" s="232"/>
      <c r="M1645" s="215"/>
      <c r="N1645" s="216"/>
    </row>
    <row r="1646" spans="4:14" s="205" customFormat="1" x14ac:dyDescent="0.3">
      <c r="D1646" s="215"/>
      <c r="E1646" s="215"/>
      <c r="F1646" s="216"/>
      <c r="G1646" s="217"/>
      <c r="H1646" s="217"/>
      <c r="I1646" s="218"/>
      <c r="J1646" s="216"/>
      <c r="K1646" s="216"/>
      <c r="L1646" s="232"/>
      <c r="M1646" s="215"/>
      <c r="N1646" s="216"/>
    </row>
    <row r="1647" spans="4:14" s="205" customFormat="1" x14ac:dyDescent="0.3">
      <c r="D1647" s="215"/>
      <c r="E1647" s="215"/>
      <c r="F1647" s="216"/>
      <c r="G1647" s="217"/>
      <c r="H1647" s="217"/>
      <c r="I1647" s="218"/>
      <c r="J1647" s="216"/>
      <c r="K1647" s="216"/>
      <c r="L1647" s="232"/>
      <c r="M1647" s="215"/>
      <c r="N1647" s="216"/>
    </row>
    <row r="1648" spans="4:14" s="205" customFormat="1" x14ac:dyDescent="0.3">
      <c r="D1648" s="215"/>
      <c r="E1648" s="215"/>
      <c r="F1648" s="216"/>
      <c r="G1648" s="217"/>
      <c r="H1648" s="217"/>
      <c r="I1648" s="218"/>
      <c r="J1648" s="216"/>
      <c r="K1648" s="216"/>
      <c r="L1648" s="232"/>
      <c r="M1648" s="215"/>
      <c r="N1648" s="216"/>
    </row>
    <row r="1649" spans="4:14" s="205" customFormat="1" x14ac:dyDescent="0.3">
      <c r="D1649" s="215"/>
      <c r="E1649" s="215"/>
      <c r="F1649" s="216"/>
      <c r="G1649" s="217"/>
      <c r="H1649" s="217"/>
      <c r="I1649" s="218"/>
      <c r="J1649" s="216"/>
      <c r="K1649" s="216"/>
      <c r="L1649" s="232"/>
      <c r="M1649" s="215"/>
      <c r="N1649" s="216"/>
    </row>
    <row r="1650" spans="4:14" s="205" customFormat="1" x14ac:dyDescent="0.3">
      <c r="D1650" s="215"/>
      <c r="E1650" s="215"/>
      <c r="F1650" s="216"/>
      <c r="G1650" s="217"/>
      <c r="H1650" s="217"/>
      <c r="I1650" s="218"/>
      <c r="J1650" s="216"/>
      <c r="K1650" s="216"/>
      <c r="L1650" s="232"/>
      <c r="M1650" s="215"/>
      <c r="N1650" s="216"/>
    </row>
    <row r="1651" spans="4:14" s="205" customFormat="1" x14ac:dyDescent="0.3">
      <c r="D1651" s="215"/>
      <c r="E1651" s="215"/>
      <c r="F1651" s="216"/>
      <c r="G1651" s="217"/>
      <c r="H1651" s="217"/>
      <c r="I1651" s="218"/>
      <c r="J1651" s="216"/>
      <c r="K1651" s="216"/>
      <c r="L1651" s="232"/>
      <c r="M1651" s="215"/>
      <c r="N1651" s="216"/>
    </row>
    <row r="1652" spans="4:14" s="205" customFormat="1" x14ac:dyDescent="0.3">
      <c r="D1652" s="215"/>
      <c r="E1652" s="215"/>
      <c r="F1652" s="216"/>
      <c r="G1652" s="217"/>
      <c r="H1652" s="217"/>
      <c r="I1652" s="218"/>
      <c r="J1652" s="216"/>
      <c r="K1652" s="216"/>
      <c r="L1652" s="232"/>
      <c r="M1652" s="215"/>
      <c r="N1652" s="216"/>
    </row>
    <row r="1653" spans="4:14" s="205" customFormat="1" x14ac:dyDescent="0.3">
      <c r="D1653" s="215"/>
      <c r="E1653" s="215"/>
      <c r="F1653" s="216"/>
      <c r="G1653" s="217"/>
      <c r="H1653" s="217"/>
      <c r="I1653" s="218"/>
      <c r="J1653" s="216"/>
      <c r="K1653" s="216"/>
      <c r="L1653" s="232"/>
      <c r="M1653" s="215"/>
      <c r="N1653" s="216"/>
    </row>
    <row r="1654" spans="4:14" s="205" customFormat="1" x14ac:dyDescent="0.3">
      <c r="D1654" s="215"/>
      <c r="E1654" s="215"/>
      <c r="F1654" s="216"/>
      <c r="G1654" s="217"/>
      <c r="H1654" s="217"/>
      <c r="I1654" s="218"/>
      <c r="J1654" s="216"/>
      <c r="K1654" s="216"/>
      <c r="L1654" s="232"/>
      <c r="M1654" s="215"/>
      <c r="N1654" s="216"/>
    </row>
    <row r="1655" spans="4:14" s="205" customFormat="1" x14ac:dyDescent="0.3">
      <c r="D1655" s="215"/>
      <c r="E1655" s="215"/>
      <c r="F1655" s="216"/>
      <c r="G1655" s="217"/>
      <c r="H1655" s="217"/>
      <c r="I1655" s="218"/>
      <c r="J1655" s="216"/>
      <c r="K1655" s="216"/>
      <c r="L1655" s="232"/>
      <c r="M1655" s="215"/>
      <c r="N1655" s="216"/>
    </row>
    <row r="1656" spans="4:14" s="205" customFormat="1" x14ac:dyDescent="0.3">
      <c r="D1656" s="215"/>
      <c r="E1656" s="215"/>
      <c r="F1656" s="216"/>
      <c r="G1656" s="217"/>
      <c r="H1656" s="217"/>
      <c r="I1656" s="218"/>
      <c r="J1656" s="216"/>
      <c r="K1656" s="216"/>
      <c r="L1656" s="232"/>
      <c r="M1656" s="215"/>
      <c r="N1656" s="216"/>
    </row>
    <row r="1657" spans="4:14" s="205" customFormat="1" x14ac:dyDescent="0.3">
      <c r="D1657" s="215"/>
      <c r="E1657" s="215"/>
      <c r="F1657" s="216"/>
      <c r="G1657" s="217"/>
      <c r="H1657" s="217"/>
      <c r="I1657" s="218"/>
      <c r="J1657" s="216"/>
      <c r="K1657" s="216"/>
      <c r="L1657" s="232"/>
      <c r="M1657" s="215"/>
      <c r="N1657" s="216"/>
    </row>
    <row r="1658" spans="4:14" s="205" customFormat="1" x14ac:dyDescent="0.3">
      <c r="D1658" s="215"/>
      <c r="E1658" s="215"/>
      <c r="F1658" s="216"/>
      <c r="G1658" s="217"/>
      <c r="H1658" s="217"/>
      <c r="I1658" s="218"/>
      <c r="J1658" s="216"/>
      <c r="K1658" s="216"/>
      <c r="L1658" s="232"/>
      <c r="M1658" s="215"/>
      <c r="N1658" s="216"/>
    </row>
    <row r="1659" spans="4:14" s="205" customFormat="1" x14ac:dyDescent="0.3">
      <c r="D1659" s="215"/>
      <c r="E1659" s="215"/>
      <c r="F1659" s="216"/>
      <c r="G1659" s="217"/>
      <c r="H1659" s="217"/>
      <c r="I1659" s="218"/>
      <c r="J1659" s="216"/>
      <c r="K1659" s="216"/>
      <c r="L1659" s="232"/>
      <c r="M1659" s="215"/>
      <c r="N1659" s="216"/>
    </row>
    <row r="1660" spans="4:14" s="205" customFormat="1" x14ac:dyDescent="0.3">
      <c r="D1660" s="215"/>
      <c r="E1660" s="215"/>
      <c r="F1660" s="216"/>
      <c r="G1660" s="217"/>
      <c r="H1660" s="217"/>
      <c r="I1660" s="218"/>
      <c r="J1660" s="216"/>
      <c r="K1660" s="216"/>
      <c r="L1660" s="232"/>
      <c r="M1660" s="215"/>
      <c r="N1660" s="216"/>
    </row>
    <row r="1661" spans="4:14" s="205" customFormat="1" x14ac:dyDescent="0.3">
      <c r="D1661" s="215"/>
      <c r="E1661" s="215"/>
      <c r="F1661" s="216"/>
      <c r="G1661" s="217"/>
      <c r="H1661" s="217"/>
      <c r="I1661" s="218"/>
      <c r="J1661" s="216"/>
      <c r="K1661" s="216"/>
      <c r="L1661" s="232"/>
      <c r="M1661" s="215"/>
      <c r="N1661" s="216"/>
    </row>
    <row r="1662" spans="4:14" s="205" customFormat="1" x14ac:dyDescent="0.3">
      <c r="D1662" s="215"/>
      <c r="E1662" s="215"/>
      <c r="F1662" s="216"/>
      <c r="G1662" s="217"/>
      <c r="H1662" s="217"/>
      <c r="I1662" s="218"/>
      <c r="J1662" s="216"/>
      <c r="K1662" s="216"/>
      <c r="L1662" s="232"/>
      <c r="M1662" s="215"/>
      <c r="N1662" s="216"/>
    </row>
    <row r="1663" spans="4:14" s="205" customFormat="1" x14ac:dyDescent="0.3">
      <c r="D1663" s="215"/>
      <c r="E1663" s="215"/>
      <c r="F1663" s="216"/>
      <c r="G1663" s="217"/>
      <c r="H1663" s="217"/>
      <c r="I1663" s="218"/>
      <c r="J1663" s="216"/>
      <c r="K1663" s="216"/>
      <c r="L1663" s="232"/>
      <c r="M1663" s="215"/>
      <c r="N1663" s="216"/>
    </row>
    <row r="1664" spans="4:14" s="205" customFormat="1" x14ac:dyDescent="0.3">
      <c r="D1664" s="215"/>
      <c r="E1664" s="215"/>
      <c r="F1664" s="216"/>
      <c r="G1664" s="217"/>
      <c r="H1664" s="217"/>
      <c r="I1664" s="218"/>
      <c r="J1664" s="216"/>
      <c r="K1664" s="216"/>
      <c r="L1664" s="232"/>
      <c r="M1664" s="215"/>
      <c r="N1664" s="216"/>
    </row>
    <row r="1665" spans="4:14" s="205" customFormat="1" x14ac:dyDescent="0.3">
      <c r="D1665" s="215"/>
      <c r="E1665" s="215"/>
      <c r="F1665" s="216"/>
      <c r="G1665" s="217"/>
      <c r="H1665" s="217"/>
      <c r="I1665" s="218"/>
      <c r="J1665" s="216"/>
      <c r="K1665" s="216"/>
      <c r="L1665" s="232"/>
      <c r="M1665" s="215"/>
      <c r="N1665" s="216"/>
    </row>
    <row r="1666" spans="4:14" s="205" customFormat="1" x14ac:dyDescent="0.3">
      <c r="D1666" s="215"/>
      <c r="E1666" s="215"/>
      <c r="F1666" s="216"/>
      <c r="G1666" s="217"/>
      <c r="H1666" s="217"/>
      <c r="I1666" s="218"/>
      <c r="J1666" s="216"/>
      <c r="K1666" s="216"/>
      <c r="L1666" s="232"/>
      <c r="M1666" s="215"/>
      <c r="N1666" s="216"/>
    </row>
    <row r="1667" spans="4:14" s="205" customFormat="1" x14ac:dyDescent="0.3">
      <c r="D1667" s="215"/>
      <c r="E1667" s="215"/>
      <c r="F1667" s="216"/>
      <c r="G1667" s="217"/>
      <c r="H1667" s="217"/>
      <c r="I1667" s="218"/>
      <c r="J1667" s="216"/>
      <c r="K1667" s="216"/>
      <c r="L1667" s="232"/>
      <c r="M1667" s="215"/>
      <c r="N1667" s="216"/>
    </row>
    <row r="1668" spans="4:14" s="205" customFormat="1" x14ac:dyDescent="0.3">
      <c r="D1668" s="215"/>
      <c r="E1668" s="215"/>
      <c r="F1668" s="216"/>
      <c r="G1668" s="217"/>
      <c r="H1668" s="217"/>
      <c r="I1668" s="218"/>
      <c r="J1668" s="216"/>
      <c r="K1668" s="216"/>
      <c r="L1668" s="232"/>
      <c r="M1668" s="215"/>
      <c r="N1668" s="216"/>
    </row>
    <row r="1669" spans="4:14" s="205" customFormat="1" x14ac:dyDescent="0.3">
      <c r="D1669" s="215"/>
      <c r="E1669" s="215"/>
      <c r="F1669" s="216"/>
      <c r="G1669" s="217"/>
      <c r="H1669" s="217"/>
      <c r="I1669" s="218"/>
      <c r="J1669" s="216"/>
      <c r="K1669" s="216"/>
      <c r="L1669" s="232"/>
      <c r="M1669" s="215"/>
      <c r="N1669" s="216"/>
    </row>
    <row r="1670" spans="4:14" s="205" customFormat="1" x14ac:dyDescent="0.3">
      <c r="D1670" s="215"/>
      <c r="E1670" s="215"/>
      <c r="F1670" s="216"/>
      <c r="G1670" s="217"/>
      <c r="H1670" s="217"/>
      <c r="I1670" s="218"/>
      <c r="J1670" s="216"/>
      <c r="K1670" s="216"/>
      <c r="L1670" s="232"/>
      <c r="M1670" s="215"/>
      <c r="N1670" s="216"/>
    </row>
    <row r="1671" spans="4:14" s="205" customFormat="1" x14ac:dyDescent="0.3">
      <c r="D1671" s="215"/>
      <c r="E1671" s="215"/>
      <c r="F1671" s="216"/>
      <c r="G1671" s="217"/>
      <c r="H1671" s="217"/>
      <c r="I1671" s="218"/>
      <c r="J1671" s="216"/>
      <c r="K1671" s="216"/>
      <c r="L1671" s="232"/>
      <c r="M1671" s="215"/>
      <c r="N1671" s="216"/>
    </row>
    <row r="1672" spans="4:14" s="205" customFormat="1" x14ac:dyDescent="0.3">
      <c r="D1672" s="215"/>
      <c r="E1672" s="215"/>
      <c r="F1672" s="216"/>
      <c r="G1672" s="217"/>
      <c r="H1672" s="217"/>
      <c r="I1672" s="218"/>
      <c r="J1672" s="216"/>
      <c r="K1672" s="216"/>
      <c r="L1672" s="232"/>
      <c r="M1672" s="215"/>
      <c r="N1672" s="216"/>
    </row>
    <row r="1673" spans="4:14" s="205" customFormat="1" x14ac:dyDescent="0.3">
      <c r="D1673" s="215"/>
      <c r="E1673" s="215"/>
      <c r="F1673" s="216"/>
      <c r="G1673" s="217"/>
      <c r="H1673" s="217"/>
      <c r="I1673" s="218"/>
      <c r="J1673" s="216"/>
      <c r="K1673" s="216"/>
      <c r="L1673" s="232"/>
      <c r="M1673" s="215"/>
      <c r="N1673" s="216"/>
    </row>
    <row r="1674" spans="4:14" s="205" customFormat="1" x14ac:dyDescent="0.3">
      <c r="D1674" s="215"/>
      <c r="E1674" s="215"/>
      <c r="F1674" s="216"/>
      <c r="G1674" s="217"/>
      <c r="H1674" s="217"/>
      <c r="I1674" s="218"/>
      <c r="J1674" s="216"/>
      <c r="K1674" s="216"/>
      <c r="L1674" s="232"/>
      <c r="M1674" s="215"/>
      <c r="N1674" s="216"/>
    </row>
    <row r="1675" spans="4:14" s="205" customFormat="1" x14ac:dyDescent="0.3">
      <c r="D1675" s="215"/>
      <c r="E1675" s="215"/>
      <c r="F1675" s="216"/>
      <c r="G1675" s="217"/>
      <c r="H1675" s="217"/>
      <c r="I1675" s="218"/>
      <c r="J1675" s="216"/>
      <c r="K1675" s="216"/>
      <c r="L1675" s="232"/>
      <c r="M1675" s="215"/>
      <c r="N1675" s="216"/>
    </row>
    <row r="1676" spans="4:14" s="205" customFormat="1" x14ac:dyDescent="0.3">
      <c r="D1676" s="215"/>
      <c r="E1676" s="215"/>
      <c r="F1676" s="216"/>
      <c r="G1676" s="217"/>
      <c r="H1676" s="217"/>
      <c r="I1676" s="218"/>
      <c r="J1676" s="216"/>
      <c r="K1676" s="216"/>
      <c r="L1676" s="232"/>
      <c r="M1676" s="215"/>
      <c r="N1676" s="216"/>
    </row>
    <row r="1677" spans="4:14" s="205" customFormat="1" x14ac:dyDescent="0.3">
      <c r="D1677" s="215"/>
      <c r="E1677" s="215"/>
      <c r="F1677" s="216"/>
      <c r="G1677" s="217"/>
      <c r="H1677" s="217"/>
      <c r="I1677" s="218"/>
      <c r="J1677" s="216"/>
      <c r="K1677" s="216"/>
      <c r="L1677" s="232"/>
      <c r="M1677" s="215"/>
      <c r="N1677" s="216"/>
    </row>
    <row r="1678" spans="4:14" s="205" customFormat="1" x14ac:dyDescent="0.3">
      <c r="D1678" s="215"/>
      <c r="E1678" s="215"/>
      <c r="F1678" s="216"/>
      <c r="G1678" s="217"/>
      <c r="H1678" s="217"/>
      <c r="I1678" s="218"/>
      <c r="J1678" s="216"/>
      <c r="K1678" s="216"/>
      <c r="L1678" s="232"/>
      <c r="M1678" s="215"/>
      <c r="N1678" s="216"/>
    </row>
    <row r="1679" spans="4:14" s="205" customFormat="1" x14ac:dyDescent="0.3">
      <c r="D1679" s="215"/>
      <c r="E1679" s="215"/>
      <c r="F1679" s="216"/>
      <c r="G1679" s="217"/>
      <c r="H1679" s="217"/>
      <c r="I1679" s="218"/>
      <c r="J1679" s="216"/>
      <c r="K1679" s="216"/>
      <c r="L1679" s="232"/>
      <c r="M1679" s="215"/>
      <c r="N1679" s="216"/>
    </row>
    <row r="1680" spans="4:14" s="205" customFormat="1" x14ac:dyDescent="0.3">
      <c r="D1680" s="215"/>
      <c r="E1680" s="215"/>
      <c r="F1680" s="216"/>
      <c r="G1680" s="217"/>
      <c r="H1680" s="217"/>
      <c r="I1680" s="218"/>
      <c r="J1680" s="216"/>
      <c r="K1680" s="216"/>
      <c r="L1680" s="232"/>
      <c r="M1680" s="215"/>
      <c r="N1680" s="216"/>
    </row>
    <row r="1681" spans="4:14" s="205" customFormat="1" x14ac:dyDescent="0.3">
      <c r="D1681" s="215"/>
      <c r="E1681" s="215"/>
      <c r="F1681" s="216"/>
      <c r="G1681" s="217"/>
      <c r="H1681" s="217"/>
      <c r="I1681" s="218"/>
      <c r="J1681" s="216"/>
      <c r="K1681" s="216"/>
      <c r="L1681" s="232"/>
      <c r="M1681" s="215"/>
      <c r="N1681" s="216"/>
    </row>
    <row r="1682" spans="4:14" s="205" customFormat="1" x14ac:dyDescent="0.3">
      <c r="D1682" s="215"/>
      <c r="E1682" s="215"/>
      <c r="F1682" s="216"/>
      <c r="G1682" s="217"/>
      <c r="H1682" s="217"/>
      <c r="I1682" s="218"/>
      <c r="J1682" s="216"/>
      <c r="K1682" s="216"/>
      <c r="L1682" s="232"/>
      <c r="M1682" s="215"/>
      <c r="N1682" s="216"/>
    </row>
    <row r="1683" spans="4:14" s="205" customFormat="1" x14ac:dyDescent="0.3">
      <c r="D1683" s="215"/>
      <c r="E1683" s="215"/>
      <c r="F1683" s="216"/>
      <c r="G1683" s="217"/>
      <c r="H1683" s="217"/>
      <c r="I1683" s="218"/>
      <c r="J1683" s="216"/>
      <c r="K1683" s="216"/>
      <c r="L1683" s="232"/>
      <c r="M1683" s="215"/>
      <c r="N1683" s="216"/>
    </row>
    <row r="1684" spans="4:14" s="205" customFormat="1" x14ac:dyDescent="0.3">
      <c r="D1684" s="215"/>
      <c r="E1684" s="215"/>
      <c r="F1684" s="216"/>
      <c r="G1684" s="217"/>
      <c r="H1684" s="217"/>
      <c r="I1684" s="218"/>
      <c r="J1684" s="216"/>
      <c r="K1684" s="216"/>
      <c r="L1684" s="232"/>
      <c r="M1684" s="215"/>
      <c r="N1684" s="216"/>
    </row>
    <row r="1685" spans="4:14" s="205" customFormat="1" x14ac:dyDescent="0.3">
      <c r="D1685" s="215"/>
      <c r="E1685" s="215"/>
      <c r="F1685" s="216"/>
      <c r="G1685" s="217"/>
      <c r="H1685" s="217"/>
      <c r="I1685" s="218"/>
      <c r="J1685" s="216"/>
      <c r="K1685" s="216"/>
      <c r="L1685" s="232"/>
      <c r="M1685" s="215"/>
      <c r="N1685" s="216"/>
    </row>
    <row r="1686" spans="4:14" s="205" customFormat="1" x14ac:dyDescent="0.3">
      <c r="D1686" s="215"/>
      <c r="E1686" s="215"/>
      <c r="F1686" s="216"/>
      <c r="G1686" s="217"/>
      <c r="H1686" s="217"/>
      <c r="I1686" s="218"/>
      <c r="J1686" s="216"/>
      <c r="K1686" s="216"/>
      <c r="L1686" s="232"/>
      <c r="M1686" s="215"/>
      <c r="N1686" s="216"/>
    </row>
    <row r="1687" spans="4:14" s="205" customFormat="1" x14ac:dyDescent="0.3">
      <c r="D1687" s="215"/>
      <c r="E1687" s="215"/>
      <c r="F1687" s="216"/>
      <c r="G1687" s="217"/>
      <c r="H1687" s="217"/>
      <c r="I1687" s="218"/>
      <c r="J1687" s="216"/>
      <c r="K1687" s="216"/>
      <c r="L1687" s="232"/>
      <c r="M1687" s="215"/>
      <c r="N1687" s="216"/>
    </row>
    <row r="1688" spans="4:14" s="205" customFormat="1" x14ac:dyDescent="0.3">
      <c r="D1688" s="215"/>
      <c r="E1688" s="215"/>
      <c r="F1688" s="216"/>
      <c r="G1688" s="217"/>
      <c r="H1688" s="217"/>
      <c r="I1688" s="218"/>
      <c r="J1688" s="216"/>
      <c r="K1688" s="216"/>
      <c r="L1688" s="232"/>
      <c r="M1688" s="215"/>
      <c r="N1688" s="216"/>
    </row>
    <row r="1689" spans="4:14" s="205" customFormat="1" x14ac:dyDescent="0.3">
      <c r="D1689" s="215"/>
      <c r="E1689" s="215"/>
      <c r="F1689" s="216"/>
      <c r="G1689" s="217"/>
      <c r="H1689" s="217"/>
      <c r="I1689" s="218"/>
      <c r="J1689" s="216"/>
      <c r="K1689" s="216"/>
      <c r="L1689" s="232"/>
      <c r="M1689" s="215"/>
      <c r="N1689" s="216"/>
    </row>
    <row r="1690" spans="4:14" s="205" customFormat="1" x14ac:dyDescent="0.3">
      <c r="D1690" s="215"/>
      <c r="E1690" s="215"/>
      <c r="F1690" s="216"/>
      <c r="G1690" s="217"/>
      <c r="H1690" s="217"/>
      <c r="I1690" s="218"/>
      <c r="J1690" s="216"/>
      <c r="K1690" s="216"/>
      <c r="L1690" s="232"/>
      <c r="M1690" s="215"/>
      <c r="N1690" s="216"/>
    </row>
    <row r="1691" spans="4:14" s="205" customFormat="1" x14ac:dyDescent="0.3">
      <c r="D1691" s="215"/>
      <c r="E1691" s="215"/>
      <c r="F1691" s="216"/>
      <c r="G1691" s="217"/>
      <c r="H1691" s="217"/>
      <c r="I1691" s="218"/>
      <c r="J1691" s="216"/>
      <c r="K1691" s="216"/>
      <c r="L1691" s="232"/>
      <c r="M1691" s="215"/>
      <c r="N1691" s="216"/>
    </row>
    <row r="1692" spans="4:14" s="205" customFormat="1" x14ac:dyDescent="0.3">
      <c r="D1692" s="215"/>
      <c r="E1692" s="215"/>
      <c r="F1692" s="216"/>
      <c r="G1692" s="217"/>
      <c r="H1692" s="217"/>
      <c r="I1692" s="218"/>
      <c r="J1692" s="216"/>
      <c r="K1692" s="216"/>
      <c r="L1692" s="232"/>
      <c r="M1692" s="215"/>
      <c r="N1692" s="216"/>
    </row>
    <row r="1693" spans="4:14" s="205" customFormat="1" x14ac:dyDescent="0.3">
      <c r="D1693" s="215"/>
      <c r="E1693" s="215"/>
      <c r="F1693" s="216"/>
      <c r="G1693" s="217"/>
      <c r="H1693" s="217"/>
      <c r="I1693" s="218"/>
      <c r="J1693" s="216"/>
      <c r="K1693" s="216"/>
      <c r="L1693" s="232"/>
      <c r="M1693" s="215"/>
      <c r="N1693" s="216"/>
    </row>
    <row r="1694" spans="4:14" s="205" customFormat="1" x14ac:dyDescent="0.3">
      <c r="D1694" s="215"/>
      <c r="E1694" s="215"/>
      <c r="F1694" s="216"/>
      <c r="G1694" s="217"/>
      <c r="H1694" s="217"/>
      <c r="I1694" s="218"/>
      <c r="J1694" s="216"/>
      <c r="K1694" s="216"/>
      <c r="L1694" s="232"/>
      <c r="M1694" s="215"/>
      <c r="N1694" s="216"/>
    </row>
    <row r="1695" spans="4:14" s="205" customFormat="1" x14ac:dyDescent="0.3">
      <c r="D1695" s="215"/>
      <c r="E1695" s="215"/>
      <c r="F1695" s="216"/>
      <c r="G1695" s="217"/>
      <c r="H1695" s="217"/>
      <c r="I1695" s="218"/>
      <c r="J1695" s="216"/>
      <c r="K1695" s="216"/>
      <c r="L1695" s="232"/>
      <c r="M1695" s="215"/>
      <c r="N1695" s="216"/>
    </row>
    <row r="1696" spans="4:14" s="205" customFormat="1" x14ac:dyDescent="0.3">
      <c r="D1696" s="215"/>
      <c r="E1696" s="215"/>
      <c r="F1696" s="216"/>
      <c r="G1696" s="217"/>
      <c r="H1696" s="217"/>
      <c r="I1696" s="218"/>
      <c r="J1696" s="216"/>
      <c r="K1696" s="216"/>
      <c r="L1696" s="232"/>
      <c r="M1696" s="215"/>
      <c r="N1696" s="216"/>
    </row>
    <row r="1697" spans="4:14" s="205" customFormat="1" x14ac:dyDescent="0.3">
      <c r="D1697" s="215"/>
      <c r="E1697" s="215"/>
      <c r="F1697" s="216"/>
      <c r="G1697" s="217"/>
      <c r="H1697" s="217"/>
      <c r="I1697" s="218"/>
      <c r="J1697" s="216"/>
      <c r="K1697" s="216"/>
      <c r="L1697" s="232"/>
      <c r="M1697" s="215"/>
      <c r="N1697" s="216"/>
    </row>
    <row r="1698" spans="4:14" s="205" customFormat="1" x14ac:dyDescent="0.3">
      <c r="D1698" s="215"/>
      <c r="E1698" s="215"/>
      <c r="F1698" s="216"/>
      <c r="G1698" s="217"/>
      <c r="H1698" s="217"/>
      <c r="I1698" s="218"/>
      <c r="J1698" s="216"/>
      <c r="K1698" s="216"/>
      <c r="L1698" s="232"/>
      <c r="M1698" s="215"/>
      <c r="N1698" s="216"/>
    </row>
    <row r="1699" spans="4:14" s="205" customFormat="1" x14ac:dyDescent="0.3">
      <c r="D1699" s="215"/>
      <c r="E1699" s="215"/>
      <c r="F1699" s="216"/>
      <c r="G1699" s="217"/>
      <c r="H1699" s="217"/>
      <c r="I1699" s="218"/>
      <c r="J1699" s="216"/>
      <c r="K1699" s="216"/>
      <c r="L1699" s="232"/>
      <c r="M1699" s="215"/>
      <c r="N1699" s="216"/>
    </row>
    <row r="1700" spans="4:14" s="205" customFormat="1" x14ac:dyDescent="0.3">
      <c r="D1700" s="215"/>
      <c r="E1700" s="215"/>
      <c r="F1700" s="216"/>
      <c r="G1700" s="217"/>
      <c r="H1700" s="217"/>
      <c r="I1700" s="218"/>
      <c r="J1700" s="216"/>
      <c r="K1700" s="216"/>
      <c r="L1700" s="232"/>
      <c r="M1700" s="215"/>
      <c r="N1700" s="216"/>
    </row>
    <row r="1701" spans="4:14" s="205" customFormat="1" x14ac:dyDescent="0.3">
      <c r="D1701" s="215"/>
      <c r="E1701" s="215"/>
      <c r="F1701" s="216"/>
      <c r="G1701" s="217"/>
      <c r="H1701" s="217"/>
      <c r="I1701" s="218"/>
      <c r="J1701" s="216"/>
      <c r="K1701" s="216"/>
      <c r="L1701" s="232"/>
      <c r="M1701" s="215"/>
      <c r="N1701" s="216"/>
    </row>
    <row r="1702" spans="4:14" s="205" customFormat="1" x14ac:dyDescent="0.3">
      <c r="D1702" s="215"/>
      <c r="E1702" s="215"/>
      <c r="F1702" s="216"/>
      <c r="G1702" s="217"/>
      <c r="H1702" s="217"/>
      <c r="I1702" s="218"/>
      <c r="J1702" s="216"/>
      <c r="K1702" s="216"/>
      <c r="L1702" s="232"/>
      <c r="M1702" s="215"/>
      <c r="N1702" s="216"/>
    </row>
    <row r="1703" spans="4:14" s="205" customFormat="1" x14ac:dyDescent="0.3">
      <c r="D1703" s="215"/>
      <c r="E1703" s="215"/>
      <c r="F1703" s="216"/>
      <c r="G1703" s="217"/>
      <c r="H1703" s="217"/>
      <c r="I1703" s="218"/>
      <c r="J1703" s="216"/>
      <c r="K1703" s="216"/>
      <c r="L1703" s="232"/>
      <c r="M1703" s="215"/>
      <c r="N1703" s="216"/>
    </row>
    <row r="1704" spans="4:14" s="205" customFormat="1" x14ac:dyDescent="0.3">
      <c r="D1704" s="215"/>
      <c r="E1704" s="215"/>
      <c r="F1704" s="216"/>
      <c r="G1704" s="217"/>
      <c r="H1704" s="217"/>
      <c r="I1704" s="218"/>
      <c r="J1704" s="216"/>
      <c r="K1704" s="216"/>
      <c r="L1704" s="232"/>
      <c r="M1704" s="215"/>
      <c r="N1704" s="216"/>
    </row>
    <row r="1705" spans="4:14" s="205" customFormat="1" x14ac:dyDescent="0.3">
      <c r="D1705" s="215"/>
      <c r="E1705" s="215"/>
      <c r="F1705" s="216"/>
      <c r="G1705" s="217"/>
      <c r="H1705" s="217"/>
      <c r="I1705" s="218"/>
      <c r="J1705" s="216"/>
      <c r="K1705" s="216"/>
      <c r="L1705" s="232"/>
      <c r="M1705" s="215"/>
      <c r="N1705" s="216"/>
    </row>
    <row r="1706" spans="4:14" s="205" customFormat="1" x14ac:dyDescent="0.3">
      <c r="D1706" s="215"/>
      <c r="E1706" s="215"/>
      <c r="F1706" s="216"/>
      <c r="G1706" s="217"/>
      <c r="H1706" s="217"/>
      <c r="I1706" s="218"/>
      <c r="J1706" s="216"/>
      <c r="K1706" s="216"/>
      <c r="L1706" s="232"/>
      <c r="M1706" s="215"/>
      <c r="N1706" s="216"/>
    </row>
    <row r="1707" spans="4:14" s="205" customFormat="1" x14ac:dyDescent="0.3">
      <c r="D1707" s="215"/>
      <c r="E1707" s="215"/>
      <c r="F1707" s="216"/>
      <c r="G1707" s="217"/>
      <c r="H1707" s="217"/>
      <c r="I1707" s="218"/>
      <c r="J1707" s="216"/>
      <c r="K1707" s="216"/>
      <c r="L1707" s="232"/>
      <c r="M1707" s="215"/>
      <c r="N1707" s="216"/>
    </row>
    <row r="1708" spans="4:14" s="205" customFormat="1" x14ac:dyDescent="0.3">
      <c r="D1708" s="215"/>
      <c r="E1708" s="215"/>
      <c r="F1708" s="216"/>
      <c r="G1708" s="217"/>
      <c r="H1708" s="217"/>
      <c r="I1708" s="218"/>
      <c r="J1708" s="216"/>
      <c r="K1708" s="216"/>
      <c r="L1708" s="232"/>
      <c r="M1708" s="215"/>
      <c r="N1708" s="216"/>
    </row>
    <row r="1709" spans="4:14" s="205" customFormat="1" x14ac:dyDescent="0.3">
      <c r="D1709" s="215"/>
      <c r="E1709" s="215"/>
      <c r="F1709" s="216"/>
      <c r="G1709" s="217"/>
      <c r="H1709" s="217"/>
      <c r="I1709" s="218"/>
      <c r="J1709" s="216"/>
      <c r="K1709" s="216"/>
      <c r="L1709" s="232"/>
      <c r="M1709" s="215"/>
      <c r="N1709" s="216"/>
    </row>
    <row r="1710" spans="4:14" s="205" customFormat="1" x14ac:dyDescent="0.3">
      <c r="D1710" s="215"/>
      <c r="E1710" s="215"/>
      <c r="F1710" s="216"/>
      <c r="G1710" s="217"/>
      <c r="H1710" s="217"/>
      <c r="I1710" s="218"/>
      <c r="J1710" s="216"/>
      <c r="K1710" s="216"/>
      <c r="L1710" s="232"/>
      <c r="M1710" s="215"/>
      <c r="N1710" s="216"/>
    </row>
    <row r="1711" spans="4:14" s="205" customFormat="1" x14ac:dyDescent="0.3">
      <c r="D1711" s="215"/>
      <c r="E1711" s="215"/>
      <c r="F1711" s="216"/>
      <c r="G1711" s="217"/>
      <c r="H1711" s="217"/>
      <c r="I1711" s="218"/>
      <c r="J1711" s="216"/>
      <c r="K1711" s="216"/>
      <c r="L1711" s="232"/>
      <c r="M1711" s="215"/>
      <c r="N1711" s="216"/>
    </row>
    <row r="1712" spans="4:14" s="205" customFormat="1" x14ac:dyDescent="0.3">
      <c r="D1712" s="215"/>
      <c r="E1712" s="215"/>
      <c r="F1712" s="216"/>
      <c r="G1712" s="217"/>
      <c r="H1712" s="217"/>
      <c r="I1712" s="218"/>
      <c r="J1712" s="216"/>
      <c r="K1712" s="216"/>
      <c r="L1712" s="232"/>
      <c r="M1712" s="215"/>
      <c r="N1712" s="216"/>
    </row>
    <row r="1713" spans="4:14" s="205" customFormat="1" x14ac:dyDescent="0.3">
      <c r="D1713" s="215"/>
      <c r="E1713" s="215"/>
      <c r="F1713" s="216"/>
      <c r="G1713" s="217"/>
      <c r="H1713" s="217"/>
      <c r="I1713" s="218"/>
      <c r="J1713" s="216"/>
      <c r="K1713" s="216"/>
      <c r="L1713" s="232"/>
      <c r="M1713" s="215"/>
      <c r="N1713" s="216"/>
    </row>
    <row r="1714" spans="4:14" s="205" customFormat="1" x14ac:dyDescent="0.3">
      <c r="D1714" s="215"/>
      <c r="E1714" s="215"/>
      <c r="F1714" s="216"/>
      <c r="G1714" s="217"/>
      <c r="H1714" s="217"/>
      <c r="I1714" s="218"/>
      <c r="J1714" s="216"/>
      <c r="K1714" s="216"/>
      <c r="L1714" s="232"/>
      <c r="M1714" s="215"/>
      <c r="N1714" s="216"/>
    </row>
    <row r="1715" spans="4:14" s="205" customFormat="1" x14ac:dyDescent="0.3">
      <c r="D1715" s="215"/>
      <c r="E1715" s="215"/>
      <c r="F1715" s="216"/>
      <c r="G1715" s="217"/>
      <c r="H1715" s="217"/>
      <c r="I1715" s="218"/>
      <c r="J1715" s="216"/>
      <c r="K1715" s="216"/>
      <c r="L1715" s="232"/>
      <c r="M1715" s="215"/>
      <c r="N1715" s="216"/>
    </row>
    <row r="1716" spans="4:14" s="205" customFormat="1" x14ac:dyDescent="0.3">
      <c r="D1716" s="215"/>
      <c r="E1716" s="215"/>
      <c r="F1716" s="216"/>
      <c r="G1716" s="217"/>
      <c r="H1716" s="217"/>
      <c r="I1716" s="218"/>
      <c r="J1716" s="216"/>
      <c r="K1716" s="216"/>
      <c r="L1716" s="232"/>
      <c r="M1716" s="215"/>
      <c r="N1716" s="216"/>
    </row>
    <row r="1717" spans="4:14" s="205" customFormat="1" x14ac:dyDescent="0.3">
      <c r="D1717" s="215"/>
      <c r="E1717" s="215"/>
      <c r="F1717" s="216"/>
      <c r="G1717" s="217"/>
      <c r="H1717" s="217"/>
      <c r="I1717" s="218"/>
      <c r="J1717" s="216"/>
      <c r="K1717" s="216"/>
      <c r="L1717" s="232"/>
      <c r="M1717" s="215"/>
      <c r="N1717" s="216"/>
    </row>
    <row r="1718" spans="4:14" s="205" customFormat="1" x14ac:dyDescent="0.3">
      <c r="D1718" s="215"/>
      <c r="E1718" s="215"/>
      <c r="F1718" s="216"/>
      <c r="G1718" s="217"/>
      <c r="H1718" s="217"/>
      <c r="I1718" s="218"/>
      <c r="J1718" s="216"/>
      <c r="K1718" s="216"/>
      <c r="L1718" s="232"/>
      <c r="M1718" s="215"/>
      <c r="N1718" s="216"/>
    </row>
    <row r="1719" spans="4:14" s="205" customFormat="1" x14ac:dyDescent="0.3">
      <c r="D1719" s="215"/>
      <c r="E1719" s="215"/>
      <c r="F1719" s="216"/>
      <c r="G1719" s="217"/>
      <c r="H1719" s="217"/>
      <c r="I1719" s="218"/>
      <c r="J1719" s="216"/>
      <c r="K1719" s="216"/>
      <c r="L1719" s="232"/>
      <c r="M1719" s="215"/>
      <c r="N1719" s="216"/>
    </row>
    <row r="1720" spans="4:14" s="205" customFormat="1" x14ac:dyDescent="0.3">
      <c r="D1720" s="215"/>
      <c r="E1720" s="215"/>
      <c r="F1720" s="216"/>
      <c r="G1720" s="217"/>
      <c r="H1720" s="217"/>
      <c r="I1720" s="218"/>
      <c r="J1720" s="216"/>
      <c r="K1720" s="216"/>
      <c r="L1720" s="232"/>
      <c r="M1720" s="215"/>
      <c r="N1720" s="216"/>
    </row>
    <row r="1721" spans="4:14" s="205" customFormat="1" x14ac:dyDescent="0.3">
      <c r="D1721" s="215"/>
      <c r="E1721" s="215"/>
      <c r="F1721" s="216"/>
      <c r="G1721" s="217"/>
      <c r="H1721" s="217"/>
      <c r="I1721" s="218"/>
      <c r="J1721" s="216"/>
      <c r="K1721" s="216"/>
      <c r="L1721" s="232"/>
      <c r="M1721" s="215"/>
      <c r="N1721" s="216"/>
    </row>
    <row r="1722" spans="4:14" s="205" customFormat="1" x14ac:dyDescent="0.3">
      <c r="D1722" s="215"/>
      <c r="E1722" s="215"/>
      <c r="F1722" s="216"/>
      <c r="G1722" s="217"/>
      <c r="H1722" s="217"/>
      <c r="I1722" s="218"/>
      <c r="J1722" s="216"/>
      <c r="K1722" s="216"/>
      <c r="L1722" s="232"/>
      <c r="M1722" s="215"/>
      <c r="N1722" s="216"/>
    </row>
    <row r="1723" spans="4:14" s="205" customFormat="1" x14ac:dyDescent="0.3">
      <c r="D1723" s="215"/>
      <c r="E1723" s="215"/>
      <c r="F1723" s="216"/>
      <c r="G1723" s="217"/>
      <c r="H1723" s="217"/>
      <c r="I1723" s="218"/>
      <c r="J1723" s="216"/>
      <c r="K1723" s="216"/>
      <c r="L1723" s="232"/>
      <c r="M1723" s="215"/>
      <c r="N1723" s="216"/>
    </row>
    <row r="1724" spans="4:14" s="205" customFormat="1" x14ac:dyDescent="0.3">
      <c r="D1724" s="215"/>
      <c r="E1724" s="215"/>
      <c r="F1724" s="216"/>
      <c r="G1724" s="217"/>
      <c r="H1724" s="217"/>
      <c r="I1724" s="218"/>
      <c r="J1724" s="216"/>
      <c r="K1724" s="216"/>
      <c r="L1724" s="232"/>
      <c r="M1724" s="215"/>
      <c r="N1724" s="216"/>
    </row>
    <row r="1725" spans="4:14" s="205" customFormat="1" x14ac:dyDescent="0.3">
      <c r="D1725" s="215"/>
      <c r="E1725" s="215"/>
      <c r="F1725" s="216"/>
      <c r="G1725" s="217"/>
      <c r="H1725" s="217"/>
      <c r="I1725" s="218"/>
      <c r="J1725" s="216"/>
      <c r="K1725" s="216"/>
      <c r="L1725" s="232"/>
      <c r="M1725" s="215"/>
      <c r="N1725" s="216"/>
    </row>
    <row r="1726" spans="4:14" s="205" customFormat="1" x14ac:dyDescent="0.3">
      <c r="D1726" s="215"/>
      <c r="E1726" s="215"/>
      <c r="F1726" s="216"/>
      <c r="G1726" s="217"/>
      <c r="H1726" s="217"/>
      <c r="I1726" s="218"/>
      <c r="J1726" s="216"/>
      <c r="K1726" s="216"/>
      <c r="L1726" s="232"/>
      <c r="M1726" s="215"/>
      <c r="N1726" s="216"/>
    </row>
    <row r="1727" spans="4:14" s="205" customFormat="1" x14ac:dyDescent="0.3">
      <c r="D1727" s="215"/>
      <c r="E1727" s="215"/>
      <c r="F1727" s="216"/>
      <c r="G1727" s="217"/>
      <c r="H1727" s="217"/>
      <c r="I1727" s="218"/>
      <c r="J1727" s="216"/>
      <c r="K1727" s="216"/>
      <c r="L1727" s="232"/>
      <c r="M1727" s="215"/>
      <c r="N1727" s="216"/>
    </row>
    <row r="1728" spans="4:14" s="205" customFormat="1" x14ac:dyDescent="0.3">
      <c r="D1728" s="215"/>
      <c r="E1728" s="215"/>
      <c r="F1728" s="216"/>
      <c r="G1728" s="217"/>
      <c r="H1728" s="217"/>
      <c r="I1728" s="218"/>
      <c r="J1728" s="216"/>
      <c r="K1728" s="216"/>
      <c r="L1728" s="232"/>
      <c r="M1728" s="215"/>
      <c r="N1728" s="216"/>
    </row>
    <row r="1729" spans="4:14" s="205" customFormat="1" x14ac:dyDescent="0.3">
      <c r="D1729" s="215"/>
      <c r="E1729" s="215"/>
      <c r="F1729" s="216"/>
      <c r="G1729" s="217"/>
      <c r="H1729" s="217"/>
      <c r="I1729" s="218"/>
      <c r="J1729" s="216"/>
      <c r="K1729" s="216"/>
      <c r="L1729" s="232"/>
      <c r="M1729" s="215"/>
      <c r="N1729" s="216"/>
    </row>
    <row r="1730" spans="4:14" s="205" customFormat="1" x14ac:dyDescent="0.3">
      <c r="D1730" s="215"/>
      <c r="E1730" s="215"/>
      <c r="F1730" s="216"/>
      <c r="G1730" s="217"/>
      <c r="H1730" s="217"/>
      <c r="I1730" s="218"/>
      <c r="J1730" s="216"/>
      <c r="K1730" s="216"/>
      <c r="L1730" s="232"/>
      <c r="M1730" s="215"/>
      <c r="N1730" s="216"/>
    </row>
    <row r="1731" spans="4:14" s="205" customFormat="1" x14ac:dyDescent="0.3">
      <c r="D1731" s="215"/>
      <c r="E1731" s="215"/>
      <c r="F1731" s="216"/>
      <c r="G1731" s="217"/>
      <c r="H1731" s="217"/>
      <c r="I1731" s="218"/>
      <c r="J1731" s="216"/>
      <c r="K1731" s="216"/>
      <c r="L1731" s="232"/>
      <c r="M1731" s="215"/>
      <c r="N1731" s="216"/>
    </row>
    <row r="1732" spans="4:14" s="205" customFormat="1" x14ac:dyDescent="0.3">
      <c r="D1732" s="215"/>
      <c r="E1732" s="215"/>
      <c r="F1732" s="216"/>
      <c r="G1732" s="217"/>
      <c r="H1732" s="217"/>
      <c r="I1732" s="218"/>
      <c r="J1732" s="216"/>
      <c r="K1732" s="216"/>
      <c r="L1732" s="232"/>
      <c r="M1732" s="215"/>
      <c r="N1732" s="216"/>
    </row>
    <row r="1733" spans="4:14" s="205" customFormat="1" x14ac:dyDescent="0.3">
      <c r="D1733" s="215"/>
      <c r="E1733" s="215"/>
      <c r="F1733" s="216"/>
      <c r="G1733" s="217"/>
      <c r="H1733" s="217"/>
      <c r="I1733" s="218"/>
      <c r="J1733" s="216"/>
      <c r="K1733" s="216"/>
      <c r="L1733" s="232"/>
      <c r="M1733" s="215"/>
      <c r="N1733" s="216"/>
    </row>
    <row r="1734" spans="4:14" s="205" customFormat="1" x14ac:dyDescent="0.3">
      <c r="D1734" s="215"/>
      <c r="E1734" s="215"/>
      <c r="F1734" s="216"/>
      <c r="G1734" s="217"/>
      <c r="H1734" s="217"/>
      <c r="I1734" s="218"/>
      <c r="J1734" s="216"/>
      <c r="K1734" s="216"/>
      <c r="L1734" s="232"/>
      <c r="M1734" s="215"/>
      <c r="N1734" s="216"/>
    </row>
    <row r="1735" spans="4:14" s="205" customFormat="1" x14ac:dyDescent="0.3">
      <c r="D1735" s="215"/>
      <c r="E1735" s="215"/>
      <c r="F1735" s="216"/>
      <c r="G1735" s="217"/>
      <c r="H1735" s="217"/>
      <c r="I1735" s="218"/>
      <c r="J1735" s="216"/>
      <c r="K1735" s="216"/>
      <c r="L1735" s="232"/>
      <c r="M1735" s="215"/>
      <c r="N1735" s="216"/>
    </row>
    <row r="1736" spans="4:14" s="205" customFormat="1" x14ac:dyDescent="0.3">
      <c r="D1736" s="215"/>
      <c r="E1736" s="215"/>
      <c r="F1736" s="216"/>
      <c r="G1736" s="217"/>
      <c r="H1736" s="217"/>
      <c r="I1736" s="218"/>
      <c r="J1736" s="216"/>
      <c r="K1736" s="216"/>
      <c r="L1736" s="232"/>
      <c r="M1736" s="215"/>
      <c r="N1736" s="216"/>
    </row>
    <row r="1737" spans="4:14" s="205" customFormat="1" x14ac:dyDescent="0.3">
      <c r="D1737" s="215"/>
      <c r="E1737" s="215"/>
      <c r="F1737" s="216"/>
      <c r="G1737" s="217"/>
      <c r="H1737" s="217"/>
      <c r="I1737" s="218"/>
      <c r="J1737" s="216"/>
      <c r="K1737" s="216"/>
      <c r="L1737" s="232"/>
      <c r="M1737" s="215"/>
      <c r="N1737" s="216"/>
    </row>
    <row r="1738" spans="4:14" s="205" customFormat="1" x14ac:dyDescent="0.3">
      <c r="D1738" s="215"/>
      <c r="E1738" s="215"/>
      <c r="F1738" s="216"/>
      <c r="G1738" s="217"/>
      <c r="H1738" s="217"/>
      <c r="I1738" s="218"/>
      <c r="J1738" s="216"/>
      <c r="K1738" s="216"/>
      <c r="L1738" s="232"/>
      <c r="M1738" s="215"/>
      <c r="N1738" s="216"/>
    </row>
    <row r="1739" spans="4:14" s="205" customFormat="1" x14ac:dyDescent="0.3">
      <c r="D1739" s="215"/>
      <c r="E1739" s="215"/>
      <c r="F1739" s="216"/>
      <c r="G1739" s="217"/>
      <c r="H1739" s="217"/>
      <c r="I1739" s="218"/>
      <c r="J1739" s="216"/>
      <c r="K1739" s="216"/>
      <c r="L1739" s="232"/>
      <c r="M1739" s="215"/>
      <c r="N1739" s="216"/>
    </row>
    <row r="1740" spans="4:14" s="205" customFormat="1" x14ac:dyDescent="0.3">
      <c r="D1740" s="215"/>
      <c r="E1740" s="215"/>
      <c r="F1740" s="216"/>
      <c r="G1740" s="217"/>
      <c r="H1740" s="217"/>
      <c r="I1740" s="218"/>
      <c r="J1740" s="216"/>
      <c r="K1740" s="216"/>
      <c r="L1740" s="232"/>
      <c r="M1740" s="215"/>
      <c r="N1740" s="216"/>
    </row>
    <row r="1741" spans="4:14" s="205" customFormat="1" x14ac:dyDescent="0.3">
      <c r="D1741" s="215"/>
      <c r="E1741" s="215"/>
      <c r="F1741" s="216"/>
      <c r="G1741" s="217"/>
      <c r="H1741" s="217"/>
      <c r="I1741" s="218"/>
      <c r="J1741" s="216"/>
      <c r="K1741" s="216"/>
      <c r="L1741" s="232"/>
      <c r="M1741" s="215"/>
      <c r="N1741" s="216"/>
    </row>
    <row r="1742" spans="4:14" s="205" customFormat="1" x14ac:dyDescent="0.3">
      <c r="D1742" s="215"/>
      <c r="E1742" s="215"/>
      <c r="F1742" s="216"/>
      <c r="G1742" s="217"/>
      <c r="H1742" s="217"/>
      <c r="I1742" s="218"/>
      <c r="J1742" s="216"/>
      <c r="K1742" s="216"/>
      <c r="L1742" s="232"/>
      <c r="M1742" s="215"/>
      <c r="N1742" s="216"/>
    </row>
    <row r="1743" spans="4:14" s="205" customFormat="1" x14ac:dyDescent="0.3">
      <c r="D1743" s="215"/>
      <c r="E1743" s="215"/>
      <c r="F1743" s="216"/>
      <c r="G1743" s="217"/>
      <c r="H1743" s="217"/>
      <c r="I1743" s="218"/>
      <c r="J1743" s="216"/>
      <c r="K1743" s="216"/>
      <c r="L1743" s="232"/>
      <c r="M1743" s="215"/>
      <c r="N1743" s="216"/>
    </row>
    <row r="1744" spans="4:14" s="205" customFormat="1" x14ac:dyDescent="0.3">
      <c r="D1744" s="215"/>
      <c r="E1744" s="215"/>
      <c r="F1744" s="216"/>
      <c r="G1744" s="217"/>
      <c r="H1744" s="217"/>
      <c r="I1744" s="218"/>
      <c r="J1744" s="216"/>
      <c r="K1744" s="216"/>
      <c r="L1744" s="232"/>
      <c r="M1744" s="215"/>
      <c r="N1744" s="216"/>
    </row>
    <row r="1745" spans="4:14" s="205" customFormat="1" x14ac:dyDescent="0.3">
      <c r="D1745" s="215"/>
      <c r="E1745" s="215"/>
      <c r="F1745" s="216"/>
      <c r="G1745" s="217"/>
      <c r="H1745" s="217"/>
      <c r="I1745" s="218"/>
      <c r="J1745" s="216"/>
      <c r="K1745" s="216"/>
      <c r="L1745" s="232"/>
      <c r="M1745" s="215"/>
      <c r="N1745" s="216"/>
    </row>
    <row r="1746" spans="4:14" s="205" customFormat="1" x14ac:dyDescent="0.3">
      <c r="D1746" s="215"/>
      <c r="E1746" s="215"/>
      <c r="F1746" s="216"/>
      <c r="G1746" s="217"/>
      <c r="H1746" s="217"/>
      <c r="I1746" s="218"/>
      <c r="J1746" s="216"/>
      <c r="K1746" s="216"/>
      <c r="L1746" s="232"/>
      <c r="M1746" s="215"/>
      <c r="N1746" s="216"/>
    </row>
    <row r="1747" spans="4:14" s="205" customFormat="1" x14ac:dyDescent="0.3">
      <c r="D1747" s="215"/>
      <c r="E1747" s="215"/>
      <c r="F1747" s="216"/>
      <c r="G1747" s="217"/>
      <c r="H1747" s="217"/>
      <c r="I1747" s="218"/>
      <c r="J1747" s="216"/>
      <c r="K1747" s="216"/>
      <c r="L1747" s="232"/>
      <c r="M1747" s="215"/>
      <c r="N1747" s="216"/>
    </row>
    <row r="1748" spans="4:14" s="205" customFormat="1" x14ac:dyDescent="0.3">
      <c r="D1748" s="215"/>
      <c r="E1748" s="215"/>
      <c r="F1748" s="216"/>
      <c r="G1748" s="217"/>
      <c r="H1748" s="217"/>
      <c r="I1748" s="218"/>
      <c r="J1748" s="216"/>
      <c r="K1748" s="216"/>
      <c r="L1748" s="232"/>
      <c r="M1748" s="215"/>
      <c r="N1748" s="216"/>
    </row>
    <row r="1749" spans="4:14" s="205" customFormat="1" x14ac:dyDescent="0.3">
      <c r="D1749" s="215"/>
      <c r="E1749" s="215"/>
      <c r="F1749" s="216"/>
      <c r="G1749" s="217"/>
      <c r="H1749" s="217"/>
      <c r="I1749" s="218"/>
      <c r="J1749" s="216"/>
      <c r="K1749" s="216"/>
      <c r="L1749" s="232"/>
      <c r="M1749" s="215"/>
      <c r="N1749" s="216"/>
    </row>
    <row r="1750" spans="4:14" s="205" customFormat="1" x14ac:dyDescent="0.3">
      <c r="D1750" s="215"/>
      <c r="E1750" s="215"/>
      <c r="F1750" s="216"/>
      <c r="G1750" s="217"/>
      <c r="H1750" s="217"/>
      <c r="I1750" s="218"/>
      <c r="J1750" s="216"/>
      <c r="K1750" s="216"/>
      <c r="L1750" s="232"/>
      <c r="M1750" s="215"/>
      <c r="N1750" s="216"/>
    </row>
    <row r="1751" spans="4:14" s="205" customFormat="1" x14ac:dyDescent="0.3">
      <c r="D1751" s="215"/>
      <c r="E1751" s="215"/>
      <c r="F1751" s="216"/>
      <c r="G1751" s="217"/>
      <c r="H1751" s="217"/>
      <c r="I1751" s="218"/>
      <c r="J1751" s="216"/>
      <c r="K1751" s="216"/>
      <c r="L1751" s="232"/>
      <c r="M1751" s="215"/>
      <c r="N1751" s="216"/>
    </row>
    <row r="1752" spans="4:14" s="205" customFormat="1" x14ac:dyDescent="0.3">
      <c r="D1752" s="215"/>
      <c r="E1752" s="215"/>
      <c r="F1752" s="216"/>
      <c r="G1752" s="217"/>
      <c r="H1752" s="217"/>
      <c r="I1752" s="218"/>
      <c r="J1752" s="216"/>
      <c r="K1752" s="216"/>
      <c r="L1752" s="232"/>
      <c r="M1752" s="215"/>
      <c r="N1752" s="216"/>
    </row>
    <row r="1753" spans="4:14" s="205" customFormat="1" x14ac:dyDescent="0.3">
      <c r="D1753" s="215"/>
      <c r="E1753" s="215"/>
      <c r="F1753" s="216"/>
      <c r="G1753" s="217"/>
      <c r="H1753" s="217"/>
      <c r="I1753" s="218"/>
      <c r="J1753" s="216"/>
      <c r="K1753" s="216"/>
      <c r="L1753" s="232"/>
      <c r="M1753" s="215"/>
      <c r="N1753" s="216"/>
    </row>
    <row r="1754" spans="4:14" s="205" customFormat="1" x14ac:dyDescent="0.3">
      <c r="D1754" s="215"/>
      <c r="E1754" s="215"/>
      <c r="F1754" s="216"/>
      <c r="G1754" s="217"/>
      <c r="H1754" s="217"/>
      <c r="I1754" s="218"/>
      <c r="J1754" s="216"/>
      <c r="K1754" s="216"/>
      <c r="L1754" s="232"/>
      <c r="M1754" s="215"/>
      <c r="N1754" s="216"/>
    </row>
    <row r="1755" spans="4:14" s="205" customFormat="1" x14ac:dyDescent="0.3">
      <c r="D1755" s="215"/>
      <c r="E1755" s="215"/>
      <c r="F1755" s="216"/>
      <c r="G1755" s="217"/>
      <c r="H1755" s="217"/>
      <c r="I1755" s="218"/>
      <c r="J1755" s="216"/>
      <c r="K1755" s="216"/>
      <c r="L1755" s="232"/>
      <c r="M1755" s="215"/>
      <c r="N1755" s="216"/>
    </row>
    <row r="1756" spans="4:14" s="205" customFormat="1" x14ac:dyDescent="0.3">
      <c r="D1756" s="215"/>
      <c r="E1756" s="215"/>
      <c r="F1756" s="216"/>
      <c r="G1756" s="217"/>
      <c r="H1756" s="217"/>
      <c r="I1756" s="218"/>
      <c r="J1756" s="216"/>
      <c r="K1756" s="216"/>
      <c r="L1756" s="232"/>
      <c r="M1756" s="215"/>
      <c r="N1756" s="216"/>
    </row>
    <row r="1757" spans="4:14" s="205" customFormat="1" x14ac:dyDescent="0.3">
      <c r="D1757" s="215"/>
      <c r="E1757" s="215"/>
      <c r="F1757" s="216"/>
      <c r="G1757" s="217"/>
      <c r="H1757" s="217"/>
      <c r="I1757" s="218"/>
      <c r="J1757" s="216"/>
      <c r="K1757" s="216"/>
      <c r="L1757" s="232"/>
      <c r="M1757" s="215"/>
      <c r="N1757" s="216"/>
    </row>
    <row r="1758" spans="4:14" s="205" customFormat="1" x14ac:dyDescent="0.3">
      <c r="D1758" s="215"/>
      <c r="E1758" s="215"/>
      <c r="F1758" s="216"/>
      <c r="G1758" s="217"/>
      <c r="H1758" s="217"/>
      <c r="I1758" s="218"/>
      <c r="J1758" s="216"/>
      <c r="K1758" s="216"/>
      <c r="L1758" s="232"/>
      <c r="M1758" s="215"/>
      <c r="N1758" s="216"/>
    </row>
    <row r="1759" spans="4:14" s="205" customFormat="1" x14ac:dyDescent="0.3">
      <c r="D1759" s="215"/>
      <c r="E1759" s="215"/>
      <c r="F1759" s="216"/>
      <c r="G1759" s="217"/>
      <c r="H1759" s="217"/>
      <c r="I1759" s="218"/>
      <c r="J1759" s="216"/>
      <c r="K1759" s="216"/>
      <c r="L1759" s="232"/>
      <c r="M1759" s="215"/>
      <c r="N1759" s="216"/>
    </row>
    <row r="1760" spans="4:14" s="205" customFormat="1" x14ac:dyDescent="0.3">
      <c r="D1760" s="215"/>
      <c r="E1760" s="215"/>
      <c r="F1760" s="216"/>
      <c r="G1760" s="217"/>
      <c r="H1760" s="217"/>
      <c r="I1760" s="218"/>
      <c r="J1760" s="216"/>
      <c r="K1760" s="216"/>
      <c r="L1760" s="232"/>
      <c r="M1760" s="215"/>
      <c r="N1760" s="216"/>
    </row>
    <row r="1761" spans="4:14" s="205" customFormat="1" x14ac:dyDescent="0.3">
      <c r="D1761" s="215"/>
      <c r="E1761" s="215"/>
      <c r="F1761" s="216"/>
      <c r="G1761" s="217"/>
      <c r="H1761" s="217"/>
      <c r="I1761" s="218"/>
      <c r="J1761" s="216"/>
      <c r="K1761" s="216"/>
      <c r="L1761" s="232"/>
      <c r="M1761" s="215"/>
      <c r="N1761" s="216"/>
    </row>
    <row r="1762" spans="4:14" s="205" customFormat="1" x14ac:dyDescent="0.3">
      <c r="D1762" s="215"/>
      <c r="E1762" s="215"/>
      <c r="F1762" s="216"/>
      <c r="G1762" s="217"/>
      <c r="H1762" s="217"/>
      <c r="I1762" s="218"/>
      <c r="J1762" s="216"/>
      <c r="K1762" s="216"/>
      <c r="L1762" s="232"/>
      <c r="M1762" s="215"/>
      <c r="N1762" s="216"/>
    </row>
    <row r="1763" spans="4:14" s="205" customFormat="1" x14ac:dyDescent="0.3">
      <c r="D1763" s="215"/>
      <c r="E1763" s="215"/>
      <c r="F1763" s="216"/>
      <c r="G1763" s="217"/>
      <c r="H1763" s="217"/>
      <c r="I1763" s="218"/>
      <c r="J1763" s="216"/>
      <c r="K1763" s="216"/>
      <c r="L1763" s="232"/>
      <c r="M1763" s="215"/>
      <c r="N1763" s="216"/>
    </row>
    <row r="1764" spans="4:14" s="205" customFormat="1" x14ac:dyDescent="0.3">
      <c r="D1764" s="215"/>
      <c r="E1764" s="215"/>
      <c r="F1764" s="216"/>
      <c r="G1764" s="217"/>
      <c r="H1764" s="217"/>
      <c r="I1764" s="218"/>
      <c r="J1764" s="216"/>
      <c r="K1764" s="216"/>
      <c r="L1764" s="232"/>
      <c r="M1764" s="215"/>
      <c r="N1764" s="216"/>
    </row>
    <row r="1765" spans="4:14" s="205" customFormat="1" x14ac:dyDescent="0.3">
      <c r="D1765" s="215"/>
      <c r="E1765" s="215"/>
      <c r="F1765" s="216"/>
      <c r="G1765" s="217"/>
      <c r="H1765" s="217"/>
      <c r="I1765" s="218"/>
      <c r="J1765" s="216"/>
      <c r="K1765" s="216"/>
      <c r="L1765" s="232"/>
      <c r="M1765" s="215"/>
      <c r="N1765" s="216"/>
    </row>
    <row r="1766" spans="4:14" s="205" customFormat="1" x14ac:dyDescent="0.3">
      <c r="D1766" s="215"/>
      <c r="E1766" s="215"/>
      <c r="F1766" s="216"/>
      <c r="G1766" s="217"/>
      <c r="H1766" s="217"/>
      <c r="I1766" s="218"/>
      <c r="J1766" s="216"/>
      <c r="K1766" s="216"/>
      <c r="L1766" s="232"/>
      <c r="M1766" s="215"/>
      <c r="N1766" s="216"/>
    </row>
    <row r="1767" spans="4:14" s="205" customFormat="1" x14ac:dyDescent="0.3">
      <c r="D1767" s="215"/>
      <c r="E1767" s="215"/>
      <c r="F1767" s="216"/>
      <c r="G1767" s="217"/>
      <c r="H1767" s="217"/>
      <c r="I1767" s="218"/>
      <c r="J1767" s="216"/>
      <c r="K1767" s="216"/>
      <c r="L1767" s="232"/>
      <c r="M1767" s="215"/>
      <c r="N1767" s="216"/>
    </row>
    <row r="1768" spans="4:14" s="205" customFormat="1" x14ac:dyDescent="0.3">
      <c r="D1768" s="215"/>
      <c r="E1768" s="215"/>
      <c r="F1768" s="216"/>
      <c r="G1768" s="217"/>
      <c r="H1768" s="217"/>
      <c r="I1768" s="218"/>
      <c r="J1768" s="216"/>
      <c r="K1768" s="216"/>
      <c r="L1768" s="232"/>
      <c r="M1768" s="215"/>
      <c r="N1768" s="216"/>
    </row>
    <row r="1769" spans="4:14" s="205" customFormat="1" x14ac:dyDescent="0.3">
      <c r="D1769" s="215"/>
      <c r="E1769" s="215"/>
      <c r="F1769" s="216"/>
      <c r="G1769" s="217"/>
      <c r="H1769" s="217"/>
      <c r="I1769" s="218"/>
      <c r="J1769" s="216"/>
      <c r="K1769" s="216"/>
      <c r="L1769" s="232"/>
      <c r="M1769" s="215"/>
      <c r="N1769" s="216"/>
    </row>
    <row r="1770" spans="4:14" s="205" customFormat="1" x14ac:dyDescent="0.3">
      <c r="D1770" s="215"/>
      <c r="E1770" s="215"/>
      <c r="F1770" s="216"/>
      <c r="G1770" s="217"/>
      <c r="H1770" s="217"/>
      <c r="I1770" s="218"/>
      <c r="J1770" s="216"/>
      <c r="K1770" s="216"/>
      <c r="L1770" s="232"/>
      <c r="M1770" s="215"/>
      <c r="N1770" s="216"/>
    </row>
    <row r="1771" spans="4:14" s="205" customFormat="1" x14ac:dyDescent="0.3">
      <c r="D1771" s="215"/>
      <c r="E1771" s="215"/>
      <c r="F1771" s="216"/>
      <c r="G1771" s="217"/>
      <c r="H1771" s="217"/>
      <c r="I1771" s="218"/>
      <c r="J1771" s="216"/>
      <c r="K1771" s="216"/>
      <c r="L1771" s="232"/>
      <c r="M1771" s="215"/>
      <c r="N1771" s="216"/>
    </row>
    <row r="1772" spans="4:14" s="205" customFormat="1" x14ac:dyDescent="0.3">
      <c r="D1772" s="215"/>
      <c r="E1772" s="215"/>
      <c r="F1772" s="216"/>
      <c r="G1772" s="217"/>
      <c r="H1772" s="217"/>
      <c r="I1772" s="218"/>
      <c r="J1772" s="216"/>
      <c r="K1772" s="216"/>
      <c r="L1772" s="232"/>
      <c r="M1772" s="215"/>
      <c r="N1772" s="216"/>
    </row>
    <row r="1773" spans="4:14" s="205" customFormat="1" x14ac:dyDescent="0.3">
      <c r="D1773" s="215"/>
      <c r="E1773" s="215"/>
      <c r="F1773" s="216"/>
      <c r="G1773" s="217"/>
      <c r="H1773" s="217"/>
      <c r="I1773" s="218"/>
      <c r="J1773" s="216"/>
      <c r="K1773" s="216"/>
      <c r="L1773" s="232"/>
      <c r="M1773" s="215"/>
      <c r="N1773" s="216"/>
    </row>
    <row r="1774" spans="4:14" s="205" customFormat="1" x14ac:dyDescent="0.3">
      <c r="D1774" s="215"/>
      <c r="E1774" s="215"/>
      <c r="F1774" s="216"/>
      <c r="G1774" s="217"/>
      <c r="H1774" s="217"/>
      <c r="I1774" s="218"/>
      <c r="J1774" s="216"/>
      <c r="K1774" s="216"/>
      <c r="L1774" s="232"/>
      <c r="M1774" s="215"/>
      <c r="N1774" s="216"/>
    </row>
    <row r="1775" spans="4:14" s="205" customFormat="1" x14ac:dyDescent="0.3">
      <c r="D1775" s="215"/>
      <c r="E1775" s="215"/>
      <c r="F1775" s="216"/>
      <c r="G1775" s="217"/>
      <c r="H1775" s="217"/>
      <c r="I1775" s="218"/>
      <c r="J1775" s="216"/>
      <c r="K1775" s="216"/>
      <c r="L1775" s="232"/>
      <c r="M1775" s="215"/>
      <c r="N1775" s="216"/>
    </row>
    <row r="1776" spans="4:14" s="205" customFormat="1" x14ac:dyDescent="0.3">
      <c r="D1776" s="215"/>
      <c r="E1776" s="215"/>
      <c r="F1776" s="216"/>
      <c r="G1776" s="217"/>
      <c r="H1776" s="217"/>
      <c r="I1776" s="218"/>
      <c r="J1776" s="216"/>
      <c r="K1776" s="216"/>
      <c r="L1776" s="232"/>
      <c r="M1776" s="215"/>
      <c r="N1776" s="216"/>
    </row>
    <row r="1777" spans="4:14" s="205" customFormat="1" x14ac:dyDescent="0.3">
      <c r="D1777" s="215"/>
      <c r="E1777" s="215"/>
      <c r="F1777" s="216"/>
      <c r="G1777" s="217"/>
      <c r="H1777" s="217"/>
      <c r="I1777" s="218"/>
      <c r="J1777" s="216"/>
      <c r="K1777" s="216"/>
      <c r="L1777" s="232"/>
      <c r="M1777" s="215"/>
      <c r="N1777" s="216"/>
    </row>
    <row r="1778" spans="4:14" s="205" customFormat="1" x14ac:dyDescent="0.3">
      <c r="D1778" s="215"/>
      <c r="E1778" s="215"/>
      <c r="F1778" s="216"/>
      <c r="G1778" s="217"/>
      <c r="H1778" s="217"/>
      <c r="I1778" s="218"/>
      <c r="J1778" s="216"/>
      <c r="K1778" s="216"/>
      <c r="L1778" s="232"/>
      <c r="M1778" s="215"/>
      <c r="N1778" s="216"/>
    </row>
    <row r="1779" spans="4:14" s="205" customFormat="1" x14ac:dyDescent="0.3">
      <c r="D1779" s="215"/>
      <c r="E1779" s="215"/>
      <c r="F1779" s="216"/>
      <c r="G1779" s="217"/>
      <c r="H1779" s="217"/>
      <c r="I1779" s="218"/>
      <c r="J1779" s="216"/>
      <c r="K1779" s="216"/>
      <c r="L1779" s="232"/>
      <c r="M1779" s="215"/>
      <c r="N1779" s="216"/>
    </row>
    <row r="1780" spans="4:14" s="205" customFormat="1" x14ac:dyDescent="0.3">
      <c r="D1780" s="215"/>
      <c r="E1780" s="215"/>
      <c r="F1780" s="216"/>
      <c r="G1780" s="217"/>
      <c r="H1780" s="217"/>
      <c r="I1780" s="218"/>
      <c r="J1780" s="216"/>
      <c r="K1780" s="216"/>
      <c r="L1780" s="232"/>
      <c r="M1780" s="215"/>
      <c r="N1780" s="216"/>
    </row>
    <row r="1781" spans="4:14" s="205" customFormat="1" x14ac:dyDescent="0.3">
      <c r="D1781" s="215"/>
      <c r="E1781" s="215"/>
      <c r="F1781" s="216"/>
      <c r="G1781" s="217"/>
      <c r="H1781" s="217"/>
      <c r="I1781" s="218"/>
      <c r="J1781" s="216"/>
      <c r="K1781" s="216"/>
      <c r="L1781" s="232"/>
      <c r="M1781" s="215"/>
      <c r="N1781" s="216"/>
    </row>
    <row r="1782" spans="4:14" s="205" customFormat="1" x14ac:dyDescent="0.3">
      <c r="D1782" s="215"/>
      <c r="E1782" s="215"/>
      <c r="F1782" s="216"/>
      <c r="G1782" s="217"/>
      <c r="H1782" s="217"/>
      <c r="I1782" s="218"/>
      <c r="J1782" s="216"/>
      <c r="K1782" s="216"/>
      <c r="L1782" s="232"/>
      <c r="M1782" s="215"/>
      <c r="N1782" s="216"/>
    </row>
    <row r="1783" spans="4:14" s="205" customFormat="1" x14ac:dyDescent="0.3">
      <c r="D1783" s="215"/>
      <c r="E1783" s="215"/>
      <c r="F1783" s="216"/>
      <c r="G1783" s="217"/>
      <c r="H1783" s="217"/>
      <c r="I1783" s="218"/>
      <c r="J1783" s="216"/>
      <c r="K1783" s="216"/>
      <c r="L1783" s="232"/>
      <c r="M1783" s="215"/>
      <c r="N1783" s="216"/>
    </row>
    <row r="1784" spans="4:14" s="205" customFormat="1" x14ac:dyDescent="0.3">
      <c r="D1784" s="215"/>
      <c r="E1784" s="215"/>
      <c r="F1784" s="216"/>
      <c r="G1784" s="217"/>
      <c r="H1784" s="217"/>
      <c r="I1784" s="218"/>
      <c r="J1784" s="216"/>
      <c r="K1784" s="216"/>
      <c r="L1784" s="232"/>
      <c r="M1784" s="215"/>
      <c r="N1784" s="216"/>
    </row>
    <row r="1785" spans="4:14" s="205" customFormat="1" x14ac:dyDescent="0.3">
      <c r="D1785" s="215"/>
      <c r="E1785" s="215"/>
      <c r="F1785" s="216"/>
      <c r="G1785" s="217"/>
      <c r="H1785" s="217"/>
      <c r="I1785" s="218"/>
      <c r="J1785" s="216"/>
      <c r="K1785" s="216"/>
      <c r="L1785" s="232"/>
      <c r="M1785" s="215"/>
      <c r="N1785" s="216"/>
    </row>
    <row r="1786" spans="4:14" s="205" customFormat="1" x14ac:dyDescent="0.3">
      <c r="D1786" s="215"/>
      <c r="E1786" s="215"/>
      <c r="F1786" s="216"/>
      <c r="G1786" s="217"/>
      <c r="H1786" s="217"/>
      <c r="I1786" s="218"/>
      <c r="J1786" s="216"/>
      <c r="K1786" s="216"/>
      <c r="L1786" s="232"/>
      <c r="M1786" s="215"/>
      <c r="N1786" s="216"/>
    </row>
    <row r="1787" spans="4:14" s="205" customFormat="1" x14ac:dyDescent="0.3">
      <c r="D1787" s="215"/>
      <c r="E1787" s="215"/>
      <c r="F1787" s="216"/>
      <c r="G1787" s="217"/>
      <c r="H1787" s="217"/>
      <c r="I1787" s="218"/>
      <c r="J1787" s="216"/>
      <c r="K1787" s="216"/>
      <c r="L1787" s="232"/>
      <c r="M1787" s="215"/>
      <c r="N1787" s="216"/>
    </row>
    <row r="1788" spans="4:14" s="205" customFormat="1" x14ac:dyDescent="0.3">
      <c r="D1788" s="215"/>
      <c r="E1788" s="215"/>
      <c r="F1788" s="216"/>
      <c r="G1788" s="217"/>
      <c r="H1788" s="217"/>
      <c r="I1788" s="218"/>
      <c r="J1788" s="216"/>
      <c r="K1788" s="216"/>
      <c r="L1788" s="232"/>
      <c r="M1788" s="215"/>
      <c r="N1788" s="216"/>
    </row>
    <row r="1789" spans="4:14" s="205" customFormat="1" x14ac:dyDescent="0.3">
      <c r="D1789" s="215"/>
      <c r="E1789" s="215"/>
      <c r="F1789" s="216"/>
      <c r="G1789" s="217"/>
      <c r="H1789" s="217"/>
      <c r="I1789" s="218"/>
      <c r="J1789" s="216"/>
      <c r="K1789" s="216"/>
      <c r="L1789" s="232"/>
      <c r="M1789" s="215"/>
      <c r="N1789" s="216"/>
    </row>
    <row r="1790" spans="4:14" s="205" customFormat="1" x14ac:dyDescent="0.3">
      <c r="D1790" s="215"/>
      <c r="E1790" s="215"/>
      <c r="F1790" s="216"/>
      <c r="G1790" s="217"/>
      <c r="H1790" s="217"/>
      <c r="I1790" s="218"/>
      <c r="J1790" s="216"/>
      <c r="K1790" s="216"/>
      <c r="L1790" s="232"/>
      <c r="M1790" s="215"/>
      <c r="N1790" s="216"/>
    </row>
    <row r="1791" spans="4:14" s="205" customFormat="1" x14ac:dyDescent="0.3">
      <c r="D1791" s="215"/>
      <c r="E1791" s="215"/>
      <c r="F1791" s="216"/>
      <c r="G1791" s="217"/>
      <c r="H1791" s="217"/>
      <c r="I1791" s="218"/>
      <c r="J1791" s="216"/>
      <c r="K1791" s="216"/>
      <c r="L1791" s="232"/>
      <c r="M1791" s="215"/>
      <c r="N1791" s="216"/>
    </row>
    <row r="1792" spans="4:14" s="205" customFormat="1" x14ac:dyDescent="0.3">
      <c r="D1792" s="215"/>
      <c r="E1792" s="215"/>
      <c r="F1792" s="216"/>
      <c r="G1792" s="217"/>
      <c r="H1792" s="217"/>
      <c r="I1792" s="218"/>
      <c r="J1792" s="216"/>
      <c r="K1792" s="216"/>
      <c r="L1792" s="232"/>
      <c r="M1792" s="215"/>
      <c r="N1792" s="216"/>
    </row>
    <row r="1793" spans="4:14" s="205" customFormat="1" x14ac:dyDescent="0.3">
      <c r="D1793" s="215"/>
      <c r="E1793" s="215"/>
      <c r="F1793" s="216"/>
      <c r="G1793" s="217"/>
      <c r="H1793" s="217"/>
      <c r="I1793" s="218"/>
      <c r="J1793" s="216"/>
      <c r="K1793" s="216"/>
      <c r="L1793" s="232"/>
      <c r="M1793" s="215"/>
      <c r="N1793" s="216"/>
    </row>
    <row r="1794" spans="4:14" s="205" customFormat="1" x14ac:dyDescent="0.3">
      <c r="D1794" s="215"/>
      <c r="E1794" s="215"/>
      <c r="F1794" s="216"/>
      <c r="G1794" s="217"/>
      <c r="H1794" s="217"/>
      <c r="I1794" s="218"/>
      <c r="J1794" s="216"/>
      <c r="K1794" s="216"/>
      <c r="L1794" s="232"/>
      <c r="M1794" s="215"/>
      <c r="N1794" s="216"/>
    </row>
    <row r="1795" spans="4:14" s="205" customFormat="1" x14ac:dyDescent="0.3">
      <c r="D1795" s="215"/>
      <c r="E1795" s="215"/>
      <c r="F1795" s="216"/>
      <c r="G1795" s="217"/>
      <c r="H1795" s="217"/>
      <c r="I1795" s="218"/>
      <c r="J1795" s="216"/>
      <c r="K1795" s="216"/>
      <c r="L1795" s="232"/>
      <c r="M1795" s="215"/>
      <c r="N1795" s="216"/>
    </row>
    <row r="1796" spans="4:14" s="205" customFormat="1" x14ac:dyDescent="0.3">
      <c r="D1796" s="215"/>
      <c r="E1796" s="215"/>
      <c r="F1796" s="216"/>
      <c r="G1796" s="217"/>
      <c r="H1796" s="217"/>
      <c r="I1796" s="218"/>
      <c r="J1796" s="216"/>
      <c r="K1796" s="216"/>
      <c r="L1796" s="232"/>
      <c r="M1796" s="215"/>
      <c r="N1796" s="216"/>
    </row>
    <row r="1797" spans="4:14" s="205" customFormat="1" x14ac:dyDescent="0.3">
      <c r="D1797" s="215"/>
      <c r="E1797" s="215"/>
      <c r="F1797" s="216"/>
      <c r="G1797" s="217"/>
      <c r="H1797" s="217"/>
      <c r="I1797" s="218"/>
      <c r="J1797" s="216"/>
      <c r="K1797" s="216"/>
      <c r="L1797" s="232"/>
      <c r="M1797" s="215"/>
      <c r="N1797" s="216"/>
    </row>
    <row r="1798" spans="4:14" s="205" customFormat="1" x14ac:dyDescent="0.3">
      <c r="D1798" s="215"/>
      <c r="E1798" s="215"/>
      <c r="F1798" s="216"/>
      <c r="G1798" s="217"/>
      <c r="H1798" s="217"/>
      <c r="I1798" s="218"/>
      <c r="J1798" s="216"/>
      <c r="K1798" s="216"/>
      <c r="L1798" s="232"/>
      <c r="M1798" s="215"/>
      <c r="N1798" s="216"/>
    </row>
    <row r="1799" spans="4:14" s="205" customFormat="1" x14ac:dyDescent="0.3">
      <c r="D1799" s="215"/>
      <c r="E1799" s="215"/>
      <c r="F1799" s="216"/>
      <c r="G1799" s="217"/>
      <c r="H1799" s="217"/>
      <c r="I1799" s="218"/>
      <c r="J1799" s="216"/>
      <c r="K1799" s="216"/>
      <c r="L1799" s="232"/>
      <c r="M1799" s="215"/>
      <c r="N1799" s="216"/>
    </row>
    <row r="1800" spans="4:14" s="205" customFormat="1" x14ac:dyDescent="0.3">
      <c r="D1800" s="215"/>
      <c r="E1800" s="215"/>
      <c r="F1800" s="216"/>
      <c r="G1800" s="217"/>
      <c r="H1800" s="217"/>
      <c r="I1800" s="218"/>
      <c r="J1800" s="216"/>
      <c r="K1800" s="216"/>
      <c r="L1800" s="232"/>
      <c r="M1800" s="215"/>
      <c r="N1800" s="216"/>
    </row>
    <row r="1801" spans="4:14" s="205" customFormat="1" x14ac:dyDescent="0.3">
      <c r="D1801" s="215"/>
      <c r="E1801" s="215"/>
      <c r="F1801" s="216"/>
      <c r="G1801" s="217"/>
      <c r="H1801" s="217"/>
      <c r="I1801" s="218"/>
      <c r="J1801" s="216"/>
      <c r="K1801" s="216"/>
      <c r="L1801" s="232"/>
      <c r="M1801" s="215"/>
      <c r="N1801" s="216"/>
    </row>
    <row r="1802" spans="4:14" s="205" customFormat="1" x14ac:dyDescent="0.3">
      <c r="D1802" s="215"/>
      <c r="E1802" s="215"/>
      <c r="F1802" s="216"/>
      <c r="G1802" s="217"/>
      <c r="H1802" s="217"/>
      <c r="I1802" s="218"/>
      <c r="J1802" s="216"/>
      <c r="K1802" s="216"/>
      <c r="L1802" s="232"/>
      <c r="M1802" s="215"/>
      <c r="N1802" s="216"/>
    </row>
    <row r="1803" spans="4:14" s="205" customFormat="1" x14ac:dyDescent="0.3">
      <c r="D1803" s="215"/>
      <c r="E1803" s="215"/>
      <c r="F1803" s="216"/>
      <c r="G1803" s="217"/>
      <c r="H1803" s="217"/>
      <c r="I1803" s="218"/>
      <c r="J1803" s="216"/>
      <c r="K1803" s="216"/>
      <c r="L1803" s="232"/>
      <c r="M1803" s="215"/>
      <c r="N1803" s="216"/>
    </row>
    <row r="1804" spans="4:14" s="205" customFormat="1" x14ac:dyDescent="0.3">
      <c r="D1804" s="215"/>
      <c r="E1804" s="215"/>
      <c r="F1804" s="216"/>
      <c r="G1804" s="217"/>
      <c r="H1804" s="217"/>
      <c r="I1804" s="218"/>
      <c r="J1804" s="216"/>
      <c r="K1804" s="216"/>
      <c r="L1804" s="232"/>
      <c r="M1804" s="215"/>
      <c r="N1804" s="216"/>
    </row>
    <row r="1805" spans="4:14" s="205" customFormat="1" x14ac:dyDescent="0.3">
      <c r="D1805" s="215"/>
      <c r="E1805" s="215"/>
      <c r="F1805" s="216"/>
      <c r="G1805" s="217"/>
      <c r="H1805" s="217"/>
      <c r="I1805" s="218"/>
      <c r="J1805" s="216"/>
      <c r="K1805" s="216"/>
      <c r="L1805" s="232"/>
      <c r="M1805" s="215"/>
      <c r="N1805" s="216"/>
    </row>
    <row r="1806" spans="4:14" s="205" customFormat="1" x14ac:dyDescent="0.3">
      <c r="D1806" s="215"/>
      <c r="E1806" s="215"/>
      <c r="F1806" s="216"/>
      <c r="G1806" s="217"/>
      <c r="H1806" s="217"/>
      <c r="I1806" s="218"/>
      <c r="J1806" s="216"/>
      <c r="K1806" s="216"/>
      <c r="L1806" s="232"/>
      <c r="M1806" s="215"/>
      <c r="N1806" s="216"/>
    </row>
    <row r="1807" spans="4:14" s="205" customFormat="1" x14ac:dyDescent="0.3">
      <c r="D1807" s="215"/>
      <c r="E1807" s="215"/>
      <c r="F1807" s="216"/>
      <c r="G1807" s="217"/>
      <c r="H1807" s="217"/>
      <c r="I1807" s="218"/>
      <c r="J1807" s="216"/>
      <c r="K1807" s="216"/>
      <c r="L1807" s="232"/>
      <c r="M1807" s="215"/>
      <c r="N1807" s="216"/>
    </row>
    <row r="1808" spans="4:14" s="205" customFormat="1" x14ac:dyDescent="0.3">
      <c r="D1808" s="215"/>
      <c r="E1808" s="215"/>
      <c r="F1808" s="216"/>
      <c r="G1808" s="217"/>
      <c r="H1808" s="217"/>
      <c r="I1808" s="218"/>
      <c r="J1808" s="216"/>
      <c r="K1808" s="216"/>
      <c r="L1808" s="232"/>
      <c r="M1808" s="215"/>
      <c r="N1808" s="216"/>
    </row>
    <row r="1809" spans="4:14" s="205" customFormat="1" x14ac:dyDescent="0.3">
      <c r="D1809" s="215"/>
      <c r="E1809" s="215"/>
      <c r="F1809" s="216"/>
      <c r="G1809" s="217"/>
      <c r="H1809" s="217"/>
      <c r="I1809" s="218"/>
      <c r="J1809" s="216"/>
      <c r="K1809" s="216"/>
      <c r="L1809" s="232"/>
      <c r="M1809" s="215"/>
      <c r="N1809" s="216"/>
    </row>
    <row r="1810" spans="4:14" s="205" customFormat="1" x14ac:dyDescent="0.3">
      <c r="D1810" s="215"/>
      <c r="E1810" s="215"/>
      <c r="F1810" s="216"/>
      <c r="G1810" s="217"/>
      <c r="H1810" s="217"/>
      <c r="I1810" s="218"/>
      <c r="J1810" s="216"/>
      <c r="K1810" s="216"/>
      <c r="L1810" s="232"/>
      <c r="M1810" s="215"/>
      <c r="N1810" s="216"/>
    </row>
    <row r="1811" spans="4:14" s="205" customFormat="1" x14ac:dyDescent="0.3">
      <c r="D1811" s="215"/>
      <c r="E1811" s="215"/>
      <c r="F1811" s="216"/>
      <c r="G1811" s="217"/>
      <c r="H1811" s="217"/>
      <c r="I1811" s="218"/>
      <c r="J1811" s="216"/>
      <c r="K1811" s="216"/>
      <c r="L1811" s="232"/>
      <c r="M1811" s="215"/>
      <c r="N1811" s="216"/>
    </row>
    <row r="1812" spans="4:14" s="205" customFormat="1" x14ac:dyDescent="0.3">
      <c r="D1812" s="215"/>
      <c r="E1812" s="215"/>
      <c r="F1812" s="216"/>
      <c r="G1812" s="217"/>
      <c r="H1812" s="217"/>
      <c r="I1812" s="218"/>
      <c r="J1812" s="216"/>
      <c r="K1812" s="216"/>
      <c r="L1812" s="232"/>
      <c r="M1812" s="215"/>
      <c r="N1812" s="216"/>
    </row>
    <row r="1813" spans="4:14" s="205" customFormat="1" x14ac:dyDescent="0.3">
      <c r="D1813" s="215"/>
      <c r="E1813" s="215"/>
      <c r="F1813" s="216"/>
      <c r="G1813" s="217"/>
      <c r="H1813" s="217"/>
      <c r="I1813" s="218"/>
      <c r="J1813" s="216"/>
      <c r="K1813" s="216"/>
      <c r="L1813" s="232"/>
      <c r="M1813" s="215"/>
      <c r="N1813" s="216"/>
    </row>
    <row r="1814" spans="4:14" s="205" customFormat="1" x14ac:dyDescent="0.3">
      <c r="D1814" s="215"/>
      <c r="E1814" s="215"/>
      <c r="F1814" s="216"/>
      <c r="G1814" s="217"/>
      <c r="H1814" s="217"/>
      <c r="I1814" s="218"/>
      <c r="J1814" s="216"/>
      <c r="K1814" s="216"/>
      <c r="L1814" s="232"/>
      <c r="M1814" s="215"/>
      <c r="N1814" s="216"/>
    </row>
    <row r="1815" spans="4:14" s="205" customFormat="1" x14ac:dyDescent="0.3">
      <c r="D1815" s="215"/>
      <c r="E1815" s="215"/>
      <c r="F1815" s="216"/>
      <c r="G1815" s="217"/>
      <c r="H1815" s="217"/>
      <c r="I1815" s="218"/>
      <c r="J1815" s="216"/>
      <c r="K1815" s="216"/>
      <c r="L1815" s="232"/>
      <c r="M1815" s="215"/>
      <c r="N1815" s="216"/>
    </row>
    <row r="1816" spans="4:14" s="205" customFormat="1" x14ac:dyDescent="0.3">
      <c r="D1816" s="215"/>
      <c r="E1816" s="215"/>
      <c r="F1816" s="216"/>
      <c r="G1816" s="217"/>
      <c r="H1816" s="217"/>
      <c r="I1816" s="218"/>
      <c r="J1816" s="216"/>
      <c r="K1816" s="216"/>
      <c r="L1816" s="232"/>
      <c r="M1816" s="215"/>
      <c r="N1816" s="216"/>
    </row>
    <row r="1817" spans="4:14" s="205" customFormat="1" x14ac:dyDescent="0.3">
      <c r="D1817" s="215"/>
      <c r="E1817" s="215"/>
      <c r="F1817" s="216"/>
      <c r="G1817" s="217"/>
      <c r="H1817" s="217"/>
      <c r="I1817" s="218"/>
      <c r="J1817" s="216"/>
      <c r="K1817" s="216"/>
      <c r="L1817" s="232"/>
      <c r="M1817" s="215"/>
      <c r="N1817" s="216"/>
    </row>
    <row r="1818" spans="4:14" s="205" customFormat="1" x14ac:dyDescent="0.3">
      <c r="D1818" s="215"/>
      <c r="E1818" s="215"/>
      <c r="F1818" s="216"/>
      <c r="G1818" s="217"/>
      <c r="H1818" s="217"/>
      <c r="I1818" s="218"/>
      <c r="J1818" s="216"/>
      <c r="K1818" s="216"/>
      <c r="L1818" s="232"/>
      <c r="M1818" s="215"/>
      <c r="N1818" s="216"/>
    </row>
    <row r="1819" spans="4:14" s="205" customFormat="1" x14ac:dyDescent="0.3">
      <c r="D1819" s="215"/>
      <c r="E1819" s="215"/>
      <c r="F1819" s="216"/>
      <c r="G1819" s="217"/>
      <c r="H1819" s="217"/>
      <c r="I1819" s="218"/>
      <c r="J1819" s="216"/>
      <c r="K1819" s="216"/>
      <c r="L1819" s="232"/>
      <c r="M1819" s="215"/>
      <c r="N1819" s="216"/>
    </row>
    <row r="1820" spans="4:14" s="205" customFormat="1" x14ac:dyDescent="0.3">
      <c r="D1820" s="215"/>
      <c r="E1820" s="215"/>
      <c r="F1820" s="216"/>
      <c r="G1820" s="217"/>
      <c r="H1820" s="217"/>
      <c r="I1820" s="218"/>
      <c r="J1820" s="216"/>
      <c r="K1820" s="216"/>
      <c r="L1820" s="232"/>
      <c r="M1820" s="215"/>
      <c r="N1820" s="216"/>
    </row>
    <row r="1821" spans="4:14" s="205" customFormat="1" x14ac:dyDescent="0.3">
      <c r="D1821" s="215"/>
      <c r="E1821" s="215"/>
      <c r="F1821" s="216"/>
      <c r="G1821" s="217"/>
      <c r="H1821" s="217"/>
      <c r="I1821" s="218"/>
      <c r="J1821" s="216"/>
      <c r="K1821" s="216"/>
      <c r="L1821" s="232"/>
      <c r="M1821" s="215"/>
      <c r="N1821" s="216"/>
    </row>
    <row r="1822" spans="4:14" s="205" customFormat="1" x14ac:dyDescent="0.3">
      <c r="D1822" s="215"/>
      <c r="E1822" s="215"/>
      <c r="F1822" s="216"/>
      <c r="G1822" s="217"/>
      <c r="H1822" s="217"/>
      <c r="I1822" s="218"/>
      <c r="J1822" s="216"/>
      <c r="K1822" s="216"/>
      <c r="L1822" s="232"/>
      <c r="M1822" s="215"/>
      <c r="N1822" s="216"/>
    </row>
    <row r="1823" spans="4:14" s="205" customFormat="1" x14ac:dyDescent="0.3">
      <c r="D1823" s="215"/>
      <c r="E1823" s="215"/>
      <c r="F1823" s="216"/>
      <c r="G1823" s="217"/>
      <c r="H1823" s="217"/>
      <c r="I1823" s="218"/>
      <c r="J1823" s="216"/>
      <c r="K1823" s="216"/>
      <c r="L1823" s="232"/>
      <c r="M1823" s="215"/>
      <c r="N1823" s="216"/>
    </row>
    <row r="1824" spans="4:14" s="205" customFormat="1" x14ac:dyDescent="0.3">
      <c r="D1824" s="215"/>
      <c r="E1824" s="215"/>
      <c r="F1824" s="216"/>
      <c r="G1824" s="217"/>
      <c r="H1824" s="217"/>
      <c r="I1824" s="218"/>
      <c r="J1824" s="216"/>
      <c r="K1824" s="216"/>
      <c r="L1824" s="232"/>
      <c r="M1824" s="215"/>
      <c r="N1824" s="216"/>
    </row>
    <row r="1825" spans="4:14" s="205" customFormat="1" x14ac:dyDescent="0.3">
      <c r="D1825" s="215"/>
      <c r="E1825" s="215"/>
      <c r="F1825" s="216"/>
      <c r="G1825" s="217"/>
      <c r="H1825" s="217"/>
      <c r="I1825" s="218"/>
      <c r="J1825" s="216"/>
      <c r="K1825" s="216"/>
      <c r="L1825" s="232"/>
      <c r="M1825" s="215"/>
      <c r="N1825" s="216"/>
    </row>
    <row r="1826" spans="4:14" s="205" customFormat="1" x14ac:dyDescent="0.3">
      <c r="D1826" s="215"/>
      <c r="E1826" s="215"/>
      <c r="F1826" s="216"/>
      <c r="G1826" s="217"/>
      <c r="H1826" s="217"/>
      <c r="I1826" s="218"/>
      <c r="J1826" s="216"/>
      <c r="K1826" s="216"/>
      <c r="L1826" s="232"/>
      <c r="M1826" s="215"/>
      <c r="N1826" s="216"/>
    </row>
    <row r="1827" spans="4:14" s="205" customFormat="1" x14ac:dyDescent="0.3">
      <c r="D1827" s="215"/>
      <c r="E1827" s="215"/>
      <c r="F1827" s="216"/>
      <c r="G1827" s="217"/>
      <c r="H1827" s="217"/>
      <c r="I1827" s="218"/>
      <c r="J1827" s="216"/>
      <c r="K1827" s="216"/>
      <c r="L1827" s="232"/>
      <c r="M1827" s="215"/>
      <c r="N1827" s="216"/>
    </row>
    <row r="1828" spans="4:14" s="205" customFormat="1" x14ac:dyDescent="0.3">
      <c r="D1828" s="215"/>
      <c r="E1828" s="215"/>
      <c r="F1828" s="216"/>
      <c r="G1828" s="217"/>
      <c r="H1828" s="217"/>
      <c r="I1828" s="218"/>
      <c r="J1828" s="216"/>
      <c r="K1828" s="216"/>
      <c r="L1828" s="232"/>
      <c r="M1828" s="215"/>
      <c r="N1828" s="216"/>
    </row>
    <row r="1829" spans="4:14" s="205" customFormat="1" x14ac:dyDescent="0.3">
      <c r="D1829" s="215"/>
      <c r="E1829" s="215"/>
      <c r="F1829" s="216"/>
      <c r="G1829" s="217"/>
      <c r="H1829" s="217"/>
      <c r="I1829" s="218"/>
      <c r="J1829" s="216"/>
      <c r="K1829" s="216"/>
      <c r="L1829" s="232"/>
      <c r="M1829" s="215"/>
      <c r="N1829" s="216"/>
    </row>
    <row r="1830" spans="4:14" s="205" customFormat="1" x14ac:dyDescent="0.3">
      <c r="D1830" s="215"/>
      <c r="E1830" s="215"/>
      <c r="F1830" s="216"/>
      <c r="G1830" s="217"/>
      <c r="H1830" s="217"/>
      <c r="I1830" s="218"/>
      <c r="J1830" s="216"/>
      <c r="K1830" s="216"/>
      <c r="L1830" s="232"/>
      <c r="M1830" s="215"/>
      <c r="N1830" s="216"/>
    </row>
    <row r="1831" spans="4:14" s="205" customFormat="1" x14ac:dyDescent="0.3">
      <c r="D1831" s="215"/>
      <c r="E1831" s="215"/>
      <c r="F1831" s="216"/>
      <c r="G1831" s="217"/>
      <c r="H1831" s="217"/>
      <c r="I1831" s="218"/>
      <c r="J1831" s="216"/>
      <c r="K1831" s="216"/>
      <c r="L1831" s="232"/>
      <c r="M1831" s="215"/>
      <c r="N1831" s="216"/>
    </row>
    <row r="1832" spans="4:14" s="205" customFormat="1" x14ac:dyDescent="0.3">
      <c r="D1832" s="215"/>
      <c r="E1832" s="215"/>
      <c r="F1832" s="216"/>
      <c r="G1832" s="217"/>
      <c r="H1832" s="217"/>
      <c r="I1832" s="218"/>
      <c r="J1832" s="216"/>
      <c r="K1832" s="216"/>
      <c r="L1832" s="232"/>
      <c r="M1832" s="215"/>
      <c r="N1832" s="216"/>
    </row>
    <row r="1833" spans="4:14" s="205" customFormat="1" x14ac:dyDescent="0.3">
      <c r="D1833" s="215"/>
      <c r="E1833" s="215"/>
      <c r="F1833" s="216"/>
      <c r="G1833" s="217"/>
      <c r="H1833" s="217"/>
      <c r="I1833" s="218"/>
      <c r="J1833" s="216"/>
      <c r="K1833" s="216"/>
      <c r="L1833" s="232"/>
      <c r="M1833" s="215"/>
      <c r="N1833" s="216"/>
    </row>
    <row r="1834" spans="4:14" s="205" customFormat="1" x14ac:dyDescent="0.3">
      <c r="D1834" s="215"/>
      <c r="E1834" s="215"/>
      <c r="F1834" s="216"/>
      <c r="G1834" s="217"/>
      <c r="H1834" s="217"/>
      <c r="I1834" s="218"/>
      <c r="J1834" s="216"/>
      <c r="K1834" s="216"/>
      <c r="L1834" s="232"/>
      <c r="M1834" s="215"/>
      <c r="N1834" s="216"/>
    </row>
    <row r="1835" spans="4:14" s="205" customFormat="1" x14ac:dyDescent="0.3">
      <c r="D1835" s="215"/>
      <c r="E1835" s="215"/>
      <c r="F1835" s="216"/>
      <c r="G1835" s="217"/>
      <c r="H1835" s="217"/>
      <c r="I1835" s="218"/>
      <c r="J1835" s="216"/>
      <c r="K1835" s="216"/>
      <c r="L1835" s="232"/>
      <c r="M1835" s="215"/>
      <c r="N1835" s="216"/>
    </row>
    <row r="1836" spans="4:14" s="205" customFormat="1" x14ac:dyDescent="0.3">
      <c r="D1836" s="215"/>
      <c r="E1836" s="215"/>
      <c r="F1836" s="216"/>
      <c r="G1836" s="217"/>
      <c r="H1836" s="217"/>
      <c r="I1836" s="218"/>
      <c r="J1836" s="216"/>
      <c r="K1836" s="216"/>
      <c r="L1836" s="232"/>
      <c r="M1836" s="215"/>
      <c r="N1836" s="216"/>
    </row>
    <row r="1837" spans="4:14" s="205" customFormat="1" x14ac:dyDescent="0.3">
      <c r="D1837" s="215"/>
      <c r="E1837" s="215"/>
      <c r="F1837" s="216"/>
      <c r="G1837" s="217"/>
      <c r="H1837" s="217"/>
      <c r="I1837" s="218"/>
      <c r="J1837" s="216"/>
      <c r="K1837" s="216"/>
      <c r="L1837" s="232"/>
      <c r="M1837" s="215"/>
      <c r="N1837" s="216"/>
    </row>
    <row r="1838" spans="4:14" s="205" customFormat="1" x14ac:dyDescent="0.3">
      <c r="D1838" s="215"/>
      <c r="E1838" s="215"/>
      <c r="F1838" s="216"/>
      <c r="G1838" s="217"/>
      <c r="H1838" s="217"/>
      <c r="I1838" s="218"/>
      <c r="J1838" s="216"/>
      <c r="K1838" s="216"/>
      <c r="L1838" s="232"/>
      <c r="M1838" s="215"/>
      <c r="N1838" s="216"/>
    </row>
    <row r="1839" spans="4:14" s="205" customFormat="1" x14ac:dyDescent="0.3">
      <c r="D1839" s="215"/>
      <c r="E1839" s="215"/>
      <c r="F1839" s="216"/>
      <c r="G1839" s="217"/>
      <c r="H1839" s="217"/>
      <c r="I1839" s="218"/>
      <c r="J1839" s="216"/>
      <c r="K1839" s="216"/>
      <c r="L1839" s="232"/>
      <c r="M1839" s="215"/>
      <c r="N1839" s="216"/>
    </row>
    <row r="1840" spans="4:14" s="205" customFormat="1" x14ac:dyDescent="0.3">
      <c r="D1840" s="215"/>
      <c r="E1840" s="215"/>
      <c r="F1840" s="216"/>
      <c r="G1840" s="217"/>
      <c r="H1840" s="217"/>
      <c r="I1840" s="218"/>
      <c r="J1840" s="216"/>
      <c r="K1840" s="216"/>
      <c r="L1840" s="232"/>
      <c r="M1840" s="215"/>
      <c r="N1840" s="216"/>
    </row>
    <row r="1841" spans="4:14" s="205" customFormat="1" x14ac:dyDescent="0.3">
      <c r="D1841" s="215"/>
      <c r="E1841" s="215"/>
      <c r="F1841" s="216"/>
      <c r="G1841" s="217"/>
      <c r="H1841" s="217"/>
      <c r="I1841" s="218"/>
      <c r="J1841" s="216"/>
      <c r="K1841" s="216"/>
      <c r="L1841" s="232"/>
      <c r="M1841" s="215"/>
      <c r="N1841" s="216"/>
    </row>
    <row r="1842" spans="4:14" s="205" customFormat="1" x14ac:dyDescent="0.3">
      <c r="D1842" s="215"/>
      <c r="E1842" s="215"/>
      <c r="F1842" s="216"/>
      <c r="G1842" s="217"/>
      <c r="H1842" s="217"/>
      <c r="I1842" s="218"/>
      <c r="J1842" s="216"/>
      <c r="K1842" s="216"/>
      <c r="L1842" s="232"/>
      <c r="M1842" s="215"/>
      <c r="N1842" s="216"/>
    </row>
    <row r="1843" spans="4:14" s="205" customFormat="1" x14ac:dyDescent="0.3">
      <c r="D1843" s="215"/>
      <c r="E1843" s="215"/>
      <c r="F1843" s="216"/>
      <c r="G1843" s="217"/>
      <c r="H1843" s="217"/>
      <c r="I1843" s="218"/>
      <c r="J1843" s="216"/>
      <c r="K1843" s="216"/>
      <c r="L1843" s="232"/>
      <c r="M1843" s="215"/>
      <c r="N1843" s="216"/>
    </row>
    <row r="1844" spans="4:14" s="205" customFormat="1" x14ac:dyDescent="0.3">
      <c r="D1844" s="215"/>
      <c r="E1844" s="215"/>
      <c r="F1844" s="216"/>
      <c r="G1844" s="217"/>
      <c r="H1844" s="217"/>
      <c r="I1844" s="218"/>
      <c r="J1844" s="216"/>
      <c r="K1844" s="216"/>
      <c r="L1844" s="232"/>
      <c r="M1844" s="215"/>
      <c r="N1844" s="216"/>
    </row>
    <row r="1845" spans="4:14" s="205" customFormat="1" x14ac:dyDescent="0.3">
      <c r="D1845" s="215"/>
      <c r="E1845" s="215"/>
      <c r="F1845" s="216"/>
      <c r="G1845" s="217"/>
      <c r="H1845" s="217"/>
      <c r="I1845" s="218"/>
      <c r="J1845" s="216"/>
      <c r="K1845" s="216"/>
      <c r="L1845" s="232"/>
      <c r="M1845" s="215"/>
      <c r="N1845" s="216"/>
    </row>
    <row r="1846" spans="4:14" s="205" customFormat="1" x14ac:dyDescent="0.3">
      <c r="D1846" s="215"/>
      <c r="E1846" s="215"/>
      <c r="F1846" s="216"/>
      <c r="G1846" s="217"/>
      <c r="H1846" s="217"/>
      <c r="I1846" s="218"/>
      <c r="J1846" s="216"/>
      <c r="K1846" s="216"/>
      <c r="L1846" s="232"/>
      <c r="M1846" s="215"/>
      <c r="N1846" s="216"/>
    </row>
    <row r="1847" spans="4:14" s="205" customFormat="1" x14ac:dyDescent="0.3">
      <c r="D1847" s="215"/>
      <c r="E1847" s="215"/>
      <c r="F1847" s="216"/>
      <c r="G1847" s="217"/>
      <c r="H1847" s="217"/>
      <c r="I1847" s="218"/>
      <c r="J1847" s="216"/>
      <c r="K1847" s="216"/>
      <c r="L1847" s="232"/>
      <c r="M1847" s="215"/>
      <c r="N1847" s="216"/>
    </row>
    <row r="1848" spans="4:14" s="205" customFormat="1" x14ac:dyDescent="0.3">
      <c r="D1848" s="215"/>
      <c r="E1848" s="215"/>
      <c r="F1848" s="216"/>
      <c r="G1848" s="217"/>
      <c r="H1848" s="217"/>
      <c r="I1848" s="218"/>
      <c r="J1848" s="216"/>
      <c r="K1848" s="216"/>
      <c r="L1848" s="232"/>
      <c r="M1848" s="215"/>
      <c r="N1848" s="216"/>
    </row>
    <row r="1849" spans="4:14" s="205" customFormat="1" x14ac:dyDescent="0.3">
      <c r="D1849" s="215"/>
      <c r="E1849" s="215"/>
      <c r="F1849" s="216"/>
      <c r="G1849" s="217"/>
      <c r="H1849" s="217"/>
      <c r="I1849" s="218"/>
      <c r="J1849" s="216"/>
      <c r="K1849" s="216"/>
      <c r="L1849" s="232"/>
      <c r="M1849" s="215"/>
      <c r="N1849" s="216"/>
    </row>
    <row r="1850" spans="4:14" s="205" customFormat="1" x14ac:dyDescent="0.3">
      <c r="D1850" s="215"/>
      <c r="E1850" s="215"/>
      <c r="F1850" s="216"/>
      <c r="G1850" s="217"/>
      <c r="H1850" s="217"/>
      <c r="I1850" s="218"/>
      <c r="J1850" s="216"/>
      <c r="K1850" s="216"/>
      <c r="L1850" s="232"/>
      <c r="M1850" s="215"/>
      <c r="N1850" s="216"/>
    </row>
    <row r="1851" spans="4:14" s="205" customFormat="1" x14ac:dyDescent="0.3">
      <c r="D1851" s="215"/>
      <c r="E1851" s="215"/>
      <c r="F1851" s="216"/>
      <c r="G1851" s="217"/>
      <c r="H1851" s="217"/>
      <c r="I1851" s="218"/>
      <c r="J1851" s="216"/>
      <c r="K1851" s="216"/>
      <c r="L1851" s="232"/>
      <c r="M1851" s="215"/>
      <c r="N1851" s="216"/>
    </row>
    <row r="1852" spans="4:14" s="205" customFormat="1" x14ac:dyDescent="0.3">
      <c r="D1852" s="215"/>
      <c r="E1852" s="215"/>
      <c r="F1852" s="216"/>
      <c r="G1852" s="217"/>
      <c r="H1852" s="217"/>
      <c r="I1852" s="218"/>
      <c r="J1852" s="216"/>
      <c r="K1852" s="216"/>
      <c r="L1852" s="232"/>
      <c r="M1852" s="215"/>
      <c r="N1852" s="216"/>
    </row>
    <row r="1853" spans="4:14" s="205" customFormat="1" x14ac:dyDescent="0.3">
      <c r="D1853" s="215"/>
      <c r="E1853" s="215"/>
      <c r="F1853" s="216"/>
      <c r="G1853" s="217"/>
      <c r="H1853" s="217"/>
      <c r="I1853" s="218"/>
      <c r="J1853" s="216"/>
      <c r="K1853" s="216"/>
      <c r="L1853" s="232"/>
      <c r="M1853" s="215"/>
      <c r="N1853" s="216"/>
    </row>
    <row r="1854" spans="4:14" s="205" customFormat="1" x14ac:dyDescent="0.3">
      <c r="D1854" s="215"/>
      <c r="E1854" s="215"/>
      <c r="F1854" s="216"/>
      <c r="G1854" s="217"/>
      <c r="H1854" s="217"/>
      <c r="I1854" s="218"/>
      <c r="J1854" s="216"/>
      <c r="K1854" s="216"/>
      <c r="L1854" s="232"/>
      <c r="M1854" s="215"/>
      <c r="N1854" s="216"/>
    </row>
    <row r="1855" spans="4:14" s="205" customFormat="1" x14ac:dyDescent="0.3">
      <c r="D1855" s="215"/>
      <c r="E1855" s="215"/>
      <c r="F1855" s="216"/>
      <c r="G1855" s="217"/>
      <c r="H1855" s="217"/>
      <c r="I1855" s="218"/>
      <c r="J1855" s="216"/>
      <c r="K1855" s="216"/>
      <c r="L1855" s="232"/>
      <c r="M1855" s="215"/>
      <c r="N1855" s="216"/>
    </row>
    <row r="1856" spans="4:14" s="205" customFormat="1" x14ac:dyDescent="0.3">
      <c r="D1856" s="215"/>
      <c r="E1856" s="215"/>
      <c r="F1856" s="216"/>
      <c r="G1856" s="217"/>
      <c r="H1856" s="217"/>
      <c r="I1856" s="218"/>
      <c r="J1856" s="216"/>
      <c r="K1856" s="216"/>
      <c r="L1856" s="232"/>
      <c r="M1856" s="215"/>
      <c r="N1856" s="216"/>
    </row>
    <row r="1857" spans="4:14" s="205" customFormat="1" x14ac:dyDescent="0.3">
      <c r="D1857" s="215"/>
      <c r="E1857" s="215"/>
      <c r="F1857" s="216"/>
      <c r="G1857" s="217"/>
      <c r="H1857" s="217"/>
      <c r="I1857" s="218"/>
      <c r="J1857" s="216"/>
      <c r="K1857" s="216"/>
      <c r="L1857" s="232"/>
      <c r="M1857" s="215"/>
      <c r="N1857" s="216"/>
    </row>
    <row r="1858" spans="4:14" s="205" customFormat="1" x14ac:dyDescent="0.3">
      <c r="D1858" s="215"/>
      <c r="E1858" s="215"/>
      <c r="F1858" s="216"/>
      <c r="G1858" s="217"/>
      <c r="H1858" s="217"/>
      <c r="I1858" s="218"/>
      <c r="J1858" s="216"/>
      <c r="K1858" s="216"/>
      <c r="L1858" s="232"/>
      <c r="M1858" s="215"/>
      <c r="N1858" s="216"/>
    </row>
    <row r="1859" spans="4:14" s="205" customFormat="1" x14ac:dyDescent="0.3">
      <c r="D1859" s="215"/>
      <c r="E1859" s="215"/>
      <c r="F1859" s="216"/>
      <c r="G1859" s="217"/>
      <c r="H1859" s="217"/>
      <c r="I1859" s="218"/>
      <c r="J1859" s="216"/>
      <c r="K1859" s="216"/>
      <c r="L1859" s="232"/>
      <c r="M1859" s="215"/>
      <c r="N1859" s="216"/>
    </row>
    <row r="1860" spans="4:14" s="205" customFormat="1" x14ac:dyDescent="0.3">
      <c r="D1860" s="215"/>
      <c r="E1860" s="215"/>
      <c r="F1860" s="216"/>
      <c r="G1860" s="217"/>
      <c r="H1860" s="217"/>
      <c r="I1860" s="218"/>
      <c r="J1860" s="216"/>
      <c r="K1860" s="216"/>
      <c r="L1860" s="232"/>
      <c r="M1860" s="215"/>
      <c r="N1860" s="216"/>
    </row>
    <row r="1861" spans="4:14" s="205" customFormat="1" x14ac:dyDescent="0.3">
      <c r="D1861" s="215"/>
      <c r="E1861" s="215"/>
      <c r="F1861" s="216"/>
      <c r="G1861" s="217"/>
      <c r="H1861" s="217"/>
      <c r="I1861" s="218"/>
      <c r="J1861" s="216"/>
      <c r="K1861" s="216"/>
      <c r="L1861" s="232"/>
      <c r="M1861" s="215"/>
      <c r="N1861" s="216"/>
    </row>
    <row r="1862" spans="4:14" s="205" customFormat="1" x14ac:dyDescent="0.3">
      <c r="D1862" s="215"/>
      <c r="E1862" s="215"/>
      <c r="F1862" s="216"/>
      <c r="G1862" s="217"/>
      <c r="H1862" s="217"/>
      <c r="I1862" s="218"/>
      <c r="J1862" s="216"/>
      <c r="K1862" s="216"/>
      <c r="L1862" s="232"/>
      <c r="M1862" s="215"/>
      <c r="N1862" s="216"/>
    </row>
    <row r="1863" spans="4:14" s="205" customFormat="1" x14ac:dyDescent="0.3">
      <c r="D1863" s="215"/>
      <c r="E1863" s="215"/>
      <c r="F1863" s="216"/>
      <c r="G1863" s="217"/>
      <c r="H1863" s="217"/>
      <c r="I1863" s="218"/>
      <c r="J1863" s="216"/>
      <c r="K1863" s="216"/>
      <c r="L1863" s="232"/>
      <c r="M1863" s="215"/>
      <c r="N1863" s="216"/>
    </row>
    <row r="1864" spans="4:14" s="205" customFormat="1" x14ac:dyDescent="0.3">
      <c r="D1864" s="215"/>
      <c r="E1864" s="215"/>
      <c r="F1864" s="216"/>
      <c r="G1864" s="217"/>
      <c r="H1864" s="217"/>
      <c r="I1864" s="218"/>
      <c r="J1864" s="216"/>
      <c r="K1864" s="216"/>
      <c r="L1864" s="232"/>
      <c r="M1864" s="215"/>
      <c r="N1864" s="216"/>
    </row>
    <row r="1865" spans="4:14" s="205" customFormat="1" x14ac:dyDescent="0.3">
      <c r="D1865" s="215"/>
      <c r="E1865" s="215"/>
      <c r="F1865" s="216"/>
      <c r="G1865" s="217"/>
      <c r="H1865" s="217"/>
      <c r="I1865" s="218"/>
      <c r="J1865" s="216"/>
      <c r="K1865" s="216"/>
      <c r="L1865" s="232"/>
      <c r="M1865" s="215"/>
      <c r="N1865" s="216"/>
    </row>
    <row r="1866" spans="4:14" s="205" customFormat="1" x14ac:dyDescent="0.3">
      <c r="D1866" s="215"/>
      <c r="E1866" s="215"/>
      <c r="F1866" s="216"/>
      <c r="G1866" s="217"/>
      <c r="H1866" s="217"/>
      <c r="I1866" s="218"/>
      <c r="J1866" s="216"/>
      <c r="K1866" s="216"/>
      <c r="L1866" s="232"/>
      <c r="M1866" s="215"/>
      <c r="N1866" s="216"/>
    </row>
    <row r="1867" spans="4:14" s="205" customFormat="1" x14ac:dyDescent="0.3">
      <c r="D1867" s="215"/>
      <c r="E1867" s="215"/>
      <c r="F1867" s="216"/>
      <c r="G1867" s="217"/>
      <c r="H1867" s="217"/>
      <c r="I1867" s="218"/>
      <c r="J1867" s="216"/>
      <c r="K1867" s="216"/>
      <c r="L1867" s="232"/>
      <c r="M1867" s="215"/>
      <c r="N1867" s="216"/>
    </row>
    <row r="1868" spans="4:14" s="205" customFormat="1" x14ac:dyDescent="0.3">
      <c r="D1868" s="215"/>
      <c r="E1868" s="215"/>
      <c r="F1868" s="216"/>
      <c r="G1868" s="217"/>
      <c r="H1868" s="217"/>
      <c r="I1868" s="218"/>
      <c r="J1868" s="216"/>
      <c r="K1868" s="216"/>
      <c r="L1868" s="232"/>
      <c r="M1868" s="215"/>
      <c r="N1868" s="216"/>
    </row>
    <row r="1869" spans="4:14" s="205" customFormat="1" x14ac:dyDescent="0.3">
      <c r="D1869" s="215"/>
      <c r="E1869" s="215"/>
      <c r="F1869" s="216"/>
      <c r="G1869" s="217"/>
      <c r="H1869" s="217"/>
      <c r="I1869" s="218"/>
      <c r="J1869" s="216"/>
      <c r="K1869" s="216"/>
      <c r="L1869" s="232"/>
      <c r="M1869" s="215"/>
      <c r="N1869" s="216"/>
    </row>
    <row r="1870" spans="4:14" s="205" customFormat="1" x14ac:dyDescent="0.3">
      <c r="D1870" s="215"/>
      <c r="E1870" s="215"/>
      <c r="F1870" s="216"/>
      <c r="G1870" s="217"/>
      <c r="H1870" s="217"/>
      <c r="I1870" s="218"/>
      <c r="J1870" s="216"/>
      <c r="K1870" s="216"/>
      <c r="L1870" s="232"/>
      <c r="M1870" s="215"/>
      <c r="N1870" s="216"/>
    </row>
    <row r="1871" spans="4:14" s="205" customFormat="1" x14ac:dyDescent="0.3">
      <c r="D1871" s="215"/>
      <c r="E1871" s="215"/>
      <c r="F1871" s="216"/>
      <c r="G1871" s="217"/>
      <c r="H1871" s="217"/>
      <c r="I1871" s="218"/>
      <c r="J1871" s="216"/>
      <c r="K1871" s="216"/>
      <c r="L1871" s="232"/>
      <c r="M1871" s="215"/>
      <c r="N1871" s="216"/>
    </row>
    <row r="1872" spans="4:14" s="205" customFormat="1" x14ac:dyDescent="0.3">
      <c r="D1872" s="215"/>
      <c r="E1872" s="215"/>
      <c r="F1872" s="216"/>
      <c r="G1872" s="217"/>
      <c r="H1872" s="217"/>
      <c r="I1872" s="218"/>
      <c r="J1872" s="216"/>
      <c r="K1872" s="216"/>
      <c r="L1872" s="232"/>
      <c r="M1872" s="215"/>
      <c r="N1872" s="216"/>
    </row>
    <row r="1873" spans="4:14" s="205" customFormat="1" x14ac:dyDescent="0.3">
      <c r="D1873" s="215"/>
      <c r="E1873" s="215"/>
      <c r="F1873" s="216"/>
      <c r="G1873" s="217"/>
      <c r="H1873" s="217"/>
      <c r="I1873" s="218"/>
      <c r="J1873" s="216"/>
      <c r="K1873" s="216"/>
      <c r="L1873" s="232"/>
      <c r="M1873" s="215"/>
      <c r="N1873" s="216"/>
    </row>
    <row r="1874" spans="4:14" s="205" customFormat="1" x14ac:dyDescent="0.3">
      <c r="D1874" s="215"/>
      <c r="E1874" s="215"/>
      <c r="F1874" s="216"/>
      <c r="G1874" s="217"/>
      <c r="H1874" s="217"/>
      <c r="I1874" s="218"/>
      <c r="J1874" s="216"/>
      <c r="K1874" s="216"/>
      <c r="L1874" s="232"/>
      <c r="M1874" s="215"/>
      <c r="N1874" s="216"/>
    </row>
    <row r="1875" spans="4:14" s="205" customFormat="1" x14ac:dyDescent="0.3">
      <c r="D1875" s="215"/>
      <c r="E1875" s="215"/>
      <c r="F1875" s="216"/>
      <c r="G1875" s="217"/>
      <c r="H1875" s="217"/>
      <c r="I1875" s="218"/>
      <c r="J1875" s="216"/>
      <c r="K1875" s="216"/>
      <c r="L1875" s="232"/>
      <c r="M1875" s="215"/>
      <c r="N1875" s="216"/>
    </row>
    <row r="1876" spans="4:14" s="205" customFormat="1" x14ac:dyDescent="0.3">
      <c r="D1876" s="215"/>
      <c r="E1876" s="215"/>
      <c r="F1876" s="216"/>
      <c r="G1876" s="217"/>
      <c r="H1876" s="217"/>
      <c r="I1876" s="218"/>
      <c r="J1876" s="216"/>
      <c r="K1876" s="216"/>
      <c r="L1876" s="232"/>
      <c r="M1876" s="215"/>
      <c r="N1876" s="216"/>
    </row>
    <row r="1877" spans="4:14" s="205" customFormat="1" x14ac:dyDescent="0.3">
      <c r="D1877" s="215"/>
      <c r="E1877" s="215"/>
      <c r="F1877" s="216"/>
      <c r="G1877" s="217"/>
      <c r="H1877" s="217"/>
      <c r="I1877" s="218"/>
      <c r="J1877" s="216"/>
      <c r="K1877" s="216"/>
      <c r="L1877" s="232"/>
      <c r="M1877" s="215"/>
      <c r="N1877" s="216"/>
    </row>
    <row r="1878" spans="4:14" s="205" customFormat="1" x14ac:dyDescent="0.3">
      <c r="D1878" s="215"/>
      <c r="E1878" s="215"/>
      <c r="F1878" s="216"/>
      <c r="G1878" s="217"/>
      <c r="H1878" s="217"/>
      <c r="I1878" s="218"/>
      <c r="J1878" s="216"/>
      <c r="K1878" s="216"/>
      <c r="L1878" s="232"/>
      <c r="M1878" s="215"/>
      <c r="N1878" s="216"/>
    </row>
    <row r="1879" spans="4:14" s="205" customFormat="1" x14ac:dyDescent="0.3">
      <c r="D1879" s="215"/>
      <c r="E1879" s="215"/>
      <c r="F1879" s="216"/>
      <c r="G1879" s="217"/>
      <c r="H1879" s="217"/>
      <c r="I1879" s="218"/>
      <c r="J1879" s="216"/>
      <c r="K1879" s="216"/>
      <c r="L1879" s="232"/>
      <c r="M1879" s="215"/>
      <c r="N1879" s="216"/>
    </row>
    <row r="1880" spans="4:14" s="205" customFormat="1" x14ac:dyDescent="0.3">
      <c r="D1880" s="215"/>
      <c r="E1880" s="215"/>
      <c r="F1880" s="216"/>
      <c r="G1880" s="217"/>
      <c r="H1880" s="217"/>
      <c r="I1880" s="218"/>
      <c r="J1880" s="216"/>
      <c r="K1880" s="216"/>
      <c r="L1880" s="232"/>
      <c r="M1880" s="215"/>
      <c r="N1880" s="216"/>
    </row>
    <row r="1881" spans="4:14" s="205" customFormat="1" x14ac:dyDescent="0.3">
      <c r="D1881" s="215"/>
      <c r="E1881" s="215"/>
      <c r="F1881" s="216"/>
      <c r="G1881" s="217"/>
      <c r="H1881" s="217"/>
      <c r="I1881" s="218"/>
      <c r="J1881" s="216"/>
      <c r="K1881" s="216"/>
      <c r="L1881" s="232"/>
      <c r="M1881" s="215"/>
      <c r="N1881" s="216"/>
    </row>
    <row r="1882" spans="4:14" s="205" customFormat="1" x14ac:dyDescent="0.3">
      <c r="D1882" s="215"/>
      <c r="E1882" s="215"/>
      <c r="F1882" s="216"/>
      <c r="G1882" s="217"/>
      <c r="H1882" s="217"/>
      <c r="I1882" s="218"/>
      <c r="J1882" s="216"/>
      <c r="K1882" s="216"/>
      <c r="L1882" s="232"/>
      <c r="M1882" s="215"/>
      <c r="N1882" s="216"/>
    </row>
    <row r="1883" spans="4:14" s="205" customFormat="1" x14ac:dyDescent="0.3">
      <c r="D1883" s="215"/>
      <c r="E1883" s="215"/>
      <c r="F1883" s="216"/>
      <c r="G1883" s="217"/>
      <c r="H1883" s="217"/>
      <c r="I1883" s="218"/>
      <c r="J1883" s="216"/>
      <c r="K1883" s="216"/>
      <c r="L1883" s="232"/>
      <c r="M1883" s="215"/>
      <c r="N1883" s="216"/>
    </row>
    <row r="1884" spans="4:14" s="205" customFormat="1" x14ac:dyDescent="0.3">
      <c r="D1884" s="215"/>
      <c r="E1884" s="215"/>
      <c r="F1884" s="216"/>
      <c r="G1884" s="217"/>
      <c r="H1884" s="217"/>
      <c r="I1884" s="218"/>
      <c r="J1884" s="216"/>
      <c r="K1884" s="216"/>
      <c r="L1884" s="232"/>
      <c r="M1884" s="215"/>
      <c r="N1884" s="216"/>
    </row>
    <row r="1885" spans="4:14" s="205" customFormat="1" x14ac:dyDescent="0.3">
      <c r="D1885" s="215"/>
      <c r="E1885" s="215"/>
      <c r="F1885" s="216"/>
      <c r="G1885" s="217"/>
      <c r="H1885" s="217"/>
      <c r="I1885" s="218"/>
      <c r="J1885" s="216"/>
      <c r="K1885" s="216"/>
      <c r="L1885" s="232"/>
      <c r="M1885" s="215"/>
      <c r="N1885" s="216"/>
    </row>
    <row r="1886" spans="4:14" s="205" customFormat="1" x14ac:dyDescent="0.3">
      <c r="D1886" s="215"/>
      <c r="E1886" s="215"/>
      <c r="F1886" s="216"/>
      <c r="G1886" s="217"/>
      <c r="H1886" s="217"/>
      <c r="I1886" s="218"/>
      <c r="J1886" s="216"/>
      <c r="K1886" s="216"/>
      <c r="L1886" s="232"/>
      <c r="M1886" s="215"/>
      <c r="N1886" s="216"/>
    </row>
    <row r="1887" spans="4:14" s="205" customFormat="1" x14ac:dyDescent="0.3">
      <c r="D1887" s="215"/>
      <c r="E1887" s="215"/>
      <c r="F1887" s="216"/>
      <c r="G1887" s="217"/>
      <c r="H1887" s="217"/>
      <c r="I1887" s="218"/>
      <c r="J1887" s="216"/>
      <c r="K1887" s="216"/>
      <c r="L1887" s="232"/>
      <c r="M1887" s="215"/>
      <c r="N1887" s="216"/>
    </row>
    <row r="1888" spans="4:14" s="205" customFormat="1" x14ac:dyDescent="0.3">
      <c r="D1888" s="215"/>
      <c r="E1888" s="215"/>
      <c r="F1888" s="216"/>
      <c r="G1888" s="217"/>
      <c r="H1888" s="217"/>
      <c r="I1888" s="218"/>
      <c r="J1888" s="216"/>
      <c r="K1888" s="216"/>
      <c r="L1888" s="232"/>
      <c r="M1888" s="215"/>
      <c r="N1888" s="216"/>
    </row>
    <row r="1889" spans="4:14" s="205" customFormat="1" x14ac:dyDescent="0.3">
      <c r="D1889" s="215"/>
      <c r="E1889" s="215"/>
      <c r="F1889" s="216"/>
      <c r="G1889" s="217"/>
      <c r="H1889" s="217"/>
      <c r="I1889" s="218"/>
      <c r="J1889" s="216"/>
      <c r="K1889" s="216"/>
      <c r="L1889" s="232"/>
      <c r="M1889" s="215"/>
      <c r="N1889" s="216"/>
    </row>
    <row r="1890" spans="4:14" s="205" customFormat="1" x14ac:dyDescent="0.3">
      <c r="D1890" s="215"/>
      <c r="E1890" s="215"/>
      <c r="F1890" s="216"/>
      <c r="G1890" s="217"/>
      <c r="H1890" s="217"/>
      <c r="I1890" s="218"/>
      <c r="J1890" s="216"/>
      <c r="K1890" s="216"/>
      <c r="L1890" s="232"/>
      <c r="M1890" s="215"/>
      <c r="N1890" s="216"/>
    </row>
    <row r="1891" spans="4:14" s="205" customFormat="1" x14ac:dyDescent="0.3">
      <c r="D1891" s="215"/>
      <c r="E1891" s="215"/>
      <c r="F1891" s="216"/>
      <c r="G1891" s="217"/>
      <c r="H1891" s="217"/>
      <c r="I1891" s="218"/>
      <c r="J1891" s="216"/>
      <c r="K1891" s="216"/>
      <c r="L1891" s="232"/>
      <c r="M1891" s="215"/>
      <c r="N1891" s="216"/>
    </row>
    <row r="1892" spans="4:14" s="205" customFormat="1" x14ac:dyDescent="0.3">
      <c r="D1892" s="215"/>
      <c r="E1892" s="215"/>
      <c r="F1892" s="216"/>
      <c r="G1892" s="217"/>
      <c r="H1892" s="217"/>
      <c r="I1892" s="218"/>
      <c r="J1892" s="216"/>
      <c r="K1892" s="216"/>
      <c r="L1892" s="232"/>
      <c r="M1892" s="215"/>
      <c r="N1892" s="216"/>
    </row>
    <row r="1893" spans="4:14" s="205" customFormat="1" x14ac:dyDescent="0.3">
      <c r="D1893" s="215"/>
      <c r="E1893" s="215"/>
      <c r="F1893" s="216"/>
      <c r="G1893" s="217"/>
      <c r="H1893" s="217"/>
      <c r="I1893" s="218"/>
      <c r="J1893" s="216"/>
      <c r="K1893" s="216"/>
      <c r="L1893" s="232"/>
      <c r="M1893" s="215"/>
      <c r="N1893" s="216"/>
    </row>
    <row r="1894" spans="4:14" s="205" customFormat="1" x14ac:dyDescent="0.3">
      <c r="D1894" s="215"/>
      <c r="E1894" s="215"/>
      <c r="F1894" s="216"/>
      <c r="G1894" s="217"/>
      <c r="H1894" s="217"/>
      <c r="I1894" s="218"/>
      <c r="J1894" s="216"/>
      <c r="K1894" s="216"/>
      <c r="L1894" s="232"/>
      <c r="M1894" s="215"/>
      <c r="N1894" s="216"/>
    </row>
    <row r="1895" spans="4:14" s="205" customFormat="1" x14ac:dyDescent="0.3">
      <c r="D1895" s="215"/>
      <c r="E1895" s="215"/>
      <c r="F1895" s="216"/>
      <c r="G1895" s="217"/>
      <c r="H1895" s="217"/>
      <c r="I1895" s="218"/>
      <c r="J1895" s="216"/>
      <c r="K1895" s="216"/>
      <c r="L1895" s="232"/>
      <c r="M1895" s="215"/>
      <c r="N1895" s="216"/>
    </row>
    <row r="1896" spans="4:14" s="205" customFormat="1" x14ac:dyDescent="0.3">
      <c r="D1896" s="215"/>
      <c r="E1896" s="215"/>
      <c r="F1896" s="216"/>
      <c r="G1896" s="217"/>
      <c r="H1896" s="217"/>
      <c r="I1896" s="218"/>
      <c r="J1896" s="216"/>
      <c r="K1896" s="216"/>
      <c r="L1896" s="232"/>
      <c r="M1896" s="215"/>
      <c r="N1896" s="216"/>
    </row>
    <row r="1897" spans="4:14" s="205" customFormat="1" x14ac:dyDescent="0.3">
      <c r="D1897" s="215"/>
      <c r="E1897" s="215"/>
      <c r="F1897" s="216"/>
      <c r="G1897" s="217"/>
      <c r="H1897" s="217"/>
      <c r="I1897" s="218"/>
      <c r="J1897" s="216"/>
      <c r="K1897" s="216"/>
      <c r="L1897" s="232"/>
      <c r="M1897" s="215"/>
      <c r="N1897" s="216"/>
    </row>
    <row r="1898" spans="4:14" s="205" customFormat="1" x14ac:dyDescent="0.3">
      <c r="D1898" s="215"/>
      <c r="E1898" s="215"/>
      <c r="F1898" s="216"/>
      <c r="G1898" s="217"/>
      <c r="H1898" s="217"/>
      <c r="I1898" s="218"/>
      <c r="J1898" s="216"/>
      <c r="K1898" s="216"/>
      <c r="L1898" s="232"/>
      <c r="M1898" s="215"/>
      <c r="N1898" s="216"/>
    </row>
    <row r="1899" spans="4:14" s="205" customFormat="1" x14ac:dyDescent="0.3">
      <c r="D1899" s="215"/>
      <c r="E1899" s="215"/>
      <c r="F1899" s="216"/>
      <c r="G1899" s="217"/>
      <c r="H1899" s="217"/>
      <c r="I1899" s="218"/>
      <c r="J1899" s="216"/>
      <c r="K1899" s="216"/>
      <c r="L1899" s="232"/>
      <c r="M1899" s="215"/>
      <c r="N1899" s="216"/>
    </row>
    <row r="1900" spans="4:14" s="205" customFormat="1" x14ac:dyDescent="0.3">
      <c r="D1900" s="215"/>
      <c r="E1900" s="215"/>
      <c r="F1900" s="216"/>
      <c r="G1900" s="217"/>
      <c r="H1900" s="217"/>
      <c r="I1900" s="218"/>
      <c r="J1900" s="216"/>
      <c r="K1900" s="216"/>
      <c r="L1900" s="232"/>
      <c r="M1900" s="215"/>
      <c r="N1900" s="216"/>
    </row>
    <row r="1901" spans="4:14" s="205" customFormat="1" x14ac:dyDescent="0.3">
      <c r="D1901" s="215"/>
      <c r="E1901" s="215"/>
      <c r="F1901" s="216"/>
      <c r="G1901" s="217"/>
      <c r="H1901" s="217"/>
      <c r="I1901" s="218"/>
      <c r="J1901" s="216"/>
      <c r="K1901" s="216"/>
      <c r="L1901" s="232"/>
      <c r="M1901" s="215"/>
      <c r="N1901" s="216"/>
    </row>
    <row r="1902" spans="4:14" s="205" customFormat="1" x14ac:dyDescent="0.3">
      <c r="D1902" s="215"/>
      <c r="E1902" s="215"/>
      <c r="F1902" s="216"/>
      <c r="G1902" s="217"/>
      <c r="H1902" s="217"/>
      <c r="I1902" s="218"/>
      <c r="J1902" s="216"/>
      <c r="K1902" s="216"/>
      <c r="L1902" s="232"/>
      <c r="M1902" s="215"/>
      <c r="N1902" s="216"/>
    </row>
    <row r="1903" spans="4:14" s="205" customFormat="1" x14ac:dyDescent="0.3">
      <c r="D1903" s="215"/>
      <c r="E1903" s="215"/>
      <c r="F1903" s="216"/>
      <c r="G1903" s="217"/>
      <c r="H1903" s="217"/>
      <c r="I1903" s="218"/>
      <c r="J1903" s="216"/>
      <c r="K1903" s="216"/>
      <c r="L1903" s="232"/>
      <c r="M1903" s="215"/>
      <c r="N1903" s="216"/>
    </row>
    <row r="1904" spans="4:14" s="205" customFormat="1" x14ac:dyDescent="0.3">
      <c r="D1904" s="215"/>
      <c r="E1904" s="215"/>
      <c r="F1904" s="216"/>
      <c r="G1904" s="217"/>
      <c r="H1904" s="217"/>
      <c r="I1904" s="218"/>
      <c r="J1904" s="216"/>
      <c r="K1904" s="216"/>
      <c r="L1904" s="232"/>
      <c r="M1904" s="215"/>
      <c r="N1904" s="216"/>
    </row>
    <row r="1905" spans="4:14" s="205" customFormat="1" x14ac:dyDescent="0.3">
      <c r="D1905" s="215"/>
      <c r="E1905" s="215"/>
      <c r="F1905" s="216"/>
      <c r="G1905" s="217"/>
      <c r="H1905" s="217"/>
      <c r="I1905" s="218"/>
      <c r="J1905" s="216"/>
      <c r="K1905" s="216"/>
      <c r="L1905" s="232"/>
      <c r="M1905" s="215"/>
      <c r="N1905" s="216"/>
    </row>
    <row r="1906" spans="4:14" s="205" customFormat="1" x14ac:dyDescent="0.3">
      <c r="D1906" s="215"/>
      <c r="E1906" s="215"/>
      <c r="F1906" s="216"/>
      <c r="G1906" s="217"/>
      <c r="H1906" s="217"/>
      <c r="I1906" s="218"/>
      <c r="J1906" s="216"/>
      <c r="K1906" s="216"/>
      <c r="L1906" s="232"/>
      <c r="M1906" s="215"/>
      <c r="N1906" s="216"/>
    </row>
    <row r="1907" spans="4:14" s="205" customFormat="1" x14ac:dyDescent="0.3">
      <c r="D1907" s="215"/>
      <c r="E1907" s="215"/>
      <c r="F1907" s="216"/>
      <c r="G1907" s="217"/>
      <c r="H1907" s="217"/>
      <c r="I1907" s="218"/>
      <c r="J1907" s="216"/>
      <c r="K1907" s="216"/>
      <c r="L1907" s="232"/>
      <c r="M1907" s="215"/>
      <c r="N1907" s="216"/>
    </row>
    <row r="1908" spans="4:14" s="205" customFormat="1" x14ac:dyDescent="0.3">
      <c r="D1908" s="215"/>
      <c r="E1908" s="215"/>
      <c r="F1908" s="216"/>
      <c r="G1908" s="217"/>
      <c r="H1908" s="217"/>
      <c r="I1908" s="218"/>
      <c r="J1908" s="216"/>
      <c r="K1908" s="216"/>
      <c r="L1908" s="232"/>
      <c r="M1908" s="215"/>
      <c r="N1908" s="216"/>
    </row>
    <row r="1909" spans="4:14" s="205" customFormat="1" x14ac:dyDescent="0.3">
      <c r="D1909" s="215"/>
      <c r="E1909" s="215"/>
      <c r="F1909" s="216"/>
      <c r="G1909" s="217"/>
      <c r="H1909" s="217"/>
      <c r="I1909" s="218"/>
      <c r="J1909" s="216"/>
      <c r="K1909" s="216"/>
      <c r="L1909" s="232"/>
      <c r="M1909" s="215"/>
      <c r="N1909" s="216"/>
    </row>
    <row r="1910" spans="4:14" s="205" customFormat="1" x14ac:dyDescent="0.3">
      <c r="D1910" s="215"/>
      <c r="E1910" s="215"/>
      <c r="F1910" s="216"/>
      <c r="G1910" s="217"/>
      <c r="H1910" s="217"/>
      <c r="I1910" s="218"/>
      <c r="J1910" s="216"/>
      <c r="K1910" s="216"/>
      <c r="L1910" s="232"/>
      <c r="M1910" s="215"/>
      <c r="N1910" s="216"/>
    </row>
    <row r="1911" spans="4:14" s="205" customFormat="1" x14ac:dyDescent="0.3">
      <c r="D1911" s="215"/>
      <c r="E1911" s="215"/>
      <c r="F1911" s="216"/>
      <c r="G1911" s="217"/>
      <c r="H1911" s="217"/>
      <c r="I1911" s="218"/>
      <c r="J1911" s="216"/>
      <c r="K1911" s="216"/>
      <c r="L1911" s="232"/>
      <c r="M1911" s="215"/>
      <c r="N1911" s="216"/>
    </row>
    <row r="1912" spans="4:14" s="205" customFormat="1" x14ac:dyDescent="0.3">
      <c r="D1912" s="215"/>
      <c r="E1912" s="215"/>
      <c r="F1912" s="216"/>
      <c r="G1912" s="217"/>
      <c r="H1912" s="217"/>
      <c r="I1912" s="218"/>
      <c r="J1912" s="216"/>
      <c r="K1912" s="216"/>
      <c r="L1912" s="232"/>
      <c r="M1912" s="215"/>
      <c r="N1912" s="216"/>
    </row>
    <row r="1913" spans="4:14" s="205" customFormat="1" x14ac:dyDescent="0.3">
      <c r="D1913" s="215"/>
      <c r="E1913" s="215"/>
      <c r="F1913" s="216"/>
      <c r="G1913" s="217"/>
      <c r="H1913" s="217"/>
      <c r="I1913" s="218"/>
      <c r="J1913" s="216"/>
      <c r="K1913" s="216"/>
      <c r="L1913" s="232"/>
      <c r="M1913" s="215"/>
      <c r="N1913" s="216"/>
    </row>
    <row r="1914" spans="4:14" s="205" customFormat="1" x14ac:dyDescent="0.3">
      <c r="D1914" s="215"/>
      <c r="E1914" s="215"/>
      <c r="F1914" s="216"/>
      <c r="G1914" s="217"/>
      <c r="H1914" s="217"/>
      <c r="I1914" s="218"/>
      <c r="J1914" s="216"/>
      <c r="K1914" s="216"/>
      <c r="L1914" s="232"/>
      <c r="M1914" s="215"/>
      <c r="N1914" s="216"/>
    </row>
    <row r="1915" spans="4:14" s="205" customFormat="1" x14ac:dyDescent="0.3">
      <c r="D1915" s="215"/>
      <c r="E1915" s="215"/>
      <c r="F1915" s="216"/>
      <c r="G1915" s="217"/>
      <c r="H1915" s="217"/>
      <c r="I1915" s="218"/>
      <c r="J1915" s="216"/>
      <c r="K1915" s="216"/>
      <c r="L1915" s="232"/>
      <c r="M1915" s="215"/>
      <c r="N1915" s="216"/>
    </row>
    <row r="1916" spans="4:14" s="205" customFormat="1" x14ac:dyDescent="0.3">
      <c r="D1916" s="215"/>
      <c r="E1916" s="215"/>
      <c r="F1916" s="216"/>
      <c r="G1916" s="217"/>
      <c r="H1916" s="217"/>
      <c r="I1916" s="218"/>
      <c r="J1916" s="216"/>
      <c r="K1916" s="216"/>
      <c r="L1916" s="232"/>
      <c r="M1916" s="215"/>
      <c r="N1916" s="216"/>
    </row>
    <row r="1917" spans="4:14" s="205" customFormat="1" x14ac:dyDescent="0.3">
      <c r="D1917" s="215"/>
      <c r="E1917" s="215"/>
      <c r="F1917" s="216"/>
      <c r="G1917" s="217"/>
      <c r="H1917" s="217"/>
      <c r="I1917" s="218"/>
      <c r="J1917" s="216"/>
      <c r="K1917" s="216"/>
      <c r="L1917" s="232"/>
      <c r="M1917" s="215"/>
      <c r="N1917" s="216"/>
    </row>
    <row r="1918" spans="4:14" s="205" customFormat="1" x14ac:dyDescent="0.3">
      <c r="D1918" s="215"/>
      <c r="E1918" s="215"/>
      <c r="F1918" s="216"/>
      <c r="G1918" s="217"/>
      <c r="H1918" s="217"/>
      <c r="I1918" s="218"/>
      <c r="J1918" s="216"/>
      <c r="K1918" s="216"/>
      <c r="L1918" s="232"/>
      <c r="M1918" s="215"/>
      <c r="N1918" s="216"/>
    </row>
    <row r="1919" spans="4:14" s="205" customFormat="1" x14ac:dyDescent="0.3">
      <c r="D1919" s="215"/>
      <c r="E1919" s="215"/>
      <c r="F1919" s="216"/>
      <c r="G1919" s="217"/>
      <c r="H1919" s="217"/>
      <c r="I1919" s="218"/>
      <c r="J1919" s="216"/>
      <c r="K1919" s="216"/>
      <c r="L1919" s="232"/>
      <c r="M1919" s="215"/>
      <c r="N1919" s="216"/>
    </row>
    <row r="1920" spans="4:14" s="205" customFormat="1" x14ac:dyDescent="0.3">
      <c r="D1920" s="215"/>
      <c r="E1920" s="215"/>
      <c r="F1920" s="216"/>
      <c r="G1920" s="217"/>
      <c r="H1920" s="217"/>
      <c r="I1920" s="218"/>
      <c r="J1920" s="216"/>
      <c r="K1920" s="216"/>
      <c r="L1920" s="232"/>
      <c r="M1920" s="215"/>
      <c r="N1920" s="216"/>
    </row>
    <row r="1921" spans="4:14" s="205" customFormat="1" x14ac:dyDescent="0.3">
      <c r="D1921" s="215"/>
      <c r="E1921" s="215"/>
      <c r="F1921" s="216"/>
      <c r="G1921" s="217"/>
      <c r="H1921" s="217"/>
      <c r="I1921" s="218"/>
      <c r="J1921" s="216"/>
      <c r="K1921" s="216"/>
      <c r="L1921" s="232"/>
      <c r="M1921" s="215"/>
      <c r="N1921" s="216"/>
    </row>
    <row r="1922" spans="4:14" s="205" customFormat="1" x14ac:dyDescent="0.3">
      <c r="D1922" s="215"/>
      <c r="E1922" s="215"/>
      <c r="F1922" s="216"/>
      <c r="G1922" s="217"/>
      <c r="H1922" s="217"/>
      <c r="I1922" s="218"/>
      <c r="J1922" s="216"/>
      <c r="K1922" s="216"/>
      <c r="L1922" s="232"/>
      <c r="M1922" s="215"/>
      <c r="N1922" s="216"/>
    </row>
    <row r="1923" spans="4:14" s="205" customFormat="1" x14ac:dyDescent="0.3">
      <c r="D1923" s="215"/>
      <c r="E1923" s="215"/>
      <c r="F1923" s="216"/>
      <c r="G1923" s="217"/>
      <c r="H1923" s="217"/>
      <c r="I1923" s="218"/>
      <c r="J1923" s="216"/>
      <c r="K1923" s="216"/>
      <c r="L1923" s="232"/>
      <c r="M1923" s="215"/>
      <c r="N1923" s="216"/>
    </row>
    <row r="1924" spans="4:14" s="205" customFormat="1" x14ac:dyDescent="0.3">
      <c r="D1924" s="215"/>
      <c r="E1924" s="215"/>
      <c r="F1924" s="216"/>
      <c r="G1924" s="217"/>
      <c r="H1924" s="217"/>
      <c r="I1924" s="218"/>
      <c r="J1924" s="216"/>
      <c r="K1924" s="216"/>
      <c r="L1924" s="232"/>
      <c r="M1924" s="215"/>
      <c r="N1924" s="216"/>
    </row>
    <row r="1925" spans="4:14" s="205" customFormat="1" x14ac:dyDescent="0.3">
      <c r="D1925" s="215"/>
      <c r="E1925" s="215"/>
      <c r="F1925" s="216"/>
      <c r="G1925" s="217"/>
      <c r="H1925" s="217"/>
      <c r="I1925" s="218"/>
      <c r="J1925" s="216"/>
      <c r="K1925" s="216"/>
      <c r="L1925" s="232"/>
      <c r="M1925" s="215"/>
      <c r="N1925" s="216"/>
    </row>
    <row r="1926" spans="4:14" s="205" customFormat="1" x14ac:dyDescent="0.3">
      <c r="D1926" s="215"/>
      <c r="E1926" s="215"/>
      <c r="F1926" s="216"/>
      <c r="G1926" s="217"/>
      <c r="H1926" s="217"/>
      <c r="I1926" s="218"/>
      <c r="J1926" s="216"/>
      <c r="K1926" s="216"/>
      <c r="L1926" s="232"/>
      <c r="M1926" s="215"/>
      <c r="N1926" s="216"/>
    </row>
    <row r="1927" spans="4:14" s="205" customFormat="1" x14ac:dyDescent="0.3">
      <c r="D1927" s="215"/>
      <c r="E1927" s="215"/>
      <c r="F1927" s="216"/>
      <c r="G1927" s="217"/>
      <c r="H1927" s="217"/>
      <c r="I1927" s="218"/>
      <c r="J1927" s="216"/>
      <c r="K1927" s="216"/>
      <c r="L1927" s="232"/>
      <c r="M1927" s="215"/>
      <c r="N1927" s="216"/>
    </row>
    <row r="1928" spans="4:14" s="205" customFormat="1" x14ac:dyDescent="0.3">
      <c r="D1928" s="215"/>
      <c r="E1928" s="215"/>
      <c r="F1928" s="216"/>
      <c r="G1928" s="217"/>
      <c r="H1928" s="217"/>
      <c r="I1928" s="218"/>
      <c r="J1928" s="216"/>
      <c r="K1928" s="216"/>
      <c r="L1928" s="232"/>
      <c r="M1928" s="215"/>
      <c r="N1928" s="216"/>
    </row>
    <row r="1929" spans="4:14" s="205" customFormat="1" x14ac:dyDescent="0.3">
      <c r="D1929" s="215"/>
      <c r="E1929" s="215"/>
      <c r="F1929" s="216"/>
      <c r="G1929" s="217"/>
      <c r="H1929" s="217"/>
      <c r="I1929" s="218"/>
      <c r="J1929" s="216"/>
      <c r="K1929" s="216"/>
      <c r="L1929" s="232"/>
      <c r="M1929" s="215"/>
      <c r="N1929" s="216"/>
    </row>
    <row r="1930" spans="4:14" s="205" customFormat="1" x14ac:dyDescent="0.3">
      <c r="D1930" s="215"/>
      <c r="E1930" s="215"/>
      <c r="F1930" s="216"/>
      <c r="G1930" s="217"/>
      <c r="H1930" s="217"/>
      <c r="I1930" s="218"/>
      <c r="J1930" s="216"/>
      <c r="K1930" s="216"/>
      <c r="L1930" s="232"/>
      <c r="M1930" s="215"/>
      <c r="N1930" s="216"/>
    </row>
    <row r="1931" spans="4:14" s="205" customFormat="1" x14ac:dyDescent="0.3">
      <c r="D1931" s="215"/>
      <c r="E1931" s="215"/>
      <c r="F1931" s="216"/>
      <c r="G1931" s="217"/>
      <c r="H1931" s="217"/>
      <c r="I1931" s="218"/>
      <c r="J1931" s="216"/>
      <c r="K1931" s="216"/>
      <c r="L1931" s="232"/>
      <c r="M1931" s="215"/>
      <c r="N1931" s="216"/>
    </row>
    <row r="1932" spans="4:14" s="205" customFormat="1" x14ac:dyDescent="0.3">
      <c r="D1932" s="215"/>
      <c r="E1932" s="215"/>
      <c r="F1932" s="216"/>
      <c r="G1932" s="217"/>
      <c r="H1932" s="217"/>
      <c r="I1932" s="218"/>
      <c r="J1932" s="216"/>
      <c r="K1932" s="216"/>
      <c r="L1932" s="232"/>
      <c r="M1932" s="215"/>
      <c r="N1932" s="216"/>
    </row>
    <row r="1933" spans="4:14" s="205" customFormat="1" x14ac:dyDescent="0.3">
      <c r="D1933" s="215"/>
      <c r="E1933" s="215"/>
      <c r="F1933" s="216"/>
      <c r="G1933" s="217"/>
      <c r="H1933" s="217"/>
      <c r="I1933" s="218"/>
      <c r="J1933" s="216"/>
      <c r="K1933" s="216"/>
      <c r="L1933" s="232"/>
      <c r="M1933" s="215"/>
      <c r="N1933" s="216"/>
    </row>
    <row r="1934" spans="4:14" s="205" customFormat="1" x14ac:dyDescent="0.3">
      <c r="D1934" s="215"/>
      <c r="E1934" s="215"/>
      <c r="F1934" s="216"/>
      <c r="G1934" s="217"/>
      <c r="H1934" s="217"/>
      <c r="I1934" s="218"/>
      <c r="J1934" s="216"/>
      <c r="K1934" s="216"/>
      <c r="L1934" s="232"/>
      <c r="M1934" s="215"/>
      <c r="N1934" s="216"/>
    </row>
    <row r="1935" spans="4:14" s="205" customFormat="1" x14ac:dyDescent="0.3">
      <c r="D1935" s="215"/>
      <c r="E1935" s="215"/>
      <c r="F1935" s="216"/>
      <c r="G1935" s="217"/>
      <c r="H1935" s="217"/>
      <c r="I1935" s="218"/>
      <c r="J1935" s="216"/>
      <c r="K1935" s="216"/>
      <c r="L1935" s="232"/>
      <c r="M1935" s="215"/>
      <c r="N1935" s="216"/>
    </row>
    <row r="1936" spans="4:14" s="205" customFormat="1" x14ac:dyDescent="0.3">
      <c r="D1936" s="215"/>
      <c r="E1936" s="215"/>
      <c r="F1936" s="216"/>
      <c r="G1936" s="217"/>
      <c r="H1936" s="217"/>
      <c r="I1936" s="218"/>
      <c r="J1936" s="216"/>
      <c r="K1936" s="216"/>
      <c r="L1936" s="232"/>
      <c r="M1936" s="215"/>
      <c r="N1936" s="216"/>
    </row>
    <row r="1937" spans="4:14" s="205" customFormat="1" x14ac:dyDescent="0.3">
      <c r="D1937" s="215"/>
      <c r="E1937" s="215"/>
      <c r="F1937" s="216"/>
      <c r="G1937" s="217"/>
      <c r="H1937" s="217"/>
      <c r="I1937" s="218"/>
      <c r="J1937" s="216"/>
      <c r="K1937" s="216"/>
      <c r="L1937" s="232"/>
      <c r="M1937" s="215"/>
      <c r="N1937" s="216"/>
    </row>
    <row r="1938" spans="4:14" s="205" customFormat="1" x14ac:dyDescent="0.3">
      <c r="D1938" s="215"/>
      <c r="E1938" s="215"/>
      <c r="F1938" s="216"/>
      <c r="G1938" s="217"/>
      <c r="H1938" s="217"/>
      <c r="I1938" s="218"/>
      <c r="J1938" s="216"/>
      <c r="K1938" s="216"/>
      <c r="L1938" s="232"/>
      <c r="M1938" s="215"/>
      <c r="N1938" s="216"/>
    </row>
    <row r="1939" spans="4:14" s="205" customFormat="1" x14ac:dyDescent="0.3">
      <c r="D1939" s="215"/>
      <c r="E1939" s="215"/>
      <c r="F1939" s="216"/>
      <c r="G1939" s="217"/>
      <c r="H1939" s="217"/>
      <c r="I1939" s="218"/>
      <c r="J1939" s="216"/>
      <c r="K1939" s="216"/>
      <c r="L1939" s="232"/>
      <c r="M1939" s="215"/>
      <c r="N1939" s="216"/>
    </row>
    <row r="1940" spans="4:14" s="205" customFormat="1" x14ac:dyDescent="0.3">
      <c r="D1940" s="215"/>
      <c r="E1940" s="215"/>
      <c r="F1940" s="216"/>
      <c r="G1940" s="217"/>
      <c r="H1940" s="217"/>
      <c r="I1940" s="218"/>
      <c r="J1940" s="216"/>
      <c r="K1940" s="216"/>
      <c r="L1940" s="232"/>
      <c r="M1940" s="215"/>
      <c r="N1940" s="216"/>
    </row>
    <row r="1941" spans="4:14" s="205" customFormat="1" x14ac:dyDescent="0.3">
      <c r="D1941" s="215"/>
      <c r="E1941" s="215"/>
      <c r="F1941" s="216"/>
      <c r="G1941" s="217"/>
      <c r="H1941" s="217"/>
      <c r="I1941" s="218"/>
      <c r="J1941" s="216"/>
      <c r="K1941" s="216"/>
      <c r="L1941" s="232"/>
      <c r="M1941" s="215"/>
      <c r="N1941" s="216"/>
    </row>
    <row r="1942" spans="4:14" s="205" customFormat="1" x14ac:dyDescent="0.3">
      <c r="D1942" s="215"/>
      <c r="E1942" s="215"/>
      <c r="F1942" s="216"/>
      <c r="G1942" s="217"/>
      <c r="H1942" s="217"/>
      <c r="I1942" s="218"/>
      <c r="J1942" s="216"/>
      <c r="K1942" s="216"/>
      <c r="L1942" s="232"/>
      <c r="M1942" s="215"/>
      <c r="N1942" s="216"/>
    </row>
    <row r="1943" spans="4:14" s="205" customFormat="1" x14ac:dyDescent="0.3">
      <c r="D1943" s="215"/>
      <c r="E1943" s="215"/>
      <c r="F1943" s="216"/>
      <c r="G1943" s="217"/>
      <c r="H1943" s="217"/>
      <c r="I1943" s="218"/>
      <c r="J1943" s="216"/>
      <c r="K1943" s="216"/>
      <c r="L1943" s="232"/>
      <c r="M1943" s="215"/>
      <c r="N1943" s="216"/>
    </row>
    <row r="1944" spans="4:14" s="205" customFormat="1" x14ac:dyDescent="0.3">
      <c r="D1944" s="215"/>
      <c r="E1944" s="215"/>
      <c r="F1944" s="216"/>
      <c r="G1944" s="217"/>
      <c r="H1944" s="217"/>
      <c r="I1944" s="218"/>
      <c r="J1944" s="216"/>
      <c r="K1944" s="216"/>
      <c r="L1944" s="232"/>
      <c r="M1944" s="215"/>
      <c r="N1944" s="216"/>
    </row>
    <row r="1945" spans="4:14" s="205" customFormat="1" x14ac:dyDescent="0.3">
      <c r="D1945" s="215"/>
      <c r="E1945" s="215"/>
      <c r="F1945" s="216"/>
      <c r="G1945" s="217"/>
      <c r="H1945" s="217"/>
      <c r="I1945" s="218"/>
      <c r="J1945" s="216"/>
      <c r="K1945" s="216"/>
      <c r="L1945" s="232"/>
      <c r="M1945" s="215"/>
      <c r="N1945" s="216"/>
    </row>
    <row r="1946" spans="4:14" s="205" customFormat="1" x14ac:dyDescent="0.3">
      <c r="D1946" s="215"/>
      <c r="E1946" s="215"/>
      <c r="F1946" s="216"/>
      <c r="G1946" s="217"/>
      <c r="H1946" s="217"/>
      <c r="I1946" s="218"/>
      <c r="J1946" s="216"/>
      <c r="K1946" s="216"/>
      <c r="L1946" s="232"/>
      <c r="M1946" s="215"/>
      <c r="N1946" s="216"/>
    </row>
    <row r="1947" spans="4:14" s="205" customFormat="1" x14ac:dyDescent="0.3">
      <c r="D1947" s="215"/>
      <c r="E1947" s="215"/>
      <c r="F1947" s="216"/>
      <c r="G1947" s="217"/>
      <c r="H1947" s="217"/>
      <c r="I1947" s="218"/>
      <c r="J1947" s="216"/>
      <c r="K1947" s="216"/>
      <c r="L1947" s="232"/>
      <c r="M1947" s="215"/>
      <c r="N1947" s="216"/>
    </row>
    <row r="1948" spans="4:14" s="205" customFormat="1" x14ac:dyDescent="0.3">
      <c r="D1948" s="215"/>
      <c r="E1948" s="215"/>
      <c r="F1948" s="216"/>
      <c r="G1948" s="217"/>
      <c r="H1948" s="217"/>
      <c r="I1948" s="218"/>
      <c r="J1948" s="216"/>
      <c r="K1948" s="216"/>
      <c r="L1948" s="232"/>
      <c r="M1948" s="215"/>
      <c r="N1948" s="216"/>
    </row>
    <row r="1949" spans="4:14" s="205" customFormat="1" x14ac:dyDescent="0.3">
      <c r="D1949" s="215"/>
      <c r="E1949" s="215"/>
      <c r="F1949" s="216"/>
      <c r="G1949" s="217"/>
      <c r="H1949" s="217"/>
      <c r="I1949" s="218"/>
      <c r="J1949" s="216"/>
      <c r="K1949" s="216"/>
      <c r="L1949" s="232"/>
      <c r="M1949" s="215"/>
      <c r="N1949" s="216"/>
    </row>
    <row r="1950" spans="4:14" s="205" customFormat="1" x14ac:dyDescent="0.3">
      <c r="D1950" s="215"/>
      <c r="E1950" s="215"/>
      <c r="F1950" s="216"/>
      <c r="G1950" s="217"/>
      <c r="H1950" s="217"/>
      <c r="I1950" s="218"/>
      <c r="J1950" s="216"/>
      <c r="K1950" s="216"/>
      <c r="L1950" s="232"/>
      <c r="M1950" s="215"/>
      <c r="N1950" s="216"/>
    </row>
    <row r="1951" spans="4:14" s="205" customFormat="1" x14ac:dyDescent="0.3">
      <c r="D1951" s="215"/>
      <c r="E1951" s="215"/>
      <c r="F1951" s="216"/>
      <c r="G1951" s="217"/>
      <c r="H1951" s="217"/>
      <c r="I1951" s="218"/>
      <c r="J1951" s="216"/>
      <c r="K1951" s="216"/>
      <c r="L1951" s="232"/>
      <c r="M1951" s="215"/>
      <c r="N1951" s="216"/>
    </row>
    <row r="1952" spans="4:14" s="205" customFormat="1" x14ac:dyDescent="0.3">
      <c r="D1952" s="215"/>
      <c r="E1952" s="215"/>
      <c r="F1952" s="216"/>
      <c r="G1952" s="217"/>
      <c r="H1952" s="217"/>
      <c r="I1952" s="218"/>
      <c r="J1952" s="216"/>
      <c r="K1952" s="216"/>
      <c r="L1952" s="232"/>
      <c r="M1952" s="215"/>
      <c r="N1952" s="216"/>
    </row>
    <row r="1953" spans="4:14" s="205" customFormat="1" x14ac:dyDescent="0.3">
      <c r="D1953" s="215"/>
      <c r="E1953" s="215"/>
      <c r="F1953" s="216"/>
      <c r="G1953" s="217"/>
      <c r="H1953" s="217"/>
      <c r="I1953" s="218"/>
      <c r="J1953" s="216"/>
      <c r="K1953" s="216"/>
      <c r="L1953" s="232"/>
      <c r="M1953" s="215"/>
      <c r="N1953" s="216"/>
    </row>
    <row r="1954" spans="4:14" s="205" customFormat="1" x14ac:dyDescent="0.3">
      <c r="D1954" s="215"/>
      <c r="E1954" s="215"/>
      <c r="F1954" s="216"/>
      <c r="G1954" s="217"/>
      <c r="H1954" s="217"/>
      <c r="I1954" s="218"/>
      <c r="J1954" s="216"/>
      <c r="K1954" s="216"/>
      <c r="L1954" s="232"/>
      <c r="M1954" s="215"/>
      <c r="N1954" s="216"/>
    </row>
    <row r="1955" spans="4:14" s="205" customFormat="1" x14ac:dyDescent="0.3">
      <c r="D1955" s="215"/>
      <c r="E1955" s="215"/>
      <c r="F1955" s="216"/>
      <c r="G1955" s="217"/>
      <c r="H1955" s="217"/>
      <c r="I1955" s="218"/>
      <c r="J1955" s="216"/>
      <c r="K1955" s="216"/>
      <c r="L1955" s="232"/>
      <c r="M1955" s="215"/>
      <c r="N1955" s="216"/>
    </row>
    <row r="1956" spans="4:14" s="205" customFormat="1" x14ac:dyDescent="0.3">
      <c r="D1956" s="215"/>
      <c r="E1956" s="215"/>
      <c r="F1956" s="216"/>
      <c r="G1956" s="217"/>
      <c r="H1956" s="217"/>
      <c r="I1956" s="218"/>
      <c r="J1956" s="216"/>
      <c r="K1956" s="216"/>
      <c r="L1956" s="232"/>
      <c r="M1956" s="215"/>
      <c r="N1956" s="216"/>
    </row>
    <row r="1957" spans="4:14" s="205" customFormat="1" x14ac:dyDescent="0.3">
      <c r="D1957" s="215"/>
      <c r="E1957" s="215"/>
      <c r="F1957" s="216"/>
      <c r="G1957" s="217"/>
      <c r="H1957" s="217"/>
      <c r="I1957" s="218"/>
      <c r="J1957" s="216"/>
      <c r="K1957" s="216"/>
      <c r="L1957" s="232"/>
      <c r="M1957" s="215"/>
      <c r="N1957" s="216"/>
    </row>
    <row r="1958" spans="4:14" s="205" customFormat="1" x14ac:dyDescent="0.3">
      <c r="D1958" s="215"/>
      <c r="E1958" s="215"/>
      <c r="F1958" s="216"/>
      <c r="G1958" s="217"/>
      <c r="H1958" s="217"/>
      <c r="I1958" s="218"/>
      <c r="J1958" s="216"/>
      <c r="K1958" s="216"/>
      <c r="L1958" s="232"/>
      <c r="M1958" s="215"/>
      <c r="N1958" s="216"/>
    </row>
    <row r="1959" spans="4:14" s="205" customFormat="1" x14ac:dyDescent="0.3">
      <c r="D1959" s="215"/>
      <c r="E1959" s="215"/>
      <c r="F1959" s="216"/>
      <c r="G1959" s="217"/>
      <c r="H1959" s="217"/>
      <c r="I1959" s="218"/>
      <c r="J1959" s="216"/>
      <c r="K1959" s="216"/>
      <c r="L1959" s="232"/>
      <c r="M1959" s="215"/>
      <c r="N1959" s="216"/>
    </row>
    <row r="1960" spans="4:14" s="205" customFormat="1" x14ac:dyDescent="0.3">
      <c r="D1960" s="215"/>
      <c r="E1960" s="215"/>
      <c r="F1960" s="216"/>
      <c r="G1960" s="217"/>
      <c r="H1960" s="217"/>
      <c r="I1960" s="218"/>
      <c r="J1960" s="216"/>
      <c r="K1960" s="216"/>
      <c r="L1960" s="232"/>
      <c r="M1960" s="215"/>
      <c r="N1960" s="216"/>
    </row>
    <row r="1961" spans="4:14" s="205" customFormat="1" x14ac:dyDescent="0.3">
      <c r="D1961" s="215"/>
      <c r="E1961" s="215"/>
      <c r="F1961" s="216"/>
      <c r="G1961" s="217"/>
      <c r="H1961" s="217"/>
      <c r="I1961" s="218"/>
      <c r="J1961" s="216"/>
      <c r="K1961" s="216"/>
      <c r="L1961" s="232"/>
      <c r="M1961" s="215"/>
      <c r="N1961" s="216"/>
    </row>
    <row r="1962" spans="4:14" s="205" customFormat="1" x14ac:dyDescent="0.3">
      <c r="D1962" s="215"/>
      <c r="E1962" s="215"/>
      <c r="F1962" s="216"/>
      <c r="G1962" s="217"/>
      <c r="H1962" s="217"/>
      <c r="I1962" s="218"/>
      <c r="J1962" s="216"/>
      <c r="K1962" s="216"/>
      <c r="L1962" s="232"/>
      <c r="M1962" s="215"/>
      <c r="N1962" s="216"/>
    </row>
    <row r="1963" spans="4:14" s="205" customFormat="1" x14ac:dyDescent="0.3">
      <c r="D1963" s="215"/>
      <c r="E1963" s="215"/>
      <c r="F1963" s="216"/>
      <c r="G1963" s="217"/>
      <c r="H1963" s="217"/>
      <c r="I1963" s="218"/>
      <c r="J1963" s="216"/>
      <c r="K1963" s="216"/>
      <c r="L1963" s="232"/>
      <c r="M1963" s="215"/>
      <c r="N1963" s="216"/>
    </row>
    <row r="1964" spans="4:14" s="205" customFormat="1" x14ac:dyDescent="0.3">
      <c r="D1964" s="215"/>
      <c r="E1964" s="215"/>
      <c r="F1964" s="216"/>
      <c r="G1964" s="217"/>
      <c r="H1964" s="217"/>
      <c r="I1964" s="218"/>
      <c r="J1964" s="216"/>
      <c r="K1964" s="216"/>
      <c r="L1964" s="232"/>
      <c r="M1964" s="215"/>
      <c r="N1964" s="216"/>
    </row>
    <row r="1965" spans="4:14" s="205" customFormat="1" x14ac:dyDescent="0.3">
      <c r="D1965" s="215"/>
      <c r="E1965" s="215"/>
      <c r="F1965" s="216"/>
      <c r="G1965" s="217"/>
      <c r="H1965" s="217"/>
      <c r="I1965" s="218"/>
      <c r="J1965" s="216"/>
      <c r="K1965" s="216"/>
      <c r="L1965" s="232"/>
      <c r="M1965" s="215"/>
      <c r="N1965" s="216"/>
    </row>
    <row r="1966" spans="4:14" s="205" customFormat="1" x14ac:dyDescent="0.3">
      <c r="D1966" s="215"/>
      <c r="E1966" s="215"/>
      <c r="F1966" s="216"/>
      <c r="G1966" s="217"/>
      <c r="H1966" s="217"/>
      <c r="I1966" s="218"/>
      <c r="J1966" s="216"/>
      <c r="K1966" s="216"/>
      <c r="L1966" s="232"/>
      <c r="M1966" s="215"/>
      <c r="N1966" s="216"/>
    </row>
    <row r="1967" spans="4:14" s="205" customFormat="1" x14ac:dyDescent="0.3">
      <c r="D1967" s="215"/>
      <c r="E1967" s="215"/>
      <c r="F1967" s="216"/>
      <c r="G1967" s="217"/>
      <c r="H1967" s="217"/>
      <c r="I1967" s="218"/>
      <c r="J1967" s="216"/>
      <c r="K1967" s="216"/>
      <c r="L1967" s="232"/>
      <c r="M1967" s="215"/>
      <c r="N1967" s="216"/>
    </row>
    <row r="1968" spans="4:14" s="205" customFormat="1" x14ac:dyDescent="0.3">
      <c r="D1968" s="215"/>
      <c r="E1968" s="215"/>
      <c r="F1968" s="216"/>
      <c r="G1968" s="217"/>
      <c r="H1968" s="217"/>
      <c r="I1968" s="218"/>
      <c r="J1968" s="216"/>
      <c r="K1968" s="216"/>
      <c r="L1968" s="232"/>
      <c r="M1968" s="215"/>
      <c r="N1968" s="216"/>
    </row>
    <row r="1969" spans="4:14" s="205" customFormat="1" x14ac:dyDescent="0.3">
      <c r="D1969" s="215"/>
      <c r="E1969" s="215"/>
      <c r="F1969" s="216"/>
      <c r="G1969" s="217"/>
      <c r="H1969" s="217"/>
      <c r="I1969" s="218"/>
      <c r="J1969" s="216"/>
      <c r="K1969" s="216"/>
      <c r="L1969" s="232"/>
      <c r="M1969" s="215"/>
      <c r="N1969" s="216"/>
    </row>
    <row r="1970" spans="4:14" s="205" customFormat="1" x14ac:dyDescent="0.3">
      <c r="D1970" s="215"/>
      <c r="E1970" s="215"/>
      <c r="F1970" s="216"/>
      <c r="G1970" s="217"/>
      <c r="H1970" s="217"/>
      <c r="I1970" s="218"/>
      <c r="J1970" s="216"/>
      <c r="K1970" s="216"/>
      <c r="L1970" s="232"/>
      <c r="M1970" s="215"/>
      <c r="N1970" s="216"/>
    </row>
    <row r="1971" spans="4:14" s="205" customFormat="1" x14ac:dyDescent="0.3">
      <c r="D1971" s="215"/>
      <c r="E1971" s="215"/>
      <c r="F1971" s="216"/>
      <c r="G1971" s="217"/>
      <c r="H1971" s="217"/>
      <c r="I1971" s="218"/>
      <c r="J1971" s="216"/>
      <c r="K1971" s="216"/>
      <c r="L1971" s="232"/>
      <c r="M1971" s="215"/>
      <c r="N1971" s="216"/>
    </row>
    <row r="1972" spans="4:14" s="205" customFormat="1" x14ac:dyDescent="0.3">
      <c r="D1972" s="215"/>
      <c r="E1972" s="215"/>
      <c r="F1972" s="216"/>
      <c r="G1972" s="217"/>
      <c r="H1972" s="217"/>
      <c r="I1972" s="218"/>
      <c r="J1972" s="216"/>
      <c r="K1972" s="216"/>
      <c r="L1972" s="232"/>
      <c r="M1972" s="215"/>
      <c r="N1972" s="216"/>
    </row>
    <row r="1973" spans="4:14" s="205" customFormat="1" x14ac:dyDescent="0.3">
      <c r="D1973" s="215"/>
      <c r="E1973" s="215"/>
      <c r="F1973" s="216"/>
      <c r="G1973" s="217"/>
      <c r="H1973" s="217"/>
      <c r="I1973" s="218"/>
      <c r="J1973" s="216"/>
      <c r="K1973" s="216"/>
      <c r="L1973" s="232"/>
      <c r="M1973" s="215"/>
      <c r="N1973" s="216"/>
    </row>
    <row r="1974" spans="4:14" s="205" customFormat="1" x14ac:dyDescent="0.3">
      <c r="D1974" s="215"/>
      <c r="E1974" s="215"/>
      <c r="F1974" s="216"/>
      <c r="G1974" s="217"/>
      <c r="H1974" s="217"/>
      <c r="I1974" s="218"/>
      <c r="J1974" s="216"/>
      <c r="K1974" s="216"/>
      <c r="L1974" s="232"/>
      <c r="M1974" s="215"/>
      <c r="N1974" s="216"/>
    </row>
    <row r="1975" spans="4:14" s="205" customFormat="1" x14ac:dyDescent="0.3">
      <c r="D1975" s="215"/>
      <c r="E1975" s="215"/>
      <c r="F1975" s="216"/>
      <c r="G1975" s="217"/>
      <c r="H1975" s="217"/>
      <c r="I1975" s="218"/>
      <c r="J1975" s="216"/>
      <c r="K1975" s="216"/>
      <c r="L1975" s="232"/>
      <c r="M1975" s="215"/>
      <c r="N1975" s="216"/>
    </row>
    <row r="1976" spans="4:14" s="205" customFormat="1" x14ac:dyDescent="0.3">
      <c r="D1976" s="215"/>
      <c r="E1976" s="215"/>
      <c r="F1976" s="216"/>
      <c r="G1976" s="217"/>
      <c r="H1976" s="217"/>
      <c r="I1976" s="218"/>
      <c r="J1976" s="216"/>
      <c r="K1976" s="216"/>
      <c r="L1976" s="232"/>
      <c r="M1976" s="215"/>
      <c r="N1976" s="216"/>
    </row>
    <row r="1977" spans="4:14" s="205" customFormat="1" x14ac:dyDescent="0.3">
      <c r="D1977" s="215"/>
      <c r="E1977" s="215"/>
      <c r="F1977" s="216"/>
      <c r="G1977" s="217"/>
      <c r="H1977" s="217"/>
      <c r="I1977" s="218"/>
      <c r="J1977" s="216"/>
      <c r="K1977" s="216"/>
      <c r="L1977" s="232"/>
      <c r="M1977" s="215"/>
      <c r="N1977" s="216"/>
    </row>
    <row r="1978" spans="4:14" s="205" customFormat="1" x14ac:dyDescent="0.3">
      <c r="D1978" s="215"/>
      <c r="E1978" s="215"/>
      <c r="F1978" s="216"/>
      <c r="G1978" s="217"/>
      <c r="H1978" s="217"/>
      <c r="I1978" s="218"/>
      <c r="J1978" s="216"/>
      <c r="K1978" s="216"/>
      <c r="L1978" s="232"/>
      <c r="M1978" s="215"/>
      <c r="N1978" s="216"/>
    </row>
    <row r="1979" spans="4:14" s="205" customFormat="1" x14ac:dyDescent="0.3">
      <c r="D1979" s="215"/>
      <c r="E1979" s="215"/>
      <c r="F1979" s="216"/>
      <c r="G1979" s="217"/>
      <c r="H1979" s="217"/>
      <c r="I1979" s="218"/>
      <c r="J1979" s="216"/>
      <c r="K1979" s="216"/>
      <c r="L1979" s="232"/>
      <c r="M1979" s="215"/>
      <c r="N1979" s="216"/>
    </row>
    <row r="1980" spans="4:14" s="205" customFormat="1" x14ac:dyDescent="0.3">
      <c r="D1980" s="215"/>
      <c r="E1980" s="215"/>
      <c r="F1980" s="216"/>
      <c r="G1980" s="217"/>
      <c r="H1980" s="217"/>
      <c r="I1980" s="218"/>
      <c r="J1980" s="216"/>
      <c r="K1980" s="216"/>
      <c r="L1980" s="232"/>
      <c r="M1980" s="215"/>
      <c r="N1980" s="216"/>
    </row>
    <row r="1981" spans="4:14" s="205" customFormat="1" x14ac:dyDescent="0.3">
      <c r="D1981" s="215"/>
      <c r="E1981" s="215"/>
      <c r="F1981" s="216"/>
      <c r="G1981" s="217"/>
      <c r="H1981" s="217"/>
      <c r="I1981" s="218"/>
      <c r="J1981" s="216"/>
      <c r="K1981" s="216"/>
      <c r="L1981" s="232"/>
      <c r="M1981" s="215"/>
      <c r="N1981" s="216"/>
    </row>
    <row r="1982" spans="4:14" s="205" customFormat="1" x14ac:dyDescent="0.3">
      <c r="D1982" s="215"/>
      <c r="E1982" s="215"/>
      <c r="F1982" s="216"/>
      <c r="G1982" s="217"/>
      <c r="H1982" s="217"/>
      <c r="I1982" s="218"/>
      <c r="J1982" s="216"/>
      <c r="K1982" s="216"/>
      <c r="L1982" s="232"/>
      <c r="M1982" s="215"/>
      <c r="N1982" s="216"/>
    </row>
    <row r="1983" spans="4:14" s="205" customFormat="1" x14ac:dyDescent="0.3">
      <c r="D1983" s="215"/>
      <c r="E1983" s="215"/>
      <c r="F1983" s="216"/>
      <c r="G1983" s="217"/>
      <c r="H1983" s="217"/>
      <c r="I1983" s="218"/>
      <c r="J1983" s="216"/>
      <c r="K1983" s="216"/>
      <c r="L1983" s="232"/>
      <c r="M1983" s="215"/>
      <c r="N1983" s="216"/>
    </row>
    <row r="1984" spans="4:14" s="205" customFormat="1" x14ac:dyDescent="0.3">
      <c r="D1984" s="215"/>
      <c r="E1984" s="215"/>
      <c r="F1984" s="216"/>
      <c r="G1984" s="217"/>
      <c r="H1984" s="217"/>
      <c r="I1984" s="218"/>
      <c r="J1984" s="216"/>
      <c r="K1984" s="216"/>
      <c r="L1984" s="232"/>
      <c r="M1984" s="215"/>
      <c r="N1984" s="216"/>
    </row>
    <row r="1985" spans="4:14" s="205" customFormat="1" x14ac:dyDescent="0.3">
      <c r="D1985" s="215"/>
      <c r="E1985" s="215"/>
      <c r="F1985" s="216"/>
      <c r="G1985" s="217"/>
      <c r="H1985" s="217"/>
      <c r="I1985" s="218"/>
      <c r="J1985" s="216"/>
      <c r="K1985" s="216"/>
      <c r="L1985" s="232"/>
      <c r="M1985" s="215"/>
      <c r="N1985" s="216"/>
    </row>
    <row r="1986" spans="4:14" s="205" customFormat="1" x14ac:dyDescent="0.3">
      <c r="D1986" s="215"/>
      <c r="E1986" s="215"/>
      <c r="F1986" s="216"/>
      <c r="G1986" s="217"/>
      <c r="H1986" s="217"/>
      <c r="I1986" s="218"/>
      <c r="J1986" s="216"/>
      <c r="K1986" s="216"/>
      <c r="L1986" s="232"/>
      <c r="M1986" s="215"/>
      <c r="N1986" s="216"/>
    </row>
    <row r="1987" spans="4:14" s="205" customFormat="1" x14ac:dyDescent="0.3">
      <c r="D1987" s="215"/>
      <c r="E1987" s="215"/>
      <c r="F1987" s="216"/>
      <c r="G1987" s="217"/>
      <c r="H1987" s="217"/>
      <c r="I1987" s="218"/>
      <c r="J1987" s="216"/>
      <c r="K1987" s="216"/>
      <c r="L1987" s="232"/>
      <c r="M1987" s="215"/>
      <c r="N1987" s="216"/>
    </row>
    <row r="1988" spans="4:14" s="205" customFormat="1" x14ac:dyDescent="0.3">
      <c r="D1988" s="215"/>
      <c r="E1988" s="215"/>
      <c r="F1988" s="216"/>
      <c r="G1988" s="217"/>
      <c r="H1988" s="217"/>
      <c r="I1988" s="218"/>
      <c r="J1988" s="216"/>
      <c r="K1988" s="216"/>
      <c r="L1988" s="232"/>
      <c r="M1988" s="215"/>
      <c r="N1988" s="216"/>
    </row>
    <row r="1989" spans="4:14" s="205" customFormat="1" x14ac:dyDescent="0.3">
      <c r="D1989" s="215"/>
      <c r="E1989" s="215"/>
      <c r="F1989" s="216"/>
      <c r="G1989" s="217"/>
      <c r="H1989" s="217"/>
      <c r="I1989" s="218"/>
      <c r="J1989" s="216"/>
      <c r="K1989" s="216"/>
      <c r="L1989" s="232"/>
      <c r="M1989" s="215"/>
      <c r="N1989" s="216"/>
    </row>
    <row r="1990" spans="4:14" s="205" customFormat="1" x14ac:dyDescent="0.3">
      <c r="D1990" s="215"/>
      <c r="E1990" s="215"/>
      <c r="F1990" s="216"/>
      <c r="G1990" s="217"/>
      <c r="H1990" s="217"/>
      <c r="I1990" s="218"/>
      <c r="J1990" s="216"/>
      <c r="K1990" s="216"/>
      <c r="L1990" s="232"/>
      <c r="M1990" s="215"/>
      <c r="N1990" s="216"/>
    </row>
    <row r="1991" spans="4:14" s="205" customFormat="1" x14ac:dyDescent="0.3">
      <c r="D1991" s="215"/>
      <c r="E1991" s="215"/>
      <c r="F1991" s="216"/>
      <c r="G1991" s="217"/>
      <c r="H1991" s="217"/>
      <c r="I1991" s="218"/>
      <c r="J1991" s="216"/>
      <c r="K1991" s="216"/>
      <c r="L1991" s="232"/>
      <c r="M1991" s="215"/>
      <c r="N1991" s="216"/>
    </row>
    <row r="1992" spans="4:14" s="205" customFormat="1" x14ac:dyDescent="0.3">
      <c r="D1992" s="215"/>
      <c r="E1992" s="215"/>
      <c r="F1992" s="216"/>
      <c r="G1992" s="217"/>
      <c r="H1992" s="217"/>
      <c r="I1992" s="218"/>
      <c r="J1992" s="216"/>
      <c r="K1992" s="216"/>
      <c r="L1992" s="232"/>
      <c r="M1992" s="215"/>
      <c r="N1992" s="216"/>
    </row>
    <row r="1993" spans="4:14" s="205" customFormat="1" x14ac:dyDescent="0.3">
      <c r="D1993" s="215"/>
      <c r="E1993" s="215"/>
      <c r="F1993" s="216"/>
      <c r="G1993" s="217"/>
      <c r="H1993" s="217"/>
      <c r="I1993" s="218"/>
      <c r="J1993" s="216"/>
      <c r="K1993" s="216"/>
      <c r="L1993" s="232"/>
      <c r="M1993" s="215"/>
      <c r="N1993" s="216"/>
    </row>
    <row r="1994" spans="4:14" s="205" customFormat="1" x14ac:dyDescent="0.3">
      <c r="D1994" s="215"/>
      <c r="E1994" s="215"/>
      <c r="F1994" s="216"/>
      <c r="G1994" s="217"/>
      <c r="H1994" s="217"/>
      <c r="I1994" s="218"/>
      <c r="J1994" s="216"/>
      <c r="K1994" s="216"/>
      <c r="L1994" s="232"/>
      <c r="M1994" s="215"/>
      <c r="N1994" s="216"/>
    </row>
    <row r="1995" spans="4:14" s="205" customFormat="1" x14ac:dyDescent="0.3">
      <c r="D1995" s="215"/>
      <c r="E1995" s="215"/>
      <c r="F1995" s="216"/>
      <c r="G1995" s="217"/>
      <c r="H1995" s="217"/>
      <c r="I1995" s="218"/>
      <c r="J1995" s="216"/>
      <c r="K1995" s="216"/>
      <c r="L1995" s="232"/>
      <c r="M1995" s="215"/>
      <c r="N1995" s="216"/>
    </row>
    <row r="1996" spans="4:14" s="205" customFormat="1" x14ac:dyDescent="0.3">
      <c r="D1996" s="215"/>
      <c r="E1996" s="215"/>
      <c r="F1996" s="216"/>
      <c r="G1996" s="217"/>
      <c r="H1996" s="217"/>
      <c r="I1996" s="218"/>
      <c r="J1996" s="216"/>
      <c r="K1996" s="216"/>
      <c r="L1996" s="232"/>
      <c r="M1996" s="215"/>
      <c r="N1996" s="216"/>
    </row>
    <row r="1997" spans="4:14" s="205" customFormat="1" x14ac:dyDescent="0.3">
      <c r="D1997" s="215"/>
      <c r="E1997" s="215"/>
      <c r="F1997" s="216"/>
      <c r="G1997" s="217"/>
      <c r="H1997" s="217"/>
      <c r="I1997" s="218"/>
      <c r="J1997" s="216"/>
      <c r="K1997" s="216"/>
      <c r="L1997" s="232"/>
      <c r="M1997" s="215"/>
      <c r="N1997" s="216"/>
    </row>
    <row r="1998" spans="4:14" s="205" customFormat="1" x14ac:dyDescent="0.3">
      <c r="D1998" s="215"/>
      <c r="E1998" s="215"/>
      <c r="F1998" s="216"/>
      <c r="G1998" s="217"/>
      <c r="H1998" s="217"/>
      <c r="I1998" s="218"/>
      <c r="J1998" s="216"/>
      <c r="K1998" s="216"/>
      <c r="L1998" s="232"/>
      <c r="M1998" s="215"/>
      <c r="N1998" s="216"/>
    </row>
    <row r="1999" spans="4:14" s="205" customFormat="1" x14ac:dyDescent="0.3">
      <c r="D1999" s="215"/>
      <c r="E1999" s="215"/>
      <c r="F1999" s="216"/>
      <c r="G1999" s="217"/>
      <c r="H1999" s="217"/>
      <c r="I1999" s="218"/>
      <c r="J1999" s="216"/>
      <c r="K1999" s="216"/>
      <c r="L1999" s="232"/>
      <c r="M1999" s="215"/>
      <c r="N1999" s="216"/>
    </row>
    <row r="2000" spans="4:14" s="205" customFormat="1" x14ac:dyDescent="0.3">
      <c r="D2000" s="215"/>
      <c r="E2000" s="215"/>
      <c r="F2000" s="216"/>
      <c r="G2000" s="217"/>
      <c r="H2000" s="217"/>
      <c r="I2000" s="218"/>
      <c r="J2000" s="216"/>
      <c r="K2000" s="216"/>
      <c r="L2000" s="232"/>
      <c r="M2000" s="215"/>
      <c r="N2000" s="216"/>
    </row>
    <row r="2001" spans="4:14" s="205" customFormat="1" x14ac:dyDescent="0.3">
      <c r="D2001" s="215"/>
      <c r="E2001" s="215"/>
      <c r="F2001" s="216"/>
      <c r="G2001" s="217"/>
      <c r="H2001" s="217"/>
      <c r="I2001" s="218"/>
      <c r="J2001" s="216"/>
      <c r="K2001" s="216"/>
      <c r="L2001" s="232"/>
      <c r="M2001" s="215"/>
      <c r="N2001" s="216"/>
    </row>
    <row r="2002" spans="4:14" s="205" customFormat="1" x14ac:dyDescent="0.3">
      <c r="D2002" s="215"/>
      <c r="E2002" s="215"/>
      <c r="F2002" s="216"/>
      <c r="G2002" s="217"/>
      <c r="H2002" s="217"/>
      <c r="I2002" s="218"/>
      <c r="J2002" s="216"/>
      <c r="K2002" s="216"/>
      <c r="L2002" s="232"/>
      <c r="M2002" s="215"/>
      <c r="N2002" s="216"/>
    </row>
    <row r="2003" spans="4:14" s="205" customFormat="1" x14ac:dyDescent="0.3">
      <c r="D2003" s="215"/>
      <c r="E2003" s="215"/>
      <c r="F2003" s="216"/>
      <c r="G2003" s="217"/>
      <c r="H2003" s="217"/>
      <c r="I2003" s="218"/>
      <c r="J2003" s="216"/>
      <c r="K2003" s="216"/>
      <c r="L2003" s="232"/>
      <c r="M2003" s="215"/>
      <c r="N2003" s="216"/>
    </row>
    <row r="2004" spans="4:14" s="205" customFormat="1" x14ac:dyDescent="0.3">
      <c r="D2004" s="215"/>
      <c r="E2004" s="215"/>
      <c r="F2004" s="216"/>
      <c r="G2004" s="217"/>
      <c r="H2004" s="217"/>
      <c r="I2004" s="218"/>
      <c r="J2004" s="216"/>
      <c r="K2004" s="216"/>
      <c r="L2004" s="232"/>
      <c r="M2004" s="215"/>
      <c r="N2004" s="216"/>
    </row>
    <row r="2005" spans="4:14" s="205" customFormat="1" x14ac:dyDescent="0.3">
      <c r="D2005" s="215"/>
      <c r="E2005" s="215"/>
      <c r="F2005" s="216"/>
      <c r="G2005" s="217"/>
      <c r="H2005" s="217"/>
      <c r="I2005" s="218"/>
      <c r="J2005" s="216"/>
      <c r="K2005" s="216"/>
      <c r="L2005" s="232"/>
      <c r="M2005" s="215"/>
      <c r="N2005" s="216"/>
    </row>
    <row r="2006" spans="4:14" s="205" customFormat="1" x14ac:dyDescent="0.3">
      <c r="D2006" s="215"/>
      <c r="E2006" s="215"/>
      <c r="F2006" s="216"/>
      <c r="G2006" s="217"/>
      <c r="H2006" s="217"/>
      <c r="I2006" s="218"/>
      <c r="J2006" s="216"/>
      <c r="K2006" s="216"/>
      <c r="L2006" s="232"/>
      <c r="M2006" s="215"/>
      <c r="N2006" s="216"/>
    </row>
    <row r="2007" spans="4:14" s="205" customFormat="1" x14ac:dyDescent="0.3">
      <c r="D2007" s="215"/>
      <c r="E2007" s="215"/>
      <c r="F2007" s="216"/>
      <c r="G2007" s="217"/>
      <c r="H2007" s="217"/>
      <c r="I2007" s="218"/>
      <c r="J2007" s="216"/>
      <c r="K2007" s="216"/>
      <c r="L2007" s="232"/>
      <c r="M2007" s="215"/>
      <c r="N2007" s="216"/>
    </row>
    <row r="2008" spans="4:14" s="205" customFormat="1" x14ac:dyDescent="0.3">
      <c r="D2008" s="215"/>
      <c r="E2008" s="215"/>
      <c r="F2008" s="216"/>
      <c r="G2008" s="217"/>
      <c r="H2008" s="217"/>
      <c r="I2008" s="218"/>
      <c r="J2008" s="216"/>
      <c r="K2008" s="216"/>
      <c r="L2008" s="232"/>
      <c r="M2008" s="215"/>
      <c r="N2008" s="216"/>
    </row>
    <row r="2009" spans="4:14" s="205" customFormat="1" x14ac:dyDescent="0.3">
      <c r="D2009" s="215"/>
      <c r="E2009" s="215"/>
      <c r="F2009" s="216"/>
      <c r="G2009" s="217"/>
      <c r="H2009" s="217"/>
      <c r="I2009" s="218"/>
      <c r="J2009" s="216"/>
      <c r="K2009" s="216"/>
      <c r="L2009" s="232"/>
      <c r="M2009" s="215"/>
      <c r="N2009" s="216"/>
    </row>
    <row r="2010" spans="4:14" s="205" customFormat="1" x14ac:dyDescent="0.3">
      <c r="D2010" s="215"/>
      <c r="E2010" s="215"/>
      <c r="F2010" s="216"/>
      <c r="G2010" s="217"/>
      <c r="H2010" s="217"/>
      <c r="I2010" s="218"/>
      <c r="J2010" s="216"/>
      <c r="K2010" s="216"/>
      <c r="L2010" s="232"/>
      <c r="M2010" s="215"/>
      <c r="N2010" s="216"/>
    </row>
    <row r="2011" spans="4:14" s="205" customFormat="1" x14ac:dyDescent="0.3">
      <c r="D2011" s="215"/>
      <c r="E2011" s="215"/>
      <c r="F2011" s="216"/>
      <c r="G2011" s="217"/>
      <c r="H2011" s="217"/>
      <c r="I2011" s="218"/>
      <c r="J2011" s="216"/>
      <c r="K2011" s="216"/>
      <c r="L2011" s="232"/>
      <c r="M2011" s="215"/>
      <c r="N2011" s="216"/>
    </row>
    <row r="2012" spans="4:14" s="205" customFormat="1" x14ac:dyDescent="0.3">
      <c r="D2012" s="215"/>
      <c r="E2012" s="215"/>
      <c r="F2012" s="216"/>
      <c r="G2012" s="217"/>
      <c r="H2012" s="217"/>
      <c r="I2012" s="218"/>
      <c r="J2012" s="216"/>
      <c r="K2012" s="216"/>
      <c r="L2012" s="232"/>
      <c r="M2012" s="215"/>
      <c r="N2012" s="216"/>
    </row>
    <row r="2013" spans="4:14" s="205" customFormat="1" x14ac:dyDescent="0.3">
      <c r="D2013" s="215"/>
      <c r="E2013" s="215"/>
      <c r="F2013" s="216"/>
      <c r="G2013" s="217"/>
      <c r="H2013" s="217"/>
      <c r="I2013" s="218"/>
      <c r="J2013" s="216"/>
      <c r="K2013" s="216"/>
      <c r="L2013" s="232"/>
      <c r="M2013" s="215"/>
      <c r="N2013" s="216"/>
    </row>
    <row r="2014" spans="4:14" s="205" customFormat="1" x14ac:dyDescent="0.3">
      <c r="D2014" s="215"/>
      <c r="E2014" s="215"/>
      <c r="F2014" s="216"/>
      <c r="G2014" s="217"/>
      <c r="H2014" s="217"/>
      <c r="I2014" s="218"/>
      <c r="J2014" s="216"/>
      <c r="K2014" s="216"/>
      <c r="L2014" s="232"/>
      <c r="M2014" s="215"/>
      <c r="N2014" s="216"/>
    </row>
    <row r="2015" spans="4:14" s="205" customFormat="1" x14ac:dyDescent="0.3">
      <c r="D2015" s="215"/>
      <c r="E2015" s="215"/>
      <c r="F2015" s="216"/>
      <c r="G2015" s="217"/>
      <c r="H2015" s="217"/>
      <c r="I2015" s="218"/>
      <c r="J2015" s="216"/>
      <c r="K2015" s="216"/>
      <c r="L2015" s="232"/>
      <c r="M2015" s="215"/>
      <c r="N2015" s="216"/>
    </row>
    <row r="2016" spans="4:14" s="205" customFormat="1" x14ac:dyDescent="0.3">
      <c r="D2016" s="215"/>
      <c r="E2016" s="215"/>
      <c r="F2016" s="216"/>
      <c r="G2016" s="217"/>
      <c r="H2016" s="217"/>
      <c r="I2016" s="218"/>
      <c r="J2016" s="216"/>
      <c r="K2016" s="216"/>
      <c r="L2016" s="232"/>
      <c r="M2016" s="215"/>
      <c r="N2016" s="216"/>
    </row>
    <row r="2017" spans="4:14" s="205" customFormat="1" x14ac:dyDescent="0.3">
      <c r="D2017" s="215"/>
      <c r="E2017" s="215"/>
      <c r="F2017" s="216"/>
      <c r="G2017" s="217"/>
      <c r="H2017" s="217"/>
      <c r="I2017" s="218"/>
      <c r="J2017" s="216"/>
      <c r="K2017" s="216"/>
      <c r="L2017" s="232"/>
      <c r="M2017" s="215"/>
      <c r="N2017" s="216"/>
    </row>
    <row r="2018" spans="4:14" s="205" customFormat="1" x14ac:dyDescent="0.3">
      <c r="D2018" s="215"/>
      <c r="E2018" s="215"/>
      <c r="F2018" s="216"/>
      <c r="G2018" s="217"/>
      <c r="H2018" s="217"/>
      <c r="I2018" s="218"/>
      <c r="J2018" s="216"/>
      <c r="K2018" s="216"/>
      <c r="L2018" s="232"/>
      <c r="M2018" s="215"/>
      <c r="N2018" s="216"/>
    </row>
    <row r="2019" spans="4:14" s="205" customFormat="1" x14ac:dyDescent="0.3">
      <c r="D2019" s="215"/>
      <c r="E2019" s="215"/>
      <c r="F2019" s="216"/>
      <c r="G2019" s="217"/>
      <c r="H2019" s="217"/>
      <c r="I2019" s="218"/>
      <c r="J2019" s="216"/>
      <c r="K2019" s="216"/>
      <c r="L2019" s="232"/>
      <c r="M2019" s="215"/>
      <c r="N2019" s="216"/>
    </row>
    <row r="2020" spans="4:14" s="205" customFormat="1" x14ac:dyDescent="0.3">
      <c r="D2020" s="215"/>
      <c r="E2020" s="215"/>
      <c r="F2020" s="216"/>
      <c r="G2020" s="217"/>
      <c r="H2020" s="217"/>
      <c r="I2020" s="218"/>
      <c r="J2020" s="216"/>
      <c r="K2020" s="216"/>
      <c r="L2020" s="232"/>
      <c r="M2020" s="215"/>
      <c r="N2020" s="216"/>
    </row>
    <row r="2021" spans="4:14" s="205" customFormat="1" x14ac:dyDescent="0.3">
      <c r="D2021" s="215"/>
      <c r="E2021" s="215"/>
      <c r="F2021" s="216"/>
      <c r="G2021" s="217"/>
      <c r="H2021" s="217"/>
      <c r="I2021" s="218"/>
      <c r="J2021" s="216"/>
      <c r="K2021" s="216"/>
      <c r="L2021" s="232"/>
      <c r="M2021" s="215"/>
      <c r="N2021" s="216"/>
    </row>
    <row r="2022" spans="4:14" s="205" customFormat="1" x14ac:dyDescent="0.3">
      <c r="D2022" s="215"/>
      <c r="E2022" s="215"/>
      <c r="F2022" s="216"/>
      <c r="G2022" s="217"/>
      <c r="H2022" s="217"/>
      <c r="I2022" s="218"/>
      <c r="J2022" s="216"/>
      <c r="K2022" s="216"/>
      <c r="L2022" s="232"/>
      <c r="M2022" s="215"/>
      <c r="N2022" s="216"/>
    </row>
    <row r="2023" spans="4:14" s="205" customFormat="1" x14ac:dyDescent="0.3">
      <c r="D2023" s="215"/>
      <c r="E2023" s="215"/>
      <c r="F2023" s="216"/>
      <c r="G2023" s="217"/>
      <c r="H2023" s="217"/>
      <c r="I2023" s="218"/>
      <c r="J2023" s="216"/>
      <c r="K2023" s="216"/>
      <c r="L2023" s="232"/>
      <c r="M2023" s="215"/>
      <c r="N2023" s="216"/>
    </row>
    <row r="2024" spans="4:14" s="205" customFormat="1" x14ac:dyDescent="0.3">
      <c r="D2024" s="215"/>
      <c r="E2024" s="215"/>
      <c r="F2024" s="216"/>
      <c r="G2024" s="217"/>
      <c r="H2024" s="217"/>
      <c r="I2024" s="218"/>
      <c r="J2024" s="216"/>
      <c r="K2024" s="216"/>
      <c r="L2024" s="232"/>
      <c r="M2024" s="215"/>
      <c r="N2024" s="216"/>
    </row>
    <row r="2025" spans="4:14" s="205" customFormat="1" x14ac:dyDescent="0.3">
      <c r="D2025" s="215"/>
      <c r="E2025" s="215"/>
      <c r="F2025" s="216"/>
      <c r="G2025" s="217"/>
      <c r="H2025" s="217"/>
      <c r="I2025" s="218"/>
      <c r="J2025" s="216"/>
      <c r="K2025" s="216"/>
      <c r="L2025" s="232"/>
      <c r="M2025" s="215"/>
      <c r="N2025" s="216"/>
    </row>
    <row r="2026" spans="4:14" s="205" customFormat="1" x14ac:dyDescent="0.3">
      <c r="D2026" s="215"/>
      <c r="E2026" s="215"/>
      <c r="F2026" s="216"/>
      <c r="G2026" s="217"/>
      <c r="H2026" s="217"/>
      <c r="I2026" s="218"/>
      <c r="J2026" s="216"/>
      <c r="K2026" s="216"/>
      <c r="L2026" s="232"/>
      <c r="M2026" s="215"/>
      <c r="N2026" s="216"/>
    </row>
    <row r="2027" spans="4:14" s="205" customFormat="1" x14ac:dyDescent="0.3">
      <c r="D2027" s="215"/>
      <c r="E2027" s="215"/>
      <c r="F2027" s="216"/>
      <c r="G2027" s="217"/>
      <c r="H2027" s="217"/>
      <c r="I2027" s="218"/>
      <c r="J2027" s="216"/>
      <c r="K2027" s="216"/>
      <c r="L2027" s="232"/>
      <c r="M2027" s="215"/>
      <c r="N2027" s="216"/>
    </row>
    <row r="2028" spans="4:14" s="205" customFormat="1" x14ac:dyDescent="0.3">
      <c r="D2028" s="215"/>
      <c r="E2028" s="215"/>
      <c r="F2028" s="216"/>
      <c r="G2028" s="217"/>
      <c r="H2028" s="217"/>
      <c r="I2028" s="218"/>
      <c r="J2028" s="216"/>
      <c r="K2028" s="216"/>
      <c r="L2028" s="232"/>
      <c r="M2028" s="215"/>
      <c r="N2028" s="216"/>
    </row>
    <row r="2029" spans="4:14" s="205" customFormat="1" x14ac:dyDescent="0.3">
      <c r="D2029" s="215"/>
      <c r="E2029" s="215"/>
      <c r="F2029" s="216"/>
      <c r="G2029" s="217"/>
      <c r="H2029" s="217"/>
      <c r="I2029" s="218"/>
      <c r="J2029" s="216"/>
      <c r="K2029" s="216"/>
      <c r="L2029" s="232"/>
      <c r="M2029" s="215"/>
      <c r="N2029" s="216"/>
    </row>
    <row r="2030" spans="4:14" s="205" customFormat="1" x14ac:dyDescent="0.3">
      <c r="D2030" s="215"/>
      <c r="E2030" s="215"/>
      <c r="F2030" s="216"/>
      <c r="G2030" s="217"/>
      <c r="H2030" s="217"/>
      <c r="I2030" s="218"/>
      <c r="J2030" s="216"/>
      <c r="K2030" s="216"/>
      <c r="L2030" s="232"/>
      <c r="M2030" s="215"/>
      <c r="N2030" s="216"/>
    </row>
    <row r="2031" spans="4:14" s="205" customFormat="1" x14ac:dyDescent="0.3">
      <c r="D2031" s="215"/>
      <c r="E2031" s="215"/>
      <c r="F2031" s="216"/>
      <c r="G2031" s="217"/>
      <c r="H2031" s="217"/>
      <c r="I2031" s="218"/>
      <c r="J2031" s="216"/>
      <c r="K2031" s="216"/>
      <c r="L2031" s="232"/>
      <c r="M2031" s="215"/>
      <c r="N2031" s="216"/>
    </row>
    <row r="2032" spans="4:14" s="205" customFormat="1" x14ac:dyDescent="0.3">
      <c r="D2032" s="215"/>
      <c r="E2032" s="215"/>
      <c r="F2032" s="216"/>
      <c r="G2032" s="217"/>
      <c r="H2032" s="217"/>
      <c r="I2032" s="218"/>
      <c r="J2032" s="216"/>
      <c r="K2032" s="216"/>
      <c r="L2032" s="232"/>
      <c r="M2032" s="215"/>
      <c r="N2032" s="216"/>
    </row>
    <row r="2033" spans="4:14" s="205" customFormat="1" x14ac:dyDescent="0.3">
      <c r="D2033" s="215"/>
      <c r="E2033" s="215"/>
      <c r="F2033" s="216"/>
      <c r="G2033" s="217"/>
      <c r="H2033" s="217"/>
      <c r="I2033" s="218"/>
      <c r="J2033" s="216"/>
      <c r="K2033" s="216"/>
      <c r="L2033" s="232"/>
      <c r="M2033" s="215"/>
      <c r="N2033" s="216"/>
    </row>
    <row r="2034" spans="4:14" s="205" customFormat="1" x14ac:dyDescent="0.3">
      <c r="D2034" s="215"/>
      <c r="E2034" s="215"/>
      <c r="F2034" s="216"/>
      <c r="G2034" s="217"/>
      <c r="H2034" s="217"/>
      <c r="I2034" s="218"/>
      <c r="J2034" s="216"/>
      <c r="K2034" s="216"/>
      <c r="L2034" s="232"/>
      <c r="M2034" s="215"/>
      <c r="N2034" s="216"/>
    </row>
    <row r="2035" spans="4:14" s="205" customFormat="1" x14ac:dyDescent="0.3">
      <c r="D2035" s="215"/>
      <c r="E2035" s="215"/>
      <c r="F2035" s="216"/>
      <c r="G2035" s="217"/>
      <c r="H2035" s="217"/>
      <c r="I2035" s="218"/>
      <c r="J2035" s="216"/>
      <c r="K2035" s="216"/>
      <c r="L2035" s="232"/>
      <c r="M2035" s="215"/>
      <c r="N2035" s="216"/>
    </row>
    <row r="2036" spans="4:14" s="205" customFormat="1" x14ac:dyDescent="0.3">
      <c r="D2036" s="215"/>
      <c r="E2036" s="215"/>
      <c r="F2036" s="216"/>
      <c r="G2036" s="217"/>
      <c r="H2036" s="217"/>
      <c r="I2036" s="218"/>
      <c r="J2036" s="216"/>
      <c r="K2036" s="216"/>
      <c r="L2036" s="232"/>
      <c r="M2036" s="215"/>
      <c r="N2036" s="216"/>
    </row>
    <row r="2037" spans="4:14" s="205" customFormat="1" x14ac:dyDescent="0.3">
      <c r="D2037" s="215"/>
      <c r="E2037" s="215"/>
      <c r="F2037" s="216"/>
      <c r="G2037" s="217"/>
      <c r="H2037" s="217"/>
      <c r="I2037" s="218"/>
      <c r="J2037" s="216"/>
      <c r="K2037" s="216"/>
      <c r="L2037" s="232"/>
      <c r="M2037" s="215"/>
      <c r="N2037" s="216"/>
    </row>
    <row r="2038" spans="4:14" s="205" customFormat="1" x14ac:dyDescent="0.3">
      <c r="D2038" s="215"/>
      <c r="E2038" s="215"/>
      <c r="F2038" s="216"/>
      <c r="G2038" s="217"/>
      <c r="H2038" s="217"/>
      <c r="I2038" s="218"/>
      <c r="J2038" s="216"/>
      <c r="K2038" s="216"/>
      <c r="L2038" s="232"/>
      <c r="M2038" s="215"/>
      <c r="N2038" s="216"/>
    </row>
    <row r="2039" spans="4:14" s="205" customFormat="1" x14ac:dyDescent="0.3">
      <c r="D2039" s="215"/>
      <c r="E2039" s="215"/>
      <c r="F2039" s="216"/>
      <c r="G2039" s="217"/>
      <c r="H2039" s="217"/>
      <c r="I2039" s="218"/>
      <c r="J2039" s="216"/>
      <c r="K2039" s="216"/>
      <c r="L2039" s="232"/>
      <c r="M2039" s="215"/>
      <c r="N2039" s="216"/>
    </row>
    <row r="2040" spans="4:14" s="205" customFormat="1" x14ac:dyDescent="0.3">
      <c r="D2040" s="215"/>
      <c r="E2040" s="215"/>
      <c r="F2040" s="216"/>
      <c r="G2040" s="217"/>
      <c r="H2040" s="217"/>
      <c r="I2040" s="218"/>
      <c r="J2040" s="216"/>
      <c r="K2040" s="216"/>
      <c r="L2040" s="232"/>
      <c r="M2040" s="215"/>
      <c r="N2040" s="216"/>
    </row>
    <row r="2041" spans="4:14" s="205" customFormat="1" x14ac:dyDescent="0.3">
      <c r="D2041" s="215"/>
      <c r="E2041" s="215"/>
      <c r="F2041" s="216"/>
      <c r="G2041" s="217"/>
      <c r="H2041" s="217"/>
      <c r="I2041" s="218"/>
      <c r="J2041" s="216"/>
      <c r="K2041" s="216"/>
      <c r="L2041" s="232"/>
      <c r="M2041" s="215"/>
      <c r="N2041" s="216"/>
    </row>
    <row r="2042" spans="4:14" s="205" customFormat="1" x14ac:dyDescent="0.3">
      <c r="D2042" s="215"/>
      <c r="E2042" s="215"/>
      <c r="F2042" s="216"/>
      <c r="G2042" s="217"/>
      <c r="H2042" s="217"/>
      <c r="I2042" s="218"/>
      <c r="J2042" s="216"/>
      <c r="K2042" s="216"/>
      <c r="L2042" s="232"/>
      <c r="M2042" s="215"/>
      <c r="N2042" s="216"/>
    </row>
    <row r="2043" spans="4:14" s="205" customFormat="1" x14ac:dyDescent="0.3">
      <c r="D2043" s="215"/>
      <c r="E2043" s="215"/>
      <c r="F2043" s="216"/>
      <c r="G2043" s="217"/>
      <c r="H2043" s="217"/>
      <c r="I2043" s="218"/>
      <c r="J2043" s="216"/>
      <c r="K2043" s="216"/>
      <c r="L2043" s="232"/>
      <c r="M2043" s="215"/>
      <c r="N2043" s="216"/>
    </row>
    <row r="2044" spans="4:14" s="205" customFormat="1" x14ac:dyDescent="0.3">
      <c r="D2044" s="215"/>
      <c r="E2044" s="215"/>
      <c r="F2044" s="216"/>
      <c r="G2044" s="217"/>
      <c r="H2044" s="217"/>
      <c r="I2044" s="218"/>
      <c r="J2044" s="216"/>
      <c r="K2044" s="216"/>
      <c r="L2044" s="232"/>
      <c r="M2044" s="215"/>
      <c r="N2044" s="216"/>
    </row>
    <row r="2045" spans="4:14" s="205" customFormat="1" x14ac:dyDescent="0.3">
      <c r="D2045" s="215"/>
      <c r="E2045" s="215"/>
      <c r="F2045" s="216"/>
      <c r="G2045" s="217"/>
      <c r="H2045" s="217"/>
      <c r="I2045" s="218"/>
      <c r="J2045" s="216"/>
      <c r="K2045" s="216"/>
      <c r="L2045" s="232"/>
      <c r="M2045" s="215"/>
      <c r="N2045" s="216"/>
    </row>
    <row r="2046" spans="4:14" s="205" customFormat="1" x14ac:dyDescent="0.3">
      <c r="D2046" s="215"/>
      <c r="E2046" s="215"/>
      <c r="F2046" s="216"/>
      <c r="G2046" s="217"/>
      <c r="H2046" s="217"/>
      <c r="I2046" s="218"/>
      <c r="J2046" s="216"/>
      <c r="K2046" s="216"/>
      <c r="L2046" s="232"/>
      <c r="M2046" s="215"/>
      <c r="N2046" s="216"/>
    </row>
    <row r="2047" spans="4:14" s="205" customFormat="1" x14ac:dyDescent="0.3">
      <c r="D2047" s="215"/>
      <c r="E2047" s="215"/>
      <c r="F2047" s="216"/>
      <c r="G2047" s="217"/>
      <c r="H2047" s="217"/>
      <c r="I2047" s="218"/>
      <c r="J2047" s="216"/>
      <c r="K2047" s="216"/>
      <c r="L2047" s="232"/>
      <c r="M2047" s="215"/>
      <c r="N2047" s="216"/>
    </row>
    <row r="2048" spans="4:14" s="205" customFormat="1" x14ac:dyDescent="0.3">
      <c r="D2048" s="215"/>
      <c r="E2048" s="215"/>
      <c r="F2048" s="216"/>
      <c r="G2048" s="217"/>
      <c r="H2048" s="217"/>
      <c r="I2048" s="218"/>
      <c r="J2048" s="216"/>
      <c r="K2048" s="216"/>
      <c r="L2048" s="232"/>
      <c r="M2048" s="215"/>
      <c r="N2048" s="216"/>
    </row>
    <row r="2049" spans="4:14" s="205" customFormat="1" x14ac:dyDescent="0.3">
      <c r="D2049" s="215"/>
      <c r="E2049" s="215"/>
      <c r="F2049" s="216"/>
      <c r="G2049" s="217"/>
      <c r="H2049" s="217"/>
      <c r="I2049" s="218"/>
      <c r="J2049" s="216"/>
      <c r="K2049" s="216"/>
      <c r="L2049" s="232"/>
      <c r="M2049" s="215"/>
      <c r="N2049" s="216"/>
    </row>
    <row r="2050" spans="4:14" s="205" customFormat="1" x14ac:dyDescent="0.3">
      <c r="D2050" s="215"/>
      <c r="E2050" s="215"/>
      <c r="F2050" s="216"/>
      <c r="G2050" s="217"/>
      <c r="H2050" s="217"/>
      <c r="I2050" s="218"/>
      <c r="J2050" s="216"/>
      <c r="K2050" s="216"/>
      <c r="L2050" s="232"/>
      <c r="M2050" s="215"/>
      <c r="N2050" s="216"/>
    </row>
    <row r="2051" spans="4:14" s="205" customFormat="1" x14ac:dyDescent="0.3">
      <c r="D2051" s="215"/>
      <c r="E2051" s="215"/>
      <c r="F2051" s="216"/>
      <c r="G2051" s="217"/>
      <c r="H2051" s="217"/>
      <c r="I2051" s="218"/>
      <c r="J2051" s="216"/>
      <c r="K2051" s="216"/>
      <c r="L2051" s="232"/>
      <c r="M2051" s="215"/>
      <c r="N2051" s="216"/>
    </row>
    <row r="2052" spans="4:14" s="205" customFormat="1" x14ac:dyDescent="0.3">
      <c r="D2052" s="215"/>
      <c r="E2052" s="215"/>
      <c r="F2052" s="216"/>
      <c r="G2052" s="217"/>
      <c r="H2052" s="217"/>
      <c r="I2052" s="218"/>
      <c r="J2052" s="216"/>
      <c r="K2052" s="216"/>
      <c r="L2052" s="232"/>
      <c r="M2052" s="215"/>
      <c r="N2052" s="216"/>
    </row>
    <row r="2053" spans="4:14" s="205" customFormat="1" x14ac:dyDescent="0.3">
      <c r="D2053" s="215"/>
      <c r="E2053" s="215"/>
      <c r="F2053" s="216"/>
      <c r="G2053" s="217"/>
      <c r="H2053" s="217"/>
      <c r="I2053" s="218"/>
      <c r="J2053" s="216"/>
      <c r="K2053" s="216"/>
      <c r="L2053" s="232"/>
      <c r="M2053" s="215"/>
      <c r="N2053" s="216"/>
    </row>
    <row r="2054" spans="4:14" s="205" customFormat="1" x14ac:dyDescent="0.3">
      <c r="D2054" s="215"/>
      <c r="E2054" s="215"/>
      <c r="F2054" s="216"/>
      <c r="G2054" s="217"/>
      <c r="H2054" s="217"/>
      <c r="I2054" s="218"/>
      <c r="J2054" s="216"/>
      <c r="K2054" s="216"/>
      <c r="L2054" s="232"/>
      <c r="M2054" s="215"/>
      <c r="N2054" s="216"/>
    </row>
    <row r="2055" spans="4:14" s="205" customFormat="1" x14ac:dyDescent="0.3">
      <c r="D2055" s="215"/>
      <c r="E2055" s="215"/>
      <c r="F2055" s="216"/>
      <c r="G2055" s="217"/>
      <c r="H2055" s="217"/>
      <c r="I2055" s="218"/>
      <c r="J2055" s="216"/>
      <c r="K2055" s="216"/>
      <c r="L2055" s="232"/>
      <c r="M2055" s="215"/>
      <c r="N2055" s="216"/>
    </row>
    <row r="2056" spans="4:14" s="205" customFormat="1" x14ac:dyDescent="0.3">
      <c r="D2056" s="215"/>
      <c r="E2056" s="215"/>
      <c r="F2056" s="216"/>
      <c r="G2056" s="217"/>
      <c r="H2056" s="217"/>
      <c r="I2056" s="218"/>
      <c r="J2056" s="216"/>
      <c r="K2056" s="216"/>
      <c r="L2056" s="232"/>
      <c r="M2056" s="215"/>
      <c r="N2056" s="216"/>
    </row>
    <row r="2057" spans="4:14" s="205" customFormat="1" x14ac:dyDescent="0.3">
      <c r="D2057" s="215"/>
      <c r="E2057" s="215"/>
      <c r="F2057" s="216"/>
      <c r="G2057" s="217"/>
      <c r="H2057" s="217"/>
      <c r="I2057" s="218"/>
      <c r="J2057" s="216"/>
      <c r="K2057" s="216"/>
      <c r="L2057" s="232"/>
      <c r="M2057" s="215"/>
      <c r="N2057" s="216"/>
    </row>
    <row r="2058" spans="4:14" s="205" customFormat="1" x14ac:dyDescent="0.3">
      <c r="D2058" s="215"/>
      <c r="E2058" s="215"/>
      <c r="F2058" s="216"/>
      <c r="G2058" s="217"/>
      <c r="H2058" s="217"/>
      <c r="I2058" s="218"/>
      <c r="J2058" s="216"/>
      <c r="K2058" s="216"/>
      <c r="L2058" s="232"/>
      <c r="M2058" s="215"/>
      <c r="N2058" s="216"/>
    </row>
    <row r="2059" spans="4:14" s="205" customFormat="1" x14ac:dyDescent="0.3">
      <c r="D2059" s="215"/>
      <c r="E2059" s="215"/>
      <c r="F2059" s="216"/>
      <c r="G2059" s="217"/>
      <c r="H2059" s="217"/>
      <c r="I2059" s="218"/>
      <c r="J2059" s="216"/>
      <c r="K2059" s="216"/>
      <c r="L2059" s="232"/>
      <c r="M2059" s="215"/>
      <c r="N2059" s="216"/>
    </row>
    <row r="2060" spans="4:14" s="205" customFormat="1" x14ac:dyDescent="0.3">
      <c r="D2060" s="215"/>
      <c r="E2060" s="215"/>
      <c r="F2060" s="216"/>
      <c r="G2060" s="217"/>
      <c r="H2060" s="217"/>
      <c r="I2060" s="218"/>
      <c r="J2060" s="216"/>
      <c r="K2060" s="216"/>
      <c r="L2060" s="232"/>
      <c r="M2060" s="215"/>
      <c r="N2060" s="216"/>
    </row>
    <row r="2061" spans="4:14" s="205" customFormat="1" x14ac:dyDescent="0.3">
      <c r="D2061" s="215"/>
      <c r="E2061" s="215"/>
      <c r="F2061" s="216"/>
      <c r="G2061" s="217"/>
      <c r="H2061" s="217"/>
      <c r="I2061" s="218"/>
      <c r="J2061" s="216"/>
      <c r="K2061" s="216"/>
      <c r="L2061" s="232"/>
      <c r="M2061" s="215"/>
      <c r="N2061" s="216"/>
    </row>
    <row r="2062" spans="4:14" s="205" customFormat="1" x14ac:dyDescent="0.3">
      <c r="D2062" s="215"/>
      <c r="E2062" s="215"/>
      <c r="F2062" s="216"/>
      <c r="G2062" s="217"/>
      <c r="H2062" s="217"/>
      <c r="I2062" s="218"/>
      <c r="J2062" s="216"/>
      <c r="K2062" s="216"/>
      <c r="L2062" s="232"/>
      <c r="M2062" s="215"/>
      <c r="N2062" s="216"/>
    </row>
    <row r="2063" spans="4:14" s="205" customFormat="1" x14ac:dyDescent="0.3">
      <c r="D2063" s="215"/>
      <c r="E2063" s="215"/>
      <c r="F2063" s="216"/>
      <c r="G2063" s="217"/>
      <c r="H2063" s="217"/>
      <c r="I2063" s="218"/>
      <c r="J2063" s="216"/>
      <c r="K2063" s="216"/>
      <c r="L2063" s="232"/>
      <c r="M2063" s="215"/>
      <c r="N2063" s="216"/>
    </row>
    <row r="2064" spans="4:14" s="205" customFormat="1" x14ac:dyDescent="0.3">
      <c r="D2064" s="215"/>
      <c r="E2064" s="215"/>
      <c r="F2064" s="216"/>
      <c r="G2064" s="217"/>
      <c r="H2064" s="217"/>
      <c r="I2064" s="218"/>
      <c r="J2064" s="216"/>
      <c r="K2064" s="216"/>
      <c r="L2064" s="232"/>
      <c r="M2064" s="215"/>
      <c r="N2064" s="216"/>
    </row>
    <row r="2065" spans="4:14" s="205" customFormat="1" x14ac:dyDescent="0.3">
      <c r="D2065" s="215"/>
      <c r="E2065" s="215"/>
      <c r="F2065" s="216"/>
      <c r="G2065" s="217"/>
      <c r="H2065" s="217"/>
      <c r="I2065" s="218"/>
      <c r="J2065" s="216"/>
      <c r="K2065" s="216"/>
      <c r="L2065" s="232"/>
      <c r="M2065" s="215"/>
      <c r="N2065" s="216"/>
    </row>
    <row r="2066" spans="4:14" s="205" customFormat="1" x14ac:dyDescent="0.3">
      <c r="D2066" s="215"/>
      <c r="E2066" s="215"/>
      <c r="F2066" s="216"/>
      <c r="G2066" s="217"/>
      <c r="H2066" s="217"/>
      <c r="I2066" s="218"/>
      <c r="J2066" s="216"/>
      <c r="K2066" s="216"/>
      <c r="L2066" s="232"/>
      <c r="M2066" s="215"/>
      <c r="N2066" s="216"/>
    </row>
    <row r="2067" spans="4:14" s="205" customFormat="1" x14ac:dyDescent="0.3">
      <c r="D2067" s="215"/>
      <c r="E2067" s="215"/>
      <c r="F2067" s="216"/>
      <c r="G2067" s="217"/>
      <c r="H2067" s="217"/>
      <c r="I2067" s="218"/>
      <c r="J2067" s="216"/>
      <c r="K2067" s="216"/>
      <c r="L2067" s="232"/>
      <c r="M2067" s="215"/>
      <c r="N2067" s="216"/>
    </row>
    <row r="2068" spans="4:14" s="205" customFormat="1" x14ac:dyDescent="0.3">
      <c r="D2068" s="215"/>
      <c r="E2068" s="215"/>
      <c r="F2068" s="216"/>
      <c r="G2068" s="217"/>
      <c r="H2068" s="217"/>
      <c r="I2068" s="218"/>
      <c r="J2068" s="216"/>
      <c r="K2068" s="216"/>
      <c r="L2068" s="232"/>
      <c r="M2068" s="215"/>
      <c r="N2068" s="216"/>
    </row>
    <row r="2069" spans="4:14" s="205" customFormat="1" x14ac:dyDescent="0.3">
      <c r="D2069" s="215"/>
      <c r="E2069" s="215"/>
      <c r="F2069" s="216"/>
      <c r="G2069" s="217"/>
      <c r="H2069" s="217"/>
      <c r="I2069" s="218"/>
      <c r="J2069" s="216"/>
      <c r="K2069" s="216"/>
      <c r="L2069" s="232"/>
      <c r="M2069" s="215"/>
      <c r="N2069" s="216"/>
    </row>
    <row r="2070" spans="4:14" s="205" customFormat="1" x14ac:dyDescent="0.3">
      <c r="D2070" s="215"/>
      <c r="E2070" s="215"/>
      <c r="F2070" s="216"/>
      <c r="G2070" s="217"/>
      <c r="H2070" s="217"/>
      <c r="I2070" s="218"/>
      <c r="J2070" s="216"/>
      <c r="K2070" s="216"/>
      <c r="L2070" s="232"/>
      <c r="M2070" s="215"/>
      <c r="N2070" s="216"/>
    </row>
    <row r="2071" spans="4:14" s="205" customFormat="1" x14ac:dyDescent="0.3">
      <c r="D2071" s="215"/>
      <c r="E2071" s="215"/>
      <c r="F2071" s="216"/>
      <c r="G2071" s="217"/>
      <c r="H2071" s="217"/>
      <c r="I2071" s="218"/>
      <c r="J2071" s="216"/>
      <c r="K2071" s="216"/>
      <c r="L2071" s="232"/>
      <c r="M2071" s="215"/>
      <c r="N2071" s="216"/>
    </row>
    <row r="2072" spans="4:14" s="205" customFormat="1" x14ac:dyDescent="0.3">
      <c r="D2072" s="215"/>
      <c r="E2072" s="215"/>
      <c r="F2072" s="216"/>
      <c r="G2072" s="217"/>
      <c r="H2072" s="217"/>
      <c r="I2072" s="218"/>
      <c r="J2072" s="216"/>
      <c r="K2072" s="216"/>
      <c r="L2072" s="232"/>
      <c r="M2072" s="215"/>
      <c r="N2072" s="216"/>
    </row>
    <row r="2073" spans="4:14" s="205" customFormat="1" x14ac:dyDescent="0.3">
      <c r="D2073" s="215"/>
      <c r="E2073" s="215"/>
      <c r="F2073" s="216"/>
      <c r="G2073" s="217"/>
      <c r="H2073" s="217"/>
      <c r="I2073" s="218"/>
      <c r="J2073" s="216"/>
      <c r="K2073" s="216"/>
      <c r="L2073" s="232"/>
      <c r="M2073" s="215"/>
      <c r="N2073" s="216"/>
    </row>
    <row r="2074" spans="4:14" s="205" customFormat="1" x14ac:dyDescent="0.3">
      <c r="D2074" s="215"/>
      <c r="E2074" s="215"/>
      <c r="F2074" s="216"/>
      <c r="G2074" s="217"/>
      <c r="H2074" s="217"/>
      <c r="I2074" s="218"/>
      <c r="J2074" s="216"/>
      <c r="K2074" s="216"/>
      <c r="L2074" s="232"/>
      <c r="M2074" s="215"/>
      <c r="N2074" s="216"/>
    </row>
    <row r="2075" spans="4:14" s="205" customFormat="1" x14ac:dyDescent="0.3">
      <c r="D2075" s="215"/>
      <c r="E2075" s="215"/>
      <c r="F2075" s="216"/>
      <c r="G2075" s="217"/>
      <c r="H2075" s="217"/>
      <c r="I2075" s="218"/>
      <c r="J2075" s="216"/>
      <c r="K2075" s="216"/>
      <c r="L2075" s="232"/>
      <c r="M2075" s="215"/>
      <c r="N2075" s="216"/>
    </row>
    <row r="2076" spans="4:14" s="205" customFormat="1" x14ac:dyDescent="0.3">
      <c r="D2076" s="215"/>
      <c r="E2076" s="215"/>
      <c r="F2076" s="216"/>
      <c r="G2076" s="217"/>
      <c r="H2076" s="217"/>
      <c r="I2076" s="218"/>
      <c r="J2076" s="216"/>
      <c r="K2076" s="216"/>
      <c r="L2076" s="232"/>
      <c r="M2076" s="215"/>
      <c r="N2076" s="216"/>
    </row>
    <row r="2077" spans="4:14" s="205" customFormat="1" x14ac:dyDescent="0.3">
      <c r="D2077" s="215"/>
      <c r="E2077" s="215"/>
      <c r="F2077" s="216"/>
      <c r="G2077" s="217"/>
      <c r="H2077" s="217"/>
      <c r="I2077" s="218"/>
      <c r="J2077" s="216"/>
      <c r="K2077" s="216"/>
      <c r="L2077" s="232"/>
      <c r="M2077" s="215"/>
      <c r="N2077" s="216"/>
    </row>
    <row r="2078" spans="4:14" s="205" customFormat="1" x14ac:dyDescent="0.3">
      <c r="D2078" s="215"/>
      <c r="E2078" s="215"/>
      <c r="F2078" s="216"/>
      <c r="G2078" s="217"/>
      <c r="H2078" s="217"/>
      <c r="I2078" s="218"/>
      <c r="J2078" s="216"/>
      <c r="K2078" s="216"/>
      <c r="L2078" s="232"/>
      <c r="M2078" s="215"/>
      <c r="N2078" s="216"/>
    </row>
    <row r="2079" spans="4:14" s="205" customFormat="1" x14ac:dyDescent="0.3">
      <c r="D2079" s="215"/>
      <c r="E2079" s="215"/>
      <c r="F2079" s="216"/>
      <c r="G2079" s="217"/>
      <c r="H2079" s="217"/>
      <c r="I2079" s="218"/>
      <c r="J2079" s="216"/>
      <c r="K2079" s="216"/>
      <c r="L2079" s="232"/>
      <c r="M2079" s="215"/>
      <c r="N2079" s="216"/>
    </row>
    <row r="2080" spans="4:14" s="205" customFormat="1" x14ac:dyDescent="0.3">
      <c r="D2080" s="215"/>
      <c r="E2080" s="215"/>
      <c r="F2080" s="216"/>
      <c r="G2080" s="217"/>
      <c r="H2080" s="217"/>
      <c r="I2080" s="218"/>
      <c r="J2080" s="216"/>
      <c r="K2080" s="216"/>
      <c r="L2080" s="232"/>
      <c r="M2080" s="215"/>
      <c r="N2080" s="216"/>
    </row>
    <row r="2081" spans="4:14" s="205" customFormat="1" x14ac:dyDescent="0.3">
      <c r="D2081" s="215"/>
      <c r="E2081" s="215"/>
      <c r="F2081" s="216"/>
      <c r="G2081" s="217"/>
      <c r="H2081" s="217"/>
      <c r="I2081" s="218"/>
      <c r="J2081" s="216"/>
      <c r="K2081" s="216"/>
      <c r="L2081" s="232"/>
      <c r="M2081" s="215"/>
      <c r="N2081" s="216"/>
    </row>
    <row r="2082" spans="4:14" s="205" customFormat="1" x14ac:dyDescent="0.3">
      <c r="D2082" s="215"/>
      <c r="E2082" s="215"/>
      <c r="F2082" s="216"/>
      <c r="G2082" s="217"/>
      <c r="H2082" s="217"/>
      <c r="I2082" s="218"/>
      <c r="J2082" s="216"/>
      <c r="K2082" s="216"/>
      <c r="L2082" s="232"/>
      <c r="M2082" s="215"/>
      <c r="N2082" s="216"/>
    </row>
    <row r="2083" spans="4:14" s="205" customFormat="1" x14ac:dyDescent="0.3">
      <c r="D2083" s="215"/>
      <c r="E2083" s="215"/>
      <c r="F2083" s="216"/>
      <c r="G2083" s="217"/>
      <c r="H2083" s="217"/>
      <c r="I2083" s="218"/>
      <c r="J2083" s="216"/>
      <c r="K2083" s="216"/>
      <c r="L2083" s="232"/>
      <c r="M2083" s="215"/>
      <c r="N2083" s="216"/>
    </row>
    <row r="2084" spans="4:14" s="205" customFormat="1" x14ac:dyDescent="0.3">
      <c r="D2084" s="215"/>
      <c r="E2084" s="215"/>
      <c r="F2084" s="216"/>
      <c r="G2084" s="217"/>
      <c r="H2084" s="217"/>
      <c r="I2084" s="218"/>
      <c r="J2084" s="216"/>
      <c r="K2084" s="216"/>
      <c r="L2084" s="232"/>
      <c r="M2084" s="215"/>
      <c r="N2084" s="216"/>
    </row>
    <row r="2085" spans="4:14" s="205" customFormat="1" x14ac:dyDescent="0.3">
      <c r="D2085" s="215"/>
      <c r="E2085" s="215"/>
      <c r="F2085" s="216"/>
      <c r="G2085" s="217"/>
      <c r="H2085" s="217"/>
      <c r="I2085" s="218"/>
      <c r="J2085" s="216"/>
      <c r="K2085" s="216"/>
      <c r="L2085" s="232"/>
      <c r="M2085" s="215"/>
      <c r="N2085" s="216"/>
    </row>
    <row r="2086" spans="4:14" s="205" customFormat="1" x14ac:dyDescent="0.3">
      <c r="D2086" s="215"/>
      <c r="E2086" s="215"/>
      <c r="F2086" s="216"/>
      <c r="G2086" s="217"/>
      <c r="H2086" s="217"/>
      <c r="I2086" s="218"/>
      <c r="J2086" s="216"/>
      <c r="K2086" s="216"/>
      <c r="L2086" s="232"/>
      <c r="M2086" s="215"/>
      <c r="N2086" s="216"/>
    </row>
    <row r="2087" spans="4:14" s="205" customFormat="1" x14ac:dyDescent="0.3">
      <c r="D2087" s="215"/>
      <c r="E2087" s="215"/>
      <c r="F2087" s="216"/>
      <c r="G2087" s="217"/>
      <c r="H2087" s="217"/>
      <c r="I2087" s="218"/>
      <c r="J2087" s="216"/>
      <c r="K2087" s="216"/>
      <c r="L2087" s="232"/>
      <c r="M2087" s="215"/>
      <c r="N2087" s="216"/>
    </row>
    <row r="2088" spans="4:14" s="205" customFormat="1" x14ac:dyDescent="0.3">
      <c r="D2088" s="215"/>
      <c r="E2088" s="215"/>
      <c r="F2088" s="216"/>
      <c r="G2088" s="217"/>
      <c r="H2088" s="217"/>
      <c r="I2088" s="218"/>
      <c r="J2088" s="216"/>
      <c r="K2088" s="216"/>
      <c r="L2088" s="232"/>
      <c r="M2088" s="215"/>
      <c r="N2088" s="216"/>
    </row>
    <row r="2089" spans="4:14" s="205" customFormat="1" x14ac:dyDescent="0.3">
      <c r="D2089" s="215"/>
      <c r="E2089" s="215"/>
      <c r="F2089" s="216"/>
      <c r="G2089" s="217"/>
      <c r="H2089" s="217"/>
      <c r="I2089" s="218"/>
      <c r="J2089" s="216"/>
      <c r="K2089" s="216"/>
      <c r="L2089" s="232"/>
      <c r="M2089" s="215"/>
      <c r="N2089" s="216"/>
    </row>
    <row r="2090" spans="4:14" s="205" customFormat="1" x14ac:dyDescent="0.3">
      <c r="D2090" s="215"/>
      <c r="E2090" s="215"/>
      <c r="F2090" s="216"/>
      <c r="G2090" s="217"/>
      <c r="H2090" s="217"/>
      <c r="I2090" s="218"/>
      <c r="J2090" s="216"/>
      <c r="K2090" s="216"/>
      <c r="L2090" s="232"/>
      <c r="M2090" s="215"/>
      <c r="N2090" s="216"/>
    </row>
    <row r="2091" spans="4:14" s="205" customFormat="1" x14ac:dyDescent="0.3">
      <c r="D2091" s="215"/>
      <c r="E2091" s="215"/>
      <c r="F2091" s="216"/>
      <c r="G2091" s="217"/>
      <c r="H2091" s="217"/>
      <c r="I2091" s="218"/>
      <c r="J2091" s="216"/>
      <c r="K2091" s="216"/>
      <c r="L2091" s="232"/>
      <c r="M2091" s="215"/>
      <c r="N2091" s="216"/>
    </row>
    <row r="2092" spans="4:14" s="205" customFormat="1" x14ac:dyDescent="0.3">
      <c r="D2092" s="215"/>
      <c r="E2092" s="215"/>
      <c r="F2092" s="216"/>
      <c r="G2092" s="217"/>
      <c r="H2092" s="217"/>
      <c r="I2092" s="218"/>
      <c r="J2092" s="216"/>
      <c r="K2092" s="216"/>
      <c r="L2092" s="232"/>
      <c r="M2092" s="215"/>
      <c r="N2092" s="216"/>
    </row>
    <row r="2093" spans="4:14" s="205" customFormat="1" x14ac:dyDescent="0.3">
      <c r="D2093" s="215"/>
      <c r="E2093" s="215"/>
      <c r="F2093" s="216"/>
      <c r="G2093" s="217"/>
      <c r="H2093" s="217"/>
      <c r="I2093" s="218"/>
      <c r="J2093" s="216"/>
      <c r="K2093" s="216"/>
      <c r="L2093" s="232"/>
      <c r="M2093" s="215"/>
      <c r="N2093" s="216"/>
    </row>
    <row r="2094" spans="4:14" s="205" customFormat="1" x14ac:dyDescent="0.3">
      <c r="D2094" s="215"/>
      <c r="E2094" s="215"/>
      <c r="F2094" s="216"/>
      <c r="G2094" s="217"/>
      <c r="H2094" s="217"/>
      <c r="I2094" s="218"/>
      <c r="J2094" s="216"/>
      <c r="K2094" s="216"/>
      <c r="L2094" s="232"/>
      <c r="M2094" s="215"/>
      <c r="N2094" s="216"/>
    </row>
    <row r="2095" spans="4:14" s="205" customFormat="1" x14ac:dyDescent="0.3">
      <c r="D2095" s="215"/>
      <c r="E2095" s="215"/>
      <c r="F2095" s="216"/>
      <c r="G2095" s="217"/>
      <c r="H2095" s="217"/>
      <c r="I2095" s="218"/>
      <c r="J2095" s="216"/>
      <c r="K2095" s="216"/>
      <c r="L2095" s="232"/>
      <c r="M2095" s="215"/>
      <c r="N2095" s="216"/>
    </row>
    <row r="2096" spans="4:14" s="205" customFormat="1" x14ac:dyDescent="0.3">
      <c r="D2096" s="215"/>
      <c r="E2096" s="215"/>
      <c r="F2096" s="216"/>
      <c r="G2096" s="217"/>
      <c r="H2096" s="217"/>
      <c r="I2096" s="218"/>
      <c r="J2096" s="216"/>
      <c r="K2096" s="216"/>
      <c r="L2096" s="232"/>
      <c r="M2096" s="215"/>
      <c r="N2096" s="216"/>
    </row>
    <row r="2097" spans="4:14" s="205" customFormat="1" x14ac:dyDescent="0.3">
      <c r="D2097" s="215"/>
      <c r="E2097" s="215"/>
      <c r="F2097" s="216"/>
      <c r="G2097" s="217"/>
      <c r="H2097" s="217"/>
      <c r="I2097" s="218"/>
      <c r="J2097" s="216"/>
      <c r="K2097" s="216"/>
      <c r="L2097" s="232"/>
      <c r="M2097" s="215"/>
      <c r="N2097" s="216"/>
    </row>
    <row r="2098" spans="4:14" s="205" customFormat="1" x14ac:dyDescent="0.3">
      <c r="D2098" s="215"/>
      <c r="E2098" s="215"/>
      <c r="F2098" s="216"/>
      <c r="G2098" s="217"/>
      <c r="H2098" s="217"/>
      <c r="I2098" s="218"/>
      <c r="J2098" s="216"/>
      <c r="K2098" s="216"/>
      <c r="L2098" s="232"/>
      <c r="M2098" s="215"/>
      <c r="N2098" s="216"/>
    </row>
    <row r="2099" spans="4:14" s="205" customFormat="1" x14ac:dyDescent="0.3">
      <c r="D2099" s="215"/>
      <c r="E2099" s="215"/>
      <c r="F2099" s="216"/>
      <c r="G2099" s="217"/>
      <c r="H2099" s="217"/>
      <c r="I2099" s="218"/>
      <c r="J2099" s="216"/>
      <c r="K2099" s="216"/>
      <c r="L2099" s="232"/>
      <c r="M2099" s="215"/>
      <c r="N2099" s="216"/>
    </row>
    <row r="2100" spans="4:14" s="205" customFormat="1" x14ac:dyDescent="0.3">
      <c r="D2100" s="215"/>
      <c r="E2100" s="215"/>
      <c r="F2100" s="216"/>
      <c r="G2100" s="217"/>
      <c r="H2100" s="217"/>
      <c r="I2100" s="218"/>
      <c r="J2100" s="216"/>
      <c r="K2100" s="216"/>
      <c r="L2100" s="232"/>
      <c r="M2100" s="215"/>
      <c r="N2100" s="216"/>
    </row>
    <row r="2101" spans="4:14" s="205" customFormat="1" x14ac:dyDescent="0.3">
      <c r="D2101" s="215"/>
      <c r="E2101" s="215"/>
      <c r="F2101" s="216"/>
      <c r="G2101" s="217"/>
      <c r="H2101" s="217"/>
      <c r="I2101" s="218"/>
      <c r="J2101" s="216"/>
      <c r="K2101" s="216"/>
      <c r="L2101" s="232"/>
      <c r="M2101" s="215"/>
      <c r="N2101" s="216"/>
    </row>
    <row r="2102" spans="4:14" s="205" customFormat="1" x14ac:dyDescent="0.3">
      <c r="D2102" s="215"/>
      <c r="E2102" s="215"/>
      <c r="F2102" s="216"/>
      <c r="G2102" s="217"/>
      <c r="H2102" s="217"/>
      <c r="I2102" s="218"/>
      <c r="J2102" s="216"/>
      <c r="K2102" s="216"/>
      <c r="L2102" s="232"/>
      <c r="M2102" s="215"/>
      <c r="N2102" s="216"/>
    </row>
    <row r="2103" spans="4:14" s="205" customFormat="1" x14ac:dyDescent="0.3">
      <c r="D2103" s="215"/>
      <c r="E2103" s="215"/>
      <c r="F2103" s="216"/>
      <c r="G2103" s="217"/>
      <c r="H2103" s="217"/>
      <c r="I2103" s="218"/>
      <c r="J2103" s="216"/>
      <c r="K2103" s="216"/>
      <c r="L2103" s="232"/>
      <c r="M2103" s="215"/>
      <c r="N2103" s="216"/>
    </row>
    <row r="2104" spans="4:14" s="205" customFormat="1" x14ac:dyDescent="0.3">
      <c r="D2104" s="215"/>
      <c r="E2104" s="215"/>
      <c r="F2104" s="216"/>
      <c r="G2104" s="217"/>
      <c r="H2104" s="217"/>
      <c r="I2104" s="218"/>
      <c r="J2104" s="216"/>
      <c r="K2104" s="216"/>
      <c r="L2104" s="232"/>
      <c r="M2104" s="215"/>
      <c r="N2104" s="216"/>
    </row>
    <row r="2105" spans="4:14" s="205" customFormat="1" x14ac:dyDescent="0.3">
      <c r="D2105" s="215"/>
      <c r="E2105" s="215"/>
      <c r="F2105" s="216"/>
      <c r="G2105" s="217"/>
      <c r="H2105" s="217"/>
      <c r="I2105" s="218"/>
      <c r="J2105" s="216"/>
      <c r="K2105" s="216"/>
      <c r="L2105" s="232"/>
      <c r="M2105" s="215"/>
      <c r="N2105" s="216"/>
    </row>
    <row r="2106" spans="4:14" s="205" customFormat="1" x14ac:dyDescent="0.3">
      <c r="D2106" s="215"/>
      <c r="E2106" s="215"/>
      <c r="F2106" s="216"/>
      <c r="G2106" s="217"/>
      <c r="H2106" s="217"/>
      <c r="I2106" s="218"/>
      <c r="J2106" s="216"/>
      <c r="K2106" s="216"/>
      <c r="L2106" s="232"/>
      <c r="M2106" s="215"/>
      <c r="N2106" s="216"/>
    </row>
    <row r="2107" spans="4:14" s="205" customFormat="1" x14ac:dyDescent="0.3">
      <c r="D2107" s="215"/>
      <c r="E2107" s="215"/>
      <c r="F2107" s="216"/>
      <c r="G2107" s="217"/>
      <c r="H2107" s="217"/>
      <c r="I2107" s="218"/>
      <c r="J2107" s="216"/>
      <c r="K2107" s="216"/>
      <c r="L2107" s="232"/>
      <c r="M2107" s="215"/>
      <c r="N2107" s="216"/>
    </row>
    <row r="2108" spans="4:14" s="205" customFormat="1" x14ac:dyDescent="0.3">
      <c r="D2108" s="215"/>
      <c r="E2108" s="215"/>
      <c r="F2108" s="216"/>
      <c r="G2108" s="217"/>
      <c r="H2108" s="217"/>
      <c r="I2108" s="218"/>
      <c r="J2108" s="216"/>
      <c r="K2108" s="216"/>
      <c r="L2108" s="232"/>
      <c r="M2108" s="215"/>
      <c r="N2108" s="216"/>
    </row>
    <row r="2109" spans="4:14" s="205" customFormat="1" x14ac:dyDescent="0.3">
      <c r="D2109" s="215"/>
      <c r="E2109" s="215"/>
      <c r="F2109" s="216"/>
      <c r="G2109" s="217"/>
      <c r="H2109" s="217"/>
      <c r="I2109" s="218"/>
      <c r="J2109" s="216"/>
      <c r="K2109" s="216"/>
      <c r="L2109" s="232"/>
      <c r="M2109" s="215"/>
      <c r="N2109" s="216"/>
    </row>
    <row r="2110" spans="4:14" s="205" customFormat="1" x14ac:dyDescent="0.3">
      <c r="D2110" s="215"/>
      <c r="E2110" s="215"/>
      <c r="F2110" s="216"/>
      <c r="G2110" s="217"/>
      <c r="H2110" s="217"/>
      <c r="I2110" s="218"/>
      <c r="J2110" s="216"/>
      <c r="K2110" s="216"/>
      <c r="L2110" s="232"/>
      <c r="M2110" s="215"/>
      <c r="N2110" s="216"/>
    </row>
    <row r="2111" spans="4:14" s="205" customFormat="1" x14ac:dyDescent="0.3">
      <c r="D2111" s="215"/>
      <c r="E2111" s="215"/>
      <c r="F2111" s="216"/>
      <c r="G2111" s="217"/>
      <c r="H2111" s="217"/>
      <c r="I2111" s="218"/>
      <c r="J2111" s="216"/>
      <c r="K2111" s="216"/>
      <c r="L2111" s="232"/>
      <c r="M2111" s="215"/>
      <c r="N2111" s="216"/>
    </row>
    <row r="2112" spans="4:14" s="205" customFormat="1" x14ac:dyDescent="0.3">
      <c r="D2112" s="215"/>
      <c r="E2112" s="215"/>
      <c r="F2112" s="216"/>
      <c r="G2112" s="217"/>
      <c r="H2112" s="217"/>
      <c r="I2112" s="218"/>
      <c r="J2112" s="216"/>
      <c r="K2112" s="216"/>
      <c r="L2112" s="232"/>
      <c r="M2112" s="215"/>
      <c r="N2112" s="216"/>
    </row>
    <row r="2113" spans="4:14" s="205" customFormat="1" x14ac:dyDescent="0.3">
      <c r="D2113" s="215"/>
      <c r="E2113" s="215"/>
      <c r="F2113" s="216"/>
      <c r="G2113" s="217"/>
      <c r="H2113" s="217"/>
      <c r="I2113" s="218"/>
      <c r="J2113" s="216"/>
      <c r="K2113" s="216"/>
      <c r="L2113" s="232"/>
      <c r="M2113" s="215"/>
      <c r="N2113" s="216"/>
    </row>
    <row r="2114" spans="4:14" s="205" customFormat="1" x14ac:dyDescent="0.3">
      <c r="D2114" s="215"/>
      <c r="E2114" s="215"/>
      <c r="F2114" s="216"/>
      <c r="G2114" s="217"/>
      <c r="H2114" s="217"/>
      <c r="I2114" s="218"/>
      <c r="J2114" s="216"/>
      <c r="K2114" s="216"/>
      <c r="L2114" s="232"/>
      <c r="M2114" s="215"/>
      <c r="N2114" s="216"/>
    </row>
    <row r="2115" spans="4:14" s="205" customFormat="1" x14ac:dyDescent="0.3">
      <c r="D2115" s="215"/>
      <c r="E2115" s="215"/>
      <c r="F2115" s="216"/>
      <c r="G2115" s="217"/>
      <c r="H2115" s="217"/>
      <c r="I2115" s="218"/>
      <c r="J2115" s="216"/>
      <c r="K2115" s="216"/>
      <c r="L2115" s="232"/>
      <c r="M2115" s="215"/>
      <c r="N2115" s="216"/>
    </row>
    <row r="2116" spans="4:14" s="205" customFormat="1" x14ac:dyDescent="0.3">
      <c r="D2116" s="215"/>
      <c r="E2116" s="215"/>
      <c r="F2116" s="216"/>
      <c r="G2116" s="217"/>
      <c r="H2116" s="217"/>
      <c r="I2116" s="218"/>
      <c r="J2116" s="216"/>
      <c r="K2116" s="216"/>
      <c r="L2116" s="232"/>
      <c r="M2116" s="215"/>
      <c r="N2116" s="216"/>
    </row>
    <row r="2117" spans="4:14" s="205" customFormat="1" x14ac:dyDescent="0.3">
      <c r="D2117" s="215"/>
      <c r="E2117" s="215"/>
      <c r="F2117" s="216"/>
      <c r="G2117" s="217"/>
      <c r="H2117" s="217"/>
      <c r="I2117" s="218"/>
      <c r="J2117" s="216"/>
      <c r="K2117" s="216"/>
      <c r="L2117" s="232"/>
      <c r="M2117" s="215"/>
      <c r="N2117" s="216"/>
    </row>
    <row r="2118" spans="4:14" s="205" customFormat="1" x14ac:dyDescent="0.3">
      <c r="D2118" s="215"/>
      <c r="E2118" s="215"/>
      <c r="F2118" s="216"/>
      <c r="G2118" s="217"/>
      <c r="H2118" s="217"/>
      <c r="I2118" s="218"/>
      <c r="J2118" s="216"/>
      <c r="K2118" s="216"/>
      <c r="L2118" s="232"/>
      <c r="M2118" s="215"/>
      <c r="N2118" s="216"/>
    </row>
    <row r="2119" spans="4:14" s="205" customFormat="1" x14ac:dyDescent="0.3">
      <c r="D2119" s="215"/>
      <c r="E2119" s="215"/>
      <c r="F2119" s="216"/>
      <c r="G2119" s="217"/>
      <c r="H2119" s="217"/>
      <c r="I2119" s="218"/>
      <c r="J2119" s="216"/>
      <c r="K2119" s="216"/>
      <c r="L2119" s="232"/>
      <c r="M2119" s="215"/>
      <c r="N2119" s="216"/>
    </row>
    <row r="2120" spans="4:14" s="205" customFormat="1" x14ac:dyDescent="0.3">
      <c r="D2120" s="215"/>
      <c r="E2120" s="215"/>
      <c r="F2120" s="216"/>
      <c r="G2120" s="217"/>
      <c r="H2120" s="217"/>
      <c r="I2120" s="218"/>
      <c r="J2120" s="216"/>
      <c r="K2120" s="216"/>
      <c r="L2120" s="232"/>
      <c r="M2120" s="215"/>
      <c r="N2120" s="216"/>
    </row>
    <row r="2121" spans="4:14" s="205" customFormat="1" x14ac:dyDescent="0.3">
      <c r="D2121" s="215"/>
      <c r="E2121" s="215"/>
      <c r="F2121" s="216"/>
      <c r="G2121" s="217"/>
      <c r="H2121" s="217"/>
      <c r="I2121" s="218"/>
      <c r="J2121" s="216"/>
      <c r="K2121" s="216"/>
      <c r="L2121" s="232"/>
      <c r="M2121" s="215"/>
      <c r="N2121" s="216"/>
    </row>
    <row r="2122" spans="4:14" s="205" customFormat="1" x14ac:dyDescent="0.3">
      <c r="D2122" s="215"/>
      <c r="E2122" s="215"/>
      <c r="F2122" s="216"/>
      <c r="G2122" s="217"/>
      <c r="H2122" s="217"/>
      <c r="I2122" s="218"/>
      <c r="J2122" s="216"/>
      <c r="K2122" s="216"/>
      <c r="L2122" s="232"/>
      <c r="M2122" s="215"/>
      <c r="N2122" s="216"/>
    </row>
    <row r="2123" spans="4:14" s="205" customFormat="1" x14ac:dyDescent="0.3">
      <c r="D2123" s="215"/>
      <c r="E2123" s="215"/>
      <c r="F2123" s="216"/>
      <c r="G2123" s="217"/>
      <c r="H2123" s="217"/>
      <c r="I2123" s="218"/>
      <c r="J2123" s="216"/>
      <c r="K2123" s="216"/>
      <c r="L2123" s="232"/>
      <c r="M2123" s="215"/>
      <c r="N2123" s="216"/>
    </row>
    <row r="2124" spans="4:14" s="205" customFormat="1" x14ac:dyDescent="0.3">
      <c r="D2124" s="215"/>
      <c r="E2124" s="215"/>
      <c r="F2124" s="216"/>
      <c r="G2124" s="217"/>
      <c r="H2124" s="217"/>
      <c r="I2124" s="218"/>
      <c r="J2124" s="216"/>
      <c r="K2124" s="216"/>
      <c r="L2124" s="232"/>
      <c r="M2124" s="215"/>
      <c r="N2124" s="216"/>
    </row>
    <row r="2125" spans="4:14" s="205" customFormat="1" x14ac:dyDescent="0.3">
      <c r="D2125" s="215"/>
      <c r="E2125" s="215"/>
      <c r="F2125" s="216"/>
      <c r="G2125" s="217"/>
      <c r="H2125" s="217"/>
      <c r="I2125" s="218"/>
      <c r="J2125" s="216"/>
      <c r="K2125" s="216"/>
      <c r="L2125" s="232"/>
      <c r="M2125" s="215"/>
      <c r="N2125" s="216"/>
    </row>
    <row r="2126" spans="4:14" s="205" customFormat="1" x14ac:dyDescent="0.3">
      <c r="D2126" s="215"/>
      <c r="E2126" s="215"/>
      <c r="F2126" s="216"/>
      <c r="G2126" s="217"/>
      <c r="H2126" s="217"/>
      <c r="I2126" s="218"/>
      <c r="J2126" s="216"/>
      <c r="K2126" s="216"/>
      <c r="L2126" s="232"/>
      <c r="M2126" s="215"/>
      <c r="N2126" s="216"/>
    </row>
    <row r="2127" spans="4:14" s="205" customFormat="1" x14ac:dyDescent="0.3">
      <c r="D2127" s="215"/>
      <c r="E2127" s="215"/>
      <c r="F2127" s="216"/>
      <c r="G2127" s="217"/>
      <c r="H2127" s="217"/>
      <c r="I2127" s="218"/>
      <c r="J2127" s="216"/>
      <c r="K2127" s="216"/>
      <c r="L2127" s="232"/>
      <c r="M2127" s="215"/>
      <c r="N2127" s="216"/>
    </row>
    <row r="2128" spans="4:14" s="205" customFormat="1" x14ac:dyDescent="0.3">
      <c r="D2128" s="215"/>
      <c r="E2128" s="215"/>
      <c r="F2128" s="216"/>
      <c r="G2128" s="217"/>
      <c r="H2128" s="217"/>
      <c r="I2128" s="218"/>
      <c r="J2128" s="216"/>
      <c r="K2128" s="216"/>
      <c r="L2128" s="232"/>
      <c r="M2128" s="215"/>
      <c r="N2128" s="216"/>
    </row>
    <row r="2129" spans="4:14" s="205" customFormat="1" x14ac:dyDescent="0.3">
      <c r="D2129" s="215"/>
      <c r="E2129" s="215"/>
      <c r="F2129" s="216"/>
      <c r="G2129" s="217"/>
      <c r="H2129" s="217"/>
      <c r="I2129" s="218"/>
      <c r="J2129" s="216"/>
      <c r="K2129" s="216"/>
      <c r="L2129" s="232"/>
      <c r="M2129" s="215"/>
      <c r="N2129" s="216"/>
    </row>
    <row r="2130" spans="4:14" s="205" customFormat="1" x14ac:dyDescent="0.3">
      <c r="D2130" s="215"/>
      <c r="E2130" s="215"/>
      <c r="F2130" s="216"/>
      <c r="G2130" s="217"/>
      <c r="H2130" s="217"/>
      <c r="I2130" s="218"/>
      <c r="J2130" s="216"/>
      <c r="K2130" s="216"/>
      <c r="L2130" s="232"/>
      <c r="M2130" s="215"/>
      <c r="N2130" s="216"/>
    </row>
    <row r="2131" spans="4:14" s="205" customFormat="1" x14ac:dyDescent="0.3">
      <c r="D2131" s="215"/>
      <c r="E2131" s="215"/>
      <c r="F2131" s="216"/>
      <c r="G2131" s="217"/>
      <c r="H2131" s="217"/>
      <c r="I2131" s="218"/>
      <c r="J2131" s="216"/>
      <c r="K2131" s="216"/>
      <c r="L2131" s="232"/>
      <c r="M2131" s="215"/>
      <c r="N2131" s="216"/>
    </row>
    <row r="2132" spans="4:14" s="205" customFormat="1" x14ac:dyDescent="0.3">
      <c r="D2132" s="215"/>
      <c r="E2132" s="215"/>
      <c r="F2132" s="216"/>
      <c r="G2132" s="217"/>
      <c r="H2132" s="217"/>
      <c r="I2132" s="218"/>
      <c r="J2132" s="216"/>
      <c r="K2132" s="216"/>
      <c r="L2132" s="232"/>
      <c r="M2132" s="215"/>
      <c r="N2132" s="216"/>
    </row>
    <row r="2133" spans="4:14" s="205" customFormat="1" x14ac:dyDescent="0.3">
      <c r="D2133" s="215"/>
      <c r="E2133" s="215"/>
      <c r="F2133" s="216"/>
      <c r="G2133" s="217"/>
      <c r="H2133" s="217"/>
      <c r="I2133" s="218"/>
      <c r="J2133" s="216"/>
      <c r="K2133" s="216"/>
      <c r="L2133" s="232"/>
      <c r="M2133" s="215"/>
      <c r="N2133" s="216"/>
    </row>
    <row r="2134" spans="4:14" s="205" customFormat="1" x14ac:dyDescent="0.3">
      <c r="D2134" s="215"/>
      <c r="E2134" s="215"/>
      <c r="F2134" s="216"/>
      <c r="G2134" s="217"/>
      <c r="H2134" s="217"/>
      <c r="I2134" s="218"/>
      <c r="J2134" s="216"/>
      <c r="K2134" s="216"/>
      <c r="L2134" s="232"/>
      <c r="M2134" s="215"/>
      <c r="N2134" s="216"/>
    </row>
    <row r="2135" spans="4:14" s="205" customFormat="1" x14ac:dyDescent="0.3">
      <c r="D2135" s="215"/>
      <c r="E2135" s="215"/>
      <c r="F2135" s="216"/>
      <c r="G2135" s="217"/>
      <c r="H2135" s="217"/>
      <c r="I2135" s="218"/>
      <c r="J2135" s="216"/>
      <c r="K2135" s="216"/>
      <c r="L2135" s="232"/>
      <c r="M2135" s="215"/>
      <c r="N2135" s="216"/>
    </row>
    <row r="2136" spans="4:14" s="205" customFormat="1" x14ac:dyDescent="0.3">
      <c r="D2136" s="215"/>
      <c r="E2136" s="215"/>
      <c r="F2136" s="216"/>
      <c r="G2136" s="217"/>
      <c r="H2136" s="217"/>
      <c r="I2136" s="218"/>
      <c r="J2136" s="216"/>
      <c r="K2136" s="216"/>
      <c r="L2136" s="232"/>
      <c r="M2136" s="215"/>
      <c r="N2136" s="216"/>
    </row>
    <row r="2137" spans="4:14" s="205" customFormat="1" x14ac:dyDescent="0.3">
      <c r="D2137" s="215"/>
      <c r="E2137" s="215"/>
      <c r="F2137" s="216"/>
      <c r="G2137" s="217"/>
      <c r="H2137" s="217"/>
      <c r="I2137" s="218"/>
      <c r="J2137" s="216"/>
      <c r="K2137" s="216"/>
      <c r="L2137" s="232"/>
      <c r="M2137" s="215"/>
      <c r="N2137" s="216"/>
    </row>
    <row r="2138" spans="4:14" s="205" customFormat="1" x14ac:dyDescent="0.3">
      <c r="D2138" s="215"/>
      <c r="E2138" s="215"/>
      <c r="F2138" s="216"/>
      <c r="G2138" s="217"/>
      <c r="H2138" s="217"/>
      <c r="I2138" s="218"/>
      <c r="J2138" s="216"/>
      <c r="K2138" s="216"/>
      <c r="L2138" s="232"/>
      <c r="M2138" s="215"/>
      <c r="N2138" s="216"/>
    </row>
    <row r="2139" spans="4:14" s="205" customFormat="1" x14ac:dyDescent="0.3">
      <c r="D2139" s="215"/>
      <c r="E2139" s="215"/>
      <c r="F2139" s="216"/>
      <c r="G2139" s="217"/>
      <c r="H2139" s="217"/>
      <c r="I2139" s="218"/>
      <c r="J2139" s="216"/>
      <c r="K2139" s="216"/>
      <c r="L2139" s="232"/>
      <c r="M2139" s="215"/>
      <c r="N2139" s="216"/>
    </row>
    <row r="2140" spans="4:14" s="205" customFormat="1" x14ac:dyDescent="0.3">
      <c r="D2140" s="215"/>
      <c r="E2140" s="215"/>
      <c r="F2140" s="216"/>
      <c r="G2140" s="217"/>
      <c r="H2140" s="217"/>
      <c r="I2140" s="218"/>
      <c r="J2140" s="216"/>
      <c r="K2140" s="216"/>
      <c r="L2140" s="232"/>
      <c r="M2140" s="215"/>
      <c r="N2140" s="216"/>
    </row>
    <row r="2141" spans="4:14" s="205" customFormat="1" x14ac:dyDescent="0.3">
      <c r="D2141" s="215"/>
      <c r="E2141" s="215"/>
      <c r="F2141" s="216"/>
      <c r="G2141" s="217"/>
      <c r="H2141" s="217"/>
      <c r="I2141" s="218"/>
      <c r="J2141" s="216"/>
      <c r="K2141" s="216"/>
      <c r="L2141" s="232"/>
      <c r="M2141" s="215"/>
      <c r="N2141" s="216"/>
    </row>
    <row r="2142" spans="4:14" s="205" customFormat="1" x14ac:dyDescent="0.3">
      <c r="D2142" s="215"/>
      <c r="E2142" s="215"/>
      <c r="F2142" s="216"/>
      <c r="G2142" s="217"/>
      <c r="H2142" s="217"/>
      <c r="I2142" s="218"/>
      <c r="J2142" s="216"/>
      <c r="K2142" s="216"/>
      <c r="L2142" s="232"/>
      <c r="M2142" s="215"/>
      <c r="N2142" s="216"/>
    </row>
    <row r="2143" spans="4:14" s="205" customFormat="1" x14ac:dyDescent="0.3">
      <c r="D2143" s="215"/>
      <c r="E2143" s="215"/>
      <c r="F2143" s="216"/>
      <c r="G2143" s="217"/>
      <c r="H2143" s="217"/>
      <c r="I2143" s="218"/>
      <c r="J2143" s="216"/>
      <c r="K2143" s="216"/>
      <c r="L2143" s="232"/>
      <c r="M2143" s="215"/>
      <c r="N2143" s="216"/>
    </row>
    <row r="2144" spans="4:14" s="205" customFormat="1" x14ac:dyDescent="0.3">
      <c r="D2144" s="215"/>
      <c r="E2144" s="215"/>
      <c r="F2144" s="216"/>
      <c r="G2144" s="217"/>
      <c r="H2144" s="217"/>
      <c r="I2144" s="218"/>
      <c r="J2144" s="216"/>
      <c r="K2144" s="216"/>
      <c r="L2144" s="232"/>
      <c r="M2144" s="215"/>
      <c r="N2144" s="216"/>
    </row>
    <row r="2145" spans="4:14" s="205" customFormat="1" x14ac:dyDescent="0.3">
      <c r="D2145" s="215"/>
      <c r="E2145" s="215"/>
      <c r="F2145" s="216"/>
      <c r="G2145" s="217"/>
      <c r="H2145" s="217"/>
      <c r="I2145" s="218"/>
      <c r="J2145" s="216"/>
      <c r="K2145" s="216"/>
      <c r="L2145" s="232"/>
      <c r="M2145" s="215"/>
      <c r="N2145" s="216"/>
    </row>
    <row r="2146" spans="4:14" s="205" customFormat="1" x14ac:dyDescent="0.3">
      <c r="D2146" s="215"/>
      <c r="E2146" s="215"/>
      <c r="F2146" s="216"/>
      <c r="G2146" s="217"/>
      <c r="H2146" s="217"/>
      <c r="I2146" s="218"/>
      <c r="J2146" s="216"/>
      <c r="K2146" s="216"/>
      <c r="L2146" s="232"/>
      <c r="M2146" s="215"/>
      <c r="N2146" s="216"/>
    </row>
    <row r="2147" spans="4:14" s="205" customFormat="1" x14ac:dyDescent="0.3">
      <c r="D2147" s="215"/>
      <c r="E2147" s="215"/>
      <c r="F2147" s="216"/>
      <c r="G2147" s="217"/>
      <c r="H2147" s="217"/>
      <c r="I2147" s="218"/>
      <c r="J2147" s="216"/>
      <c r="K2147" s="216"/>
      <c r="L2147" s="232"/>
      <c r="M2147" s="215"/>
      <c r="N2147" s="216"/>
    </row>
    <row r="2148" spans="4:14" s="205" customFormat="1" x14ac:dyDescent="0.3">
      <c r="D2148" s="215"/>
      <c r="E2148" s="215"/>
      <c r="F2148" s="216"/>
      <c r="G2148" s="217"/>
      <c r="H2148" s="217"/>
      <c r="I2148" s="218"/>
      <c r="J2148" s="216"/>
      <c r="K2148" s="216"/>
      <c r="L2148" s="232"/>
      <c r="M2148" s="215"/>
      <c r="N2148" s="216"/>
    </row>
    <row r="2149" spans="4:14" s="205" customFormat="1" x14ac:dyDescent="0.3">
      <c r="D2149" s="215"/>
      <c r="E2149" s="215"/>
      <c r="F2149" s="216"/>
      <c r="G2149" s="217"/>
      <c r="H2149" s="217"/>
      <c r="I2149" s="218"/>
      <c r="J2149" s="216"/>
      <c r="K2149" s="216"/>
      <c r="L2149" s="232"/>
      <c r="M2149" s="215"/>
      <c r="N2149" s="216"/>
    </row>
    <row r="2150" spans="4:14" s="205" customFormat="1" x14ac:dyDescent="0.3">
      <c r="D2150" s="215"/>
      <c r="E2150" s="215"/>
      <c r="F2150" s="216"/>
      <c r="G2150" s="217"/>
      <c r="H2150" s="217"/>
      <c r="I2150" s="218"/>
      <c r="J2150" s="216"/>
      <c r="K2150" s="216"/>
      <c r="L2150" s="232"/>
      <c r="M2150" s="215"/>
      <c r="N2150" s="216"/>
    </row>
    <row r="2151" spans="4:14" s="205" customFormat="1" x14ac:dyDescent="0.3">
      <c r="D2151" s="215"/>
      <c r="E2151" s="215"/>
      <c r="F2151" s="216"/>
      <c r="G2151" s="217"/>
      <c r="H2151" s="217"/>
      <c r="I2151" s="218"/>
      <c r="J2151" s="216"/>
      <c r="K2151" s="216"/>
      <c r="L2151" s="232"/>
      <c r="M2151" s="215"/>
      <c r="N2151" s="216"/>
    </row>
    <row r="2152" spans="4:14" s="205" customFormat="1" x14ac:dyDescent="0.3">
      <c r="D2152" s="215"/>
      <c r="E2152" s="215"/>
      <c r="F2152" s="216"/>
      <c r="G2152" s="217"/>
      <c r="H2152" s="217"/>
      <c r="I2152" s="218"/>
      <c r="J2152" s="216"/>
      <c r="K2152" s="216"/>
      <c r="L2152" s="232"/>
      <c r="M2152" s="215"/>
      <c r="N2152" s="216"/>
    </row>
    <row r="2153" spans="4:14" s="205" customFormat="1" x14ac:dyDescent="0.3">
      <c r="D2153" s="215"/>
      <c r="E2153" s="215"/>
      <c r="F2153" s="216"/>
      <c r="G2153" s="217"/>
      <c r="H2153" s="217"/>
      <c r="I2153" s="218"/>
      <c r="J2153" s="216"/>
      <c r="K2153" s="216"/>
      <c r="L2153" s="232"/>
      <c r="M2153" s="215"/>
      <c r="N2153" s="216"/>
    </row>
    <row r="2154" spans="4:14" s="205" customFormat="1" x14ac:dyDescent="0.3">
      <c r="D2154" s="215"/>
      <c r="E2154" s="215"/>
      <c r="F2154" s="216"/>
      <c r="G2154" s="217"/>
      <c r="H2154" s="217"/>
      <c r="I2154" s="218"/>
      <c r="J2154" s="216"/>
      <c r="K2154" s="216"/>
      <c r="L2154" s="232"/>
      <c r="M2154" s="215"/>
      <c r="N2154" s="216"/>
    </row>
    <row r="2155" spans="4:14" s="205" customFormat="1" x14ac:dyDescent="0.3">
      <c r="D2155" s="215"/>
      <c r="E2155" s="215"/>
      <c r="F2155" s="216"/>
      <c r="G2155" s="217"/>
      <c r="H2155" s="217"/>
      <c r="I2155" s="218"/>
      <c r="J2155" s="216"/>
      <c r="K2155" s="216"/>
      <c r="L2155" s="232"/>
      <c r="M2155" s="215"/>
      <c r="N2155" s="216"/>
    </row>
    <row r="2156" spans="4:14" s="205" customFormat="1" x14ac:dyDescent="0.3">
      <c r="D2156" s="215"/>
      <c r="E2156" s="215"/>
      <c r="F2156" s="216"/>
      <c r="G2156" s="217"/>
      <c r="H2156" s="217"/>
      <c r="I2156" s="218"/>
      <c r="J2156" s="216"/>
      <c r="K2156" s="216"/>
      <c r="L2156" s="232"/>
      <c r="M2156" s="215"/>
      <c r="N2156" s="216"/>
    </row>
    <row r="2157" spans="4:14" s="205" customFormat="1" x14ac:dyDescent="0.3">
      <c r="D2157" s="215"/>
      <c r="E2157" s="215"/>
      <c r="F2157" s="216"/>
      <c r="G2157" s="217"/>
      <c r="H2157" s="217"/>
      <c r="I2157" s="218"/>
      <c r="J2157" s="216"/>
      <c r="K2157" s="216"/>
      <c r="L2157" s="232"/>
      <c r="M2157" s="215"/>
      <c r="N2157" s="216"/>
    </row>
    <row r="2158" spans="4:14" s="205" customFormat="1" x14ac:dyDescent="0.3">
      <c r="D2158" s="215"/>
      <c r="E2158" s="215"/>
      <c r="F2158" s="216"/>
      <c r="G2158" s="217"/>
      <c r="H2158" s="217"/>
      <c r="I2158" s="218"/>
      <c r="J2158" s="216"/>
      <c r="K2158" s="216"/>
      <c r="L2158" s="232"/>
      <c r="M2158" s="215"/>
      <c r="N2158" s="216"/>
    </row>
    <row r="2159" spans="4:14" s="205" customFormat="1" x14ac:dyDescent="0.3">
      <c r="D2159" s="215"/>
      <c r="E2159" s="215"/>
      <c r="F2159" s="216"/>
      <c r="G2159" s="217"/>
      <c r="H2159" s="217"/>
      <c r="I2159" s="218"/>
      <c r="J2159" s="216"/>
      <c r="K2159" s="216"/>
      <c r="L2159" s="232"/>
      <c r="M2159" s="215"/>
      <c r="N2159" s="216"/>
    </row>
    <row r="2160" spans="4:14" s="205" customFormat="1" x14ac:dyDescent="0.3">
      <c r="D2160" s="215"/>
      <c r="E2160" s="215"/>
      <c r="F2160" s="216"/>
      <c r="G2160" s="217"/>
      <c r="H2160" s="217"/>
      <c r="I2160" s="218"/>
      <c r="J2160" s="216"/>
      <c r="K2160" s="216"/>
      <c r="L2160" s="232"/>
      <c r="M2160" s="215"/>
      <c r="N2160" s="216"/>
    </row>
    <row r="2161" spans="4:14" s="205" customFormat="1" x14ac:dyDescent="0.3">
      <c r="D2161" s="215"/>
      <c r="E2161" s="215"/>
      <c r="F2161" s="216"/>
      <c r="G2161" s="217"/>
      <c r="H2161" s="217"/>
      <c r="I2161" s="218"/>
      <c r="J2161" s="216"/>
      <c r="K2161" s="216"/>
      <c r="L2161" s="232"/>
      <c r="M2161" s="215"/>
      <c r="N2161" s="216"/>
    </row>
    <row r="2162" spans="4:14" s="205" customFormat="1" x14ac:dyDescent="0.3">
      <c r="D2162" s="215"/>
      <c r="E2162" s="215"/>
      <c r="F2162" s="216"/>
      <c r="G2162" s="217"/>
      <c r="H2162" s="217"/>
      <c r="I2162" s="218"/>
      <c r="J2162" s="216"/>
      <c r="K2162" s="216"/>
      <c r="L2162" s="232"/>
      <c r="M2162" s="215"/>
      <c r="N2162" s="216"/>
    </row>
    <row r="2163" spans="4:14" s="205" customFormat="1" x14ac:dyDescent="0.3">
      <c r="D2163" s="215"/>
      <c r="E2163" s="215"/>
      <c r="F2163" s="216"/>
      <c r="G2163" s="217"/>
      <c r="H2163" s="217"/>
      <c r="I2163" s="218"/>
      <c r="J2163" s="216"/>
      <c r="K2163" s="216"/>
      <c r="L2163" s="232"/>
      <c r="M2163" s="215"/>
      <c r="N2163" s="216"/>
    </row>
    <row r="2164" spans="4:14" s="205" customFormat="1" x14ac:dyDescent="0.3">
      <c r="D2164" s="215"/>
      <c r="E2164" s="215"/>
      <c r="F2164" s="216"/>
      <c r="G2164" s="217"/>
      <c r="H2164" s="217"/>
      <c r="I2164" s="218"/>
      <c r="J2164" s="216"/>
      <c r="K2164" s="216"/>
      <c r="L2164" s="232"/>
      <c r="M2164" s="215"/>
      <c r="N2164" s="216"/>
    </row>
    <row r="2165" spans="4:14" s="205" customFormat="1" x14ac:dyDescent="0.3">
      <c r="D2165" s="215"/>
      <c r="E2165" s="215"/>
      <c r="F2165" s="216"/>
      <c r="G2165" s="217"/>
      <c r="H2165" s="217"/>
      <c r="I2165" s="218"/>
      <c r="J2165" s="216"/>
      <c r="K2165" s="216"/>
      <c r="L2165" s="232"/>
      <c r="M2165" s="215"/>
      <c r="N2165" s="216"/>
    </row>
    <row r="2166" spans="4:14" s="205" customFormat="1" x14ac:dyDescent="0.3">
      <c r="D2166" s="215"/>
      <c r="E2166" s="215"/>
      <c r="F2166" s="216"/>
      <c r="G2166" s="217"/>
      <c r="H2166" s="217"/>
      <c r="I2166" s="218"/>
      <c r="J2166" s="216"/>
      <c r="K2166" s="216"/>
      <c r="L2166" s="232"/>
      <c r="M2166" s="215"/>
      <c r="N2166" s="216"/>
    </row>
    <row r="2167" spans="4:14" s="205" customFormat="1" x14ac:dyDescent="0.3">
      <c r="D2167" s="215"/>
      <c r="E2167" s="215"/>
      <c r="F2167" s="216"/>
      <c r="G2167" s="217"/>
      <c r="H2167" s="217"/>
      <c r="I2167" s="218"/>
      <c r="J2167" s="216"/>
      <c r="K2167" s="216"/>
      <c r="L2167" s="232"/>
      <c r="M2167" s="215"/>
      <c r="N2167" s="216"/>
    </row>
    <row r="2168" spans="4:14" s="205" customFormat="1" x14ac:dyDescent="0.3">
      <c r="D2168" s="215"/>
      <c r="E2168" s="215"/>
      <c r="F2168" s="216"/>
      <c r="G2168" s="217"/>
      <c r="H2168" s="217"/>
      <c r="I2168" s="218"/>
      <c r="J2168" s="216"/>
      <c r="K2168" s="216"/>
      <c r="L2168" s="232"/>
      <c r="M2168" s="215"/>
      <c r="N2168" s="216"/>
    </row>
    <row r="2169" spans="4:14" s="205" customFormat="1" x14ac:dyDescent="0.3">
      <c r="D2169" s="215"/>
      <c r="E2169" s="215"/>
      <c r="F2169" s="216"/>
      <c r="G2169" s="217"/>
      <c r="H2169" s="217"/>
      <c r="I2169" s="218"/>
      <c r="J2169" s="216"/>
      <c r="K2169" s="216"/>
      <c r="L2169" s="232"/>
      <c r="M2169" s="215"/>
      <c r="N2169" s="216"/>
    </row>
    <row r="2170" spans="4:14" s="205" customFormat="1" x14ac:dyDescent="0.3">
      <c r="D2170" s="215"/>
      <c r="E2170" s="215"/>
      <c r="F2170" s="216"/>
      <c r="G2170" s="217"/>
      <c r="H2170" s="217"/>
      <c r="I2170" s="218"/>
      <c r="J2170" s="216"/>
      <c r="K2170" s="216"/>
      <c r="L2170" s="232"/>
      <c r="M2170" s="215"/>
      <c r="N2170" s="216"/>
    </row>
    <row r="2171" spans="4:14" s="205" customFormat="1" x14ac:dyDescent="0.3">
      <c r="D2171" s="215"/>
      <c r="E2171" s="215"/>
      <c r="F2171" s="216"/>
      <c r="G2171" s="217"/>
      <c r="H2171" s="217"/>
      <c r="I2171" s="218"/>
      <c r="J2171" s="216"/>
      <c r="K2171" s="216"/>
      <c r="L2171" s="232"/>
      <c r="M2171" s="215"/>
      <c r="N2171" s="216"/>
    </row>
    <row r="2172" spans="4:14" s="205" customFormat="1" x14ac:dyDescent="0.3">
      <c r="D2172" s="215"/>
      <c r="E2172" s="215"/>
      <c r="F2172" s="216"/>
      <c r="G2172" s="217"/>
      <c r="H2172" s="217"/>
      <c r="I2172" s="218"/>
      <c r="J2172" s="216"/>
      <c r="K2172" s="216"/>
      <c r="L2172" s="232"/>
      <c r="M2172" s="215"/>
      <c r="N2172" s="216"/>
    </row>
    <row r="2173" spans="4:14" s="205" customFormat="1" x14ac:dyDescent="0.3">
      <c r="D2173" s="215"/>
      <c r="E2173" s="215"/>
      <c r="F2173" s="216"/>
      <c r="G2173" s="217"/>
      <c r="H2173" s="217"/>
      <c r="I2173" s="218"/>
      <c r="J2173" s="216"/>
      <c r="K2173" s="216"/>
      <c r="L2173" s="232"/>
      <c r="M2173" s="215"/>
      <c r="N2173" s="216"/>
    </row>
    <row r="2174" spans="4:14" s="205" customFormat="1" x14ac:dyDescent="0.3">
      <c r="D2174" s="215"/>
      <c r="E2174" s="215"/>
      <c r="F2174" s="216"/>
      <c r="G2174" s="217"/>
      <c r="H2174" s="217"/>
      <c r="I2174" s="218"/>
      <c r="J2174" s="216"/>
      <c r="K2174" s="216"/>
      <c r="L2174" s="232"/>
      <c r="M2174" s="215"/>
      <c r="N2174" s="216"/>
    </row>
    <row r="2175" spans="4:14" s="205" customFormat="1" x14ac:dyDescent="0.3">
      <c r="D2175" s="215"/>
      <c r="E2175" s="215"/>
      <c r="F2175" s="216"/>
      <c r="G2175" s="217"/>
      <c r="H2175" s="217"/>
      <c r="I2175" s="218"/>
      <c r="J2175" s="216"/>
      <c r="K2175" s="216"/>
      <c r="L2175" s="232"/>
      <c r="M2175" s="215"/>
      <c r="N2175" s="216"/>
    </row>
    <row r="2176" spans="4:14" s="205" customFormat="1" x14ac:dyDescent="0.3">
      <c r="D2176" s="215"/>
      <c r="E2176" s="215"/>
      <c r="F2176" s="216"/>
      <c r="G2176" s="217"/>
      <c r="H2176" s="217"/>
      <c r="I2176" s="218"/>
      <c r="J2176" s="216"/>
      <c r="K2176" s="216"/>
      <c r="L2176" s="232"/>
      <c r="M2176" s="215"/>
      <c r="N2176" s="216"/>
    </row>
    <row r="2177" spans="4:14" s="205" customFormat="1" x14ac:dyDescent="0.3">
      <c r="D2177" s="215"/>
      <c r="E2177" s="215"/>
      <c r="F2177" s="216"/>
      <c r="G2177" s="217"/>
      <c r="H2177" s="217"/>
      <c r="I2177" s="218"/>
      <c r="J2177" s="216"/>
      <c r="K2177" s="216"/>
      <c r="L2177" s="232"/>
      <c r="M2177" s="215"/>
      <c r="N2177" s="216"/>
    </row>
    <row r="2178" spans="4:14" s="205" customFormat="1" x14ac:dyDescent="0.3">
      <c r="D2178" s="215"/>
      <c r="E2178" s="215"/>
      <c r="F2178" s="216"/>
      <c r="G2178" s="217"/>
      <c r="H2178" s="217"/>
      <c r="I2178" s="218"/>
      <c r="J2178" s="216"/>
      <c r="K2178" s="216"/>
      <c r="L2178" s="232"/>
      <c r="M2178" s="215"/>
      <c r="N2178" s="216"/>
    </row>
    <row r="2179" spans="4:14" s="205" customFormat="1" x14ac:dyDescent="0.3">
      <c r="D2179" s="215"/>
      <c r="E2179" s="215"/>
      <c r="F2179" s="216"/>
      <c r="G2179" s="217"/>
      <c r="H2179" s="217"/>
      <c r="I2179" s="218"/>
      <c r="J2179" s="216"/>
      <c r="K2179" s="216"/>
      <c r="L2179" s="232"/>
      <c r="M2179" s="215"/>
      <c r="N2179" s="216"/>
    </row>
    <row r="2180" spans="4:14" s="205" customFormat="1" x14ac:dyDescent="0.3">
      <c r="D2180" s="215"/>
      <c r="E2180" s="215"/>
      <c r="F2180" s="216"/>
      <c r="G2180" s="217"/>
      <c r="H2180" s="217"/>
      <c r="I2180" s="218"/>
      <c r="J2180" s="216"/>
      <c r="K2180" s="216"/>
      <c r="L2180" s="232"/>
      <c r="M2180" s="215"/>
      <c r="N2180" s="216"/>
    </row>
    <row r="2181" spans="4:14" s="205" customFormat="1" x14ac:dyDescent="0.3">
      <c r="D2181" s="215"/>
      <c r="E2181" s="215"/>
      <c r="F2181" s="216"/>
      <c r="G2181" s="217"/>
      <c r="H2181" s="217"/>
      <c r="I2181" s="218"/>
      <c r="J2181" s="216"/>
      <c r="K2181" s="216"/>
      <c r="L2181" s="232"/>
      <c r="M2181" s="215"/>
      <c r="N2181" s="216"/>
    </row>
    <row r="2182" spans="4:14" s="205" customFormat="1" x14ac:dyDescent="0.3">
      <c r="D2182" s="215"/>
      <c r="E2182" s="215"/>
      <c r="F2182" s="216"/>
      <c r="G2182" s="217"/>
      <c r="H2182" s="217"/>
      <c r="I2182" s="218"/>
      <c r="J2182" s="216"/>
      <c r="K2182" s="216"/>
      <c r="L2182" s="232"/>
      <c r="M2182" s="215"/>
      <c r="N2182" s="216"/>
    </row>
    <row r="2183" spans="4:14" s="205" customFormat="1" x14ac:dyDescent="0.3">
      <c r="D2183" s="215"/>
      <c r="E2183" s="215"/>
      <c r="F2183" s="216"/>
      <c r="G2183" s="217"/>
      <c r="H2183" s="217"/>
      <c r="I2183" s="218"/>
      <c r="J2183" s="216"/>
      <c r="K2183" s="216"/>
      <c r="L2183" s="232"/>
      <c r="M2183" s="215"/>
      <c r="N2183" s="216"/>
    </row>
    <row r="2184" spans="4:14" s="205" customFormat="1" x14ac:dyDescent="0.3">
      <c r="D2184" s="215"/>
      <c r="E2184" s="215"/>
      <c r="F2184" s="216"/>
      <c r="G2184" s="217"/>
      <c r="H2184" s="217"/>
      <c r="I2184" s="218"/>
      <c r="J2184" s="216"/>
      <c r="K2184" s="216"/>
      <c r="L2184" s="232"/>
      <c r="M2184" s="215"/>
      <c r="N2184" s="216"/>
    </row>
    <row r="2185" spans="4:14" s="205" customFormat="1" x14ac:dyDescent="0.3">
      <c r="D2185" s="215"/>
      <c r="E2185" s="215"/>
      <c r="F2185" s="216"/>
      <c r="G2185" s="217"/>
      <c r="H2185" s="217"/>
      <c r="I2185" s="218"/>
      <c r="J2185" s="216"/>
      <c r="K2185" s="216"/>
      <c r="L2185" s="232"/>
      <c r="M2185" s="215"/>
      <c r="N2185" s="216"/>
    </row>
    <row r="2186" spans="4:14" s="205" customFormat="1" x14ac:dyDescent="0.3">
      <c r="D2186" s="215"/>
      <c r="E2186" s="215"/>
      <c r="F2186" s="216"/>
      <c r="G2186" s="217"/>
      <c r="H2186" s="217"/>
      <c r="I2186" s="218"/>
      <c r="J2186" s="216"/>
      <c r="K2186" s="216"/>
      <c r="L2186" s="232"/>
      <c r="M2186" s="215"/>
      <c r="N2186" s="216"/>
    </row>
    <row r="2187" spans="4:14" s="205" customFormat="1" x14ac:dyDescent="0.3">
      <c r="D2187" s="215"/>
      <c r="E2187" s="215"/>
      <c r="F2187" s="216"/>
      <c r="G2187" s="217"/>
      <c r="H2187" s="217"/>
      <c r="I2187" s="218"/>
      <c r="J2187" s="216"/>
      <c r="K2187" s="216"/>
      <c r="L2187" s="232"/>
      <c r="M2187" s="215"/>
      <c r="N2187" s="216"/>
    </row>
    <row r="2188" spans="4:14" s="205" customFormat="1" x14ac:dyDescent="0.3">
      <c r="D2188" s="215"/>
      <c r="E2188" s="215"/>
      <c r="F2188" s="216"/>
      <c r="G2188" s="217"/>
      <c r="H2188" s="217"/>
      <c r="I2188" s="218"/>
      <c r="J2188" s="216"/>
      <c r="K2188" s="216"/>
      <c r="L2188" s="232"/>
      <c r="M2188" s="215"/>
      <c r="N2188" s="216"/>
    </row>
    <row r="2189" spans="4:14" s="205" customFormat="1" x14ac:dyDescent="0.3">
      <c r="D2189" s="215"/>
      <c r="E2189" s="215"/>
      <c r="F2189" s="216"/>
      <c r="G2189" s="217"/>
      <c r="H2189" s="217"/>
      <c r="I2189" s="218"/>
      <c r="J2189" s="216"/>
      <c r="K2189" s="216"/>
      <c r="L2189" s="232"/>
      <c r="M2189" s="215"/>
      <c r="N2189" s="216"/>
    </row>
    <row r="2190" spans="4:14" s="205" customFormat="1" x14ac:dyDescent="0.3">
      <c r="D2190" s="215"/>
      <c r="E2190" s="215"/>
      <c r="F2190" s="216"/>
      <c r="G2190" s="217"/>
      <c r="H2190" s="217"/>
      <c r="I2190" s="218"/>
      <c r="J2190" s="216"/>
      <c r="K2190" s="216"/>
      <c r="L2190" s="232"/>
      <c r="M2190" s="215"/>
      <c r="N2190" s="216"/>
    </row>
    <row r="2191" spans="4:14" s="205" customFormat="1" x14ac:dyDescent="0.3">
      <c r="D2191" s="215"/>
      <c r="E2191" s="215"/>
      <c r="F2191" s="216"/>
      <c r="G2191" s="217"/>
      <c r="H2191" s="217"/>
      <c r="I2191" s="218"/>
      <c r="J2191" s="216"/>
      <c r="K2191" s="216"/>
      <c r="L2191" s="232"/>
      <c r="M2191" s="215"/>
      <c r="N2191" s="216"/>
    </row>
    <row r="2192" spans="4:14" s="205" customFormat="1" x14ac:dyDescent="0.3">
      <c r="D2192" s="215"/>
      <c r="E2192" s="215"/>
      <c r="F2192" s="216"/>
      <c r="G2192" s="217"/>
      <c r="H2192" s="217"/>
      <c r="I2192" s="218"/>
      <c r="J2192" s="216"/>
      <c r="K2192" s="216"/>
      <c r="L2192" s="232"/>
      <c r="M2192" s="215"/>
      <c r="N2192" s="216"/>
    </row>
    <row r="2193" spans="4:14" s="205" customFormat="1" x14ac:dyDescent="0.3">
      <c r="D2193" s="215"/>
      <c r="E2193" s="215"/>
      <c r="F2193" s="216"/>
      <c r="G2193" s="217"/>
      <c r="H2193" s="217"/>
      <c r="I2193" s="218"/>
      <c r="J2193" s="216"/>
      <c r="K2193" s="216"/>
      <c r="L2193" s="232"/>
      <c r="M2193" s="215"/>
      <c r="N2193" s="216"/>
    </row>
    <row r="2194" spans="4:14" s="205" customFormat="1" x14ac:dyDescent="0.3">
      <c r="D2194" s="215"/>
      <c r="E2194" s="215"/>
      <c r="F2194" s="216"/>
      <c r="G2194" s="217"/>
      <c r="H2194" s="217"/>
      <c r="I2194" s="218"/>
      <c r="J2194" s="216"/>
      <c r="K2194" s="216"/>
      <c r="L2194" s="232"/>
      <c r="M2194" s="215"/>
      <c r="N2194" s="216"/>
    </row>
    <row r="2195" spans="4:14" s="205" customFormat="1" x14ac:dyDescent="0.3">
      <c r="D2195" s="215"/>
      <c r="E2195" s="215"/>
      <c r="F2195" s="216"/>
      <c r="G2195" s="217"/>
      <c r="H2195" s="217"/>
      <c r="I2195" s="218"/>
      <c r="J2195" s="216"/>
      <c r="K2195" s="216"/>
      <c r="L2195" s="232"/>
      <c r="M2195" s="215"/>
      <c r="N2195" s="216"/>
    </row>
    <row r="2196" spans="4:14" s="205" customFormat="1" x14ac:dyDescent="0.3">
      <c r="D2196" s="215"/>
      <c r="E2196" s="215"/>
      <c r="F2196" s="216"/>
      <c r="G2196" s="217"/>
      <c r="H2196" s="217"/>
      <c r="I2196" s="218"/>
      <c r="J2196" s="216"/>
      <c r="K2196" s="216"/>
      <c r="L2196" s="232"/>
      <c r="M2196" s="215"/>
      <c r="N2196" s="216"/>
    </row>
    <row r="2197" spans="4:14" s="205" customFormat="1" x14ac:dyDescent="0.3">
      <c r="D2197" s="215"/>
      <c r="E2197" s="215"/>
      <c r="F2197" s="216"/>
      <c r="G2197" s="217"/>
      <c r="H2197" s="217"/>
      <c r="I2197" s="218"/>
      <c r="J2197" s="216"/>
      <c r="K2197" s="216"/>
      <c r="L2197" s="232"/>
      <c r="M2197" s="215"/>
      <c r="N2197" s="216"/>
    </row>
    <row r="2198" spans="4:14" s="205" customFormat="1" x14ac:dyDescent="0.3">
      <c r="D2198" s="215"/>
      <c r="E2198" s="215"/>
      <c r="F2198" s="216"/>
      <c r="G2198" s="217"/>
      <c r="H2198" s="217"/>
      <c r="I2198" s="218"/>
      <c r="J2198" s="216"/>
      <c r="K2198" s="216"/>
      <c r="L2198" s="232"/>
      <c r="M2198" s="215"/>
      <c r="N2198" s="216"/>
    </row>
    <row r="2199" spans="4:14" s="205" customFormat="1" x14ac:dyDescent="0.3">
      <c r="D2199" s="215"/>
      <c r="E2199" s="215"/>
      <c r="F2199" s="216"/>
      <c r="G2199" s="217"/>
      <c r="H2199" s="217"/>
      <c r="I2199" s="218"/>
      <c r="J2199" s="216"/>
      <c r="K2199" s="216"/>
      <c r="L2199" s="232"/>
      <c r="M2199" s="215"/>
      <c r="N2199" s="216"/>
    </row>
    <row r="2200" spans="4:14" s="205" customFormat="1" x14ac:dyDescent="0.3">
      <c r="D2200" s="215"/>
      <c r="E2200" s="215"/>
      <c r="F2200" s="216"/>
      <c r="G2200" s="217"/>
      <c r="H2200" s="217"/>
      <c r="I2200" s="218"/>
      <c r="J2200" s="216"/>
      <c r="K2200" s="216"/>
      <c r="L2200" s="232"/>
      <c r="M2200" s="215"/>
      <c r="N2200" s="216"/>
    </row>
    <row r="2201" spans="4:14" s="205" customFormat="1" x14ac:dyDescent="0.3">
      <c r="D2201" s="215"/>
      <c r="E2201" s="215"/>
      <c r="F2201" s="216"/>
      <c r="G2201" s="217"/>
      <c r="H2201" s="217"/>
      <c r="I2201" s="218"/>
      <c r="J2201" s="216"/>
      <c r="K2201" s="216"/>
      <c r="L2201" s="232"/>
      <c r="M2201" s="215"/>
      <c r="N2201" s="216"/>
    </row>
    <row r="2202" spans="4:14" s="205" customFormat="1" x14ac:dyDescent="0.3">
      <c r="D2202" s="215"/>
      <c r="E2202" s="215"/>
      <c r="F2202" s="216"/>
      <c r="G2202" s="217"/>
      <c r="H2202" s="217"/>
      <c r="I2202" s="218"/>
      <c r="J2202" s="216"/>
      <c r="K2202" s="216"/>
      <c r="L2202" s="232"/>
      <c r="M2202" s="215"/>
      <c r="N2202" s="216"/>
    </row>
    <row r="2203" spans="4:14" s="205" customFormat="1" x14ac:dyDescent="0.3">
      <c r="D2203" s="215"/>
      <c r="E2203" s="215"/>
      <c r="F2203" s="216"/>
      <c r="G2203" s="217"/>
      <c r="H2203" s="217"/>
      <c r="I2203" s="218"/>
      <c r="J2203" s="216"/>
      <c r="K2203" s="216"/>
      <c r="L2203" s="232"/>
      <c r="M2203" s="215"/>
      <c r="N2203" s="216"/>
    </row>
    <row r="2204" spans="4:14" s="205" customFormat="1" x14ac:dyDescent="0.3">
      <c r="D2204" s="215"/>
      <c r="E2204" s="215"/>
      <c r="F2204" s="216"/>
      <c r="G2204" s="217"/>
      <c r="H2204" s="217"/>
      <c r="I2204" s="218"/>
      <c r="J2204" s="216"/>
      <c r="K2204" s="216"/>
      <c r="L2204" s="232"/>
      <c r="M2204" s="215"/>
      <c r="N2204" s="216"/>
    </row>
    <row r="2205" spans="4:14" s="205" customFormat="1" x14ac:dyDescent="0.3">
      <c r="D2205" s="215"/>
      <c r="E2205" s="215"/>
      <c r="F2205" s="216"/>
      <c r="G2205" s="217"/>
      <c r="H2205" s="217"/>
      <c r="I2205" s="218"/>
      <c r="J2205" s="216"/>
      <c r="K2205" s="216"/>
      <c r="L2205" s="232"/>
      <c r="M2205" s="215"/>
      <c r="N2205" s="216"/>
    </row>
    <row r="2206" spans="4:14" s="205" customFormat="1" x14ac:dyDescent="0.3">
      <c r="D2206" s="215"/>
      <c r="E2206" s="215"/>
      <c r="F2206" s="216"/>
      <c r="G2206" s="217"/>
      <c r="H2206" s="217"/>
      <c r="I2206" s="218"/>
      <c r="J2206" s="216"/>
      <c r="K2206" s="216"/>
      <c r="L2206" s="232"/>
      <c r="M2206" s="215"/>
      <c r="N2206" s="216"/>
    </row>
    <row r="2207" spans="4:14" s="205" customFormat="1" x14ac:dyDescent="0.3">
      <c r="D2207" s="215"/>
      <c r="E2207" s="215"/>
      <c r="F2207" s="216"/>
      <c r="G2207" s="217"/>
      <c r="H2207" s="217"/>
      <c r="I2207" s="218"/>
      <c r="J2207" s="216"/>
      <c r="K2207" s="216"/>
      <c r="L2207" s="232"/>
      <c r="M2207" s="215"/>
      <c r="N2207" s="216"/>
    </row>
    <row r="2208" spans="4:14" s="205" customFormat="1" x14ac:dyDescent="0.3">
      <c r="D2208" s="215"/>
      <c r="E2208" s="215"/>
      <c r="F2208" s="216"/>
      <c r="G2208" s="217"/>
      <c r="H2208" s="217"/>
      <c r="I2208" s="218"/>
      <c r="J2208" s="216"/>
      <c r="K2208" s="216"/>
      <c r="L2208" s="232"/>
      <c r="M2208" s="215"/>
      <c r="N2208" s="216"/>
    </row>
    <row r="2209" spans="4:14" s="205" customFormat="1" x14ac:dyDescent="0.3">
      <c r="D2209" s="215"/>
      <c r="E2209" s="215"/>
      <c r="F2209" s="216"/>
      <c r="G2209" s="217"/>
      <c r="H2209" s="217"/>
      <c r="I2209" s="218"/>
      <c r="J2209" s="216"/>
      <c r="K2209" s="216"/>
      <c r="L2209" s="232"/>
      <c r="M2209" s="215"/>
      <c r="N2209" s="216"/>
    </row>
    <row r="2210" spans="4:14" s="205" customFormat="1" x14ac:dyDescent="0.3">
      <c r="D2210" s="215"/>
      <c r="E2210" s="215"/>
      <c r="F2210" s="216"/>
      <c r="G2210" s="217"/>
      <c r="H2210" s="217"/>
      <c r="I2210" s="218"/>
      <c r="J2210" s="216"/>
      <c r="K2210" s="216"/>
      <c r="L2210" s="232"/>
      <c r="M2210" s="215"/>
      <c r="N2210" s="216"/>
    </row>
    <row r="2211" spans="4:14" s="205" customFormat="1" x14ac:dyDescent="0.3">
      <c r="D2211" s="215"/>
      <c r="E2211" s="215"/>
      <c r="F2211" s="216"/>
      <c r="G2211" s="217"/>
      <c r="H2211" s="217"/>
      <c r="I2211" s="218"/>
      <c r="J2211" s="216"/>
      <c r="K2211" s="216"/>
      <c r="L2211" s="232"/>
      <c r="M2211" s="215"/>
      <c r="N2211" s="216"/>
    </row>
    <row r="2212" spans="4:14" s="205" customFormat="1" x14ac:dyDescent="0.3">
      <c r="D2212" s="215"/>
      <c r="E2212" s="215"/>
      <c r="F2212" s="216"/>
      <c r="G2212" s="217"/>
      <c r="H2212" s="217"/>
      <c r="I2212" s="218"/>
      <c r="J2212" s="216"/>
      <c r="K2212" s="216"/>
      <c r="L2212" s="232"/>
      <c r="M2212" s="215"/>
      <c r="N2212" s="216"/>
    </row>
    <row r="2213" spans="4:14" s="205" customFormat="1" x14ac:dyDescent="0.3">
      <c r="D2213" s="215"/>
      <c r="E2213" s="215"/>
      <c r="F2213" s="216"/>
      <c r="G2213" s="217"/>
      <c r="H2213" s="217"/>
      <c r="I2213" s="218"/>
      <c r="J2213" s="216"/>
      <c r="K2213" s="216"/>
      <c r="L2213" s="232"/>
      <c r="M2213" s="215"/>
      <c r="N2213" s="216"/>
    </row>
    <row r="2214" spans="4:14" s="205" customFormat="1" x14ac:dyDescent="0.3">
      <c r="D2214" s="215"/>
      <c r="E2214" s="215"/>
      <c r="F2214" s="216"/>
      <c r="G2214" s="217"/>
      <c r="H2214" s="217"/>
      <c r="I2214" s="218"/>
      <c r="J2214" s="216"/>
      <c r="K2214" s="216"/>
      <c r="L2214" s="232"/>
      <c r="M2214" s="215"/>
      <c r="N2214" s="216"/>
    </row>
    <row r="2215" spans="4:14" s="205" customFormat="1" x14ac:dyDescent="0.3">
      <c r="D2215" s="215"/>
      <c r="E2215" s="215"/>
      <c r="F2215" s="216"/>
      <c r="G2215" s="217"/>
      <c r="H2215" s="217"/>
      <c r="I2215" s="218"/>
      <c r="J2215" s="216"/>
      <c r="K2215" s="216"/>
      <c r="L2215" s="232"/>
      <c r="M2215" s="215"/>
      <c r="N2215" s="216"/>
    </row>
    <row r="2216" spans="4:14" s="205" customFormat="1" x14ac:dyDescent="0.3">
      <c r="D2216" s="215"/>
      <c r="E2216" s="215"/>
      <c r="F2216" s="216"/>
      <c r="G2216" s="217"/>
      <c r="H2216" s="217"/>
      <c r="I2216" s="218"/>
      <c r="J2216" s="216"/>
      <c r="K2216" s="216"/>
      <c r="L2216" s="232"/>
      <c r="M2216" s="215"/>
      <c r="N2216" s="216"/>
    </row>
    <row r="2217" spans="4:14" s="205" customFormat="1" x14ac:dyDescent="0.3">
      <c r="D2217" s="215"/>
      <c r="E2217" s="215"/>
      <c r="F2217" s="216"/>
      <c r="G2217" s="217"/>
      <c r="H2217" s="217"/>
      <c r="I2217" s="218"/>
      <c r="J2217" s="216"/>
      <c r="K2217" s="216"/>
      <c r="L2217" s="232"/>
      <c r="M2217" s="215"/>
      <c r="N2217" s="216"/>
    </row>
    <row r="2218" spans="4:14" s="205" customFormat="1" x14ac:dyDescent="0.3">
      <c r="D2218" s="215"/>
      <c r="E2218" s="215"/>
      <c r="F2218" s="216"/>
      <c r="G2218" s="217"/>
      <c r="H2218" s="217"/>
      <c r="I2218" s="218"/>
      <c r="J2218" s="216"/>
      <c r="K2218" s="216"/>
      <c r="L2218" s="232"/>
      <c r="M2218" s="215"/>
      <c r="N2218" s="216"/>
    </row>
    <row r="2219" spans="4:14" s="205" customFormat="1" x14ac:dyDescent="0.3">
      <c r="D2219" s="215"/>
      <c r="E2219" s="215"/>
      <c r="F2219" s="216"/>
      <c r="G2219" s="217"/>
      <c r="H2219" s="217"/>
      <c r="I2219" s="218"/>
      <c r="J2219" s="216"/>
      <c r="K2219" s="216"/>
      <c r="L2219" s="232"/>
      <c r="M2219" s="215"/>
      <c r="N2219" s="216"/>
    </row>
    <row r="2220" spans="4:14" s="205" customFormat="1" x14ac:dyDescent="0.3">
      <c r="D2220" s="215"/>
      <c r="E2220" s="215"/>
      <c r="F2220" s="216"/>
      <c r="G2220" s="217"/>
      <c r="H2220" s="217"/>
      <c r="I2220" s="218"/>
      <c r="J2220" s="216"/>
      <c r="K2220" s="216"/>
      <c r="L2220" s="232"/>
      <c r="M2220" s="215"/>
      <c r="N2220" s="216"/>
    </row>
    <row r="2221" spans="4:14" s="205" customFormat="1" x14ac:dyDescent="0.3">
      <c r="D2221" s="215"/>
      <c r="E2221" s="215"/>
      <c r="F2221" s="216"/>
      <c r="G2221" s="217"/>
      <c r="H2221" s="217"/>
      <c r="I2221" s="218"/>
      <c r="J2221" s="216"/>
      <c r="K2221" s="216"/>
      <c r="L2221" s="232"/>
      <c r="M2221" s="215"/>
      <c r="N2221" s="216"/>
    </row>
    <row r="2222" spans="4:14" s="205" customFormat="1" x14ac:dyDescent="0.3">
      <c r="D2222" s="215"/>
      <c r="E2222" s="215"/>
      <c r="F2222" s="216"/>
      <c r="G2222" s="217"/>
      <c r="H2222" s="217"/>
      <c r="I2222" s="218"/>
      <c r="J2222" s="216"/>
      <c r="K2222" s="216"/>
      <c r="L2222" s="232"/>
      <c r="M2222" s="215"/>
      <c r="N2222" s="216"/>
    </row>
    <row r="2223" spans="4:14" s="205" customFormat="1" x14ac:dyDescent="0.3">
      <c r="D2223" s="215"/>
      <c r="E2223" s="215"/>
      <c r="F2223" s="216"/>
      <c r="G2223" s="217"/>
      <c r="H2223" s="217"/>
      <c r="I2223" s="218"/>
      <c r="J2223" s="216"/>
      <c r="K2223" s="216"/>
      <c r="L2223" s="232"/>
      <c r="M2223" s="215"/>
      <c r="N2223" s="216"/>
    </row>
    <row r="2224" spans="4:14" s="205" customFormat="1" x14ac:dyDescent="0.3">
      <c r="D2224" s="215"/>
      <c r="E2224" s="215"/>
      <c r="F2224" s="216"/>
      <c r="G2224" s="217"/>
      <c r="H2224" s="217"/>
      <c r="I2224" s="218"/>
      <c r="J2224" s="216"/>
      <c r="K2224" s="216"/>
      <c r="L2224" s="232"/>
      <c r="M2224" s="215"/>
      <c r="N2224" s="216"/>
    </row>
    <row r="2225" spans="4:14" s="205" customFormat="1" x14ac:dyDescent="0.3">
      <c r="D2225" s="215"/>
      <c r="E2225" s="215"/>
      <c r="F2225" s="216"/>
      <c r="G2225" s="217"/>
      <c r="H2225" s="217"/>
      <c r="I2225" s="218"/>
      <c r="J2225" s="216"/>
      <c r="K2225" s="216"/>
      <c r="L2225" s="232"/>
      <c r="M2225" s="215"/>
      <c r="N2225" s="216"/>
    </row>
    <row r="2226" spans="4:14" s="205" customFormat="1" x14ac:dyDescent="0.3">
      <c r="D2226" s="215"/>
      <c r="E2226" s="215"/>
      <c r="F2226" s="216"/>
      <c r="G2226" s="217"/>
      <c r="H2226" s="217"/>
      <c r="I2226" s="218"/>
      <c r="J2226" s="216"/>
      <c r="K2226" s="216"/>
      <c r="L2226" s="232"/>
      <c r="M2226" s="215"/>
      <c r="N2226" s="216"/>
    </row>
    <row r="2227" spans="4:14" s="205" customFormat="1" x14ac:dyDescent="0.3">
      <c r="D2227" s="215"/>
      <c r="E2227" s="215"/>
      <c r="F2227" s="216"/>
      <c r="G2227" s="217"/>
      <c r="H2227" s="217"/>
      <c r="I2227" s="218"/>
      <c r="J2227" s="216"/>
      <c r="K2227" s="216"/>
      <c r="L2227" s="232"/>
      <c r="M2227" s="215"/>
      <c r="N2227" s="216"/>
    </row>
    <row r="2228" spans="4:14" s="205" customFormat="1" x14ac:dyDescent="0.3">
      <c r="D2228" s="215"/>
      <c r="E2228" s="215"/>
      <c r="F2228" s="216"/>
      <c r="G2228" s="217"/>
      <c r="H2228" s="217"/>
      <c r="I2228" s="218"/>
      <c r="J2228" s="216"/>
      <c r="K2228" s="216"/>
      <c r="L2228" s="232"/>
      <c r="M2228" s="215"/>
      <c r="N2228" s="216"/>
    </row>
    <row r="2229" spans="4:14" s="205" customFormat="1" x14ac:dyDescent="0.3">
      <c r="D2229" s="215"/>
      <c r="E2229" s="215"/>
      <c r="F2229" s="216"/>
      <c r="G2229" s="217"/>
      <c r="H2229" s="217"/>
      <c r="I2229" s="218"/>
      <c r="J2229" s="216"/>
      <c r="K2229" s="216"/>
      <c r="L2229" s="232"/>
      <c r="M2229" s="215"/>
      <c r="N2229" s="216"/>
    </row>
    <row r="2230" spans="4:14" s="205" customFormat="1" x14ac:dyDescent="0.3">
      <c r="D2230" s="215"/>
      <c r="E2230" s="215"/>
      <c r="F2230" s="216"/>
      <c r="G2230" s="217"/>
      <c r="H2230" s="217"/>
      <c r="I2230" s="218"/>
      <c r="J2230" s="216"/>
      <c r="K2230" s="216"/>
      <c r="L2230" s="232"/>
      <c r="M2230" s="215"/>
      <c r="N2230" s="216"/>
    </row>
    <row r="2231" spans="4:14" s="205" customFormat="1" x14ac:dyDescent="0.3">
      <c r="D2231" s="215"/>
      <c r="E2231" s="215"/>
      <c r="F2231" s="216"/>
      <c r="G2231" s="217"/>
      <c r="H2231" s="217"/>
      <c r="I2231" s="218"/>
      <c r="J2231" s="216"/>
      <c r="K2231" s="216"/>
      <c r="L2231" s="232"/>
      <c r="M2231" s="215"/>
      <c r="N2231" s="216"/>
    </row>
    <row r="2232" spans="4:14" s="205" customFormat="1" x14ac:dyDescent="0.3">
      <c r="D2232" s="215"/>
      <c r="E2232" s="215"/>
      <c r="F2232" s="216"/>
      <c r="G2232" s="217"/>
      <c r="H2232" s="217"/>
      <c r="I2232" s="218"/>
      <c r="J2232" s="216"/>
      <c r="K2232" s="216"/>
      <c r="L2232" s="232"/>
      <c r="M2232" s="215"/>
      <c r="N2232" s="216"/>
    </row>
    <row r="2233" spans="4:14" s="205" customFormat="1" x14ac:dyDescent="0.3">
      <c r="D2233" s="215"/>
      <c r="E2233" s="215"/>
      <c r="F2233" s="216"/>
      <c r="G2233" s="217"/>
      <c r="H2233" s="217"/>
      <c r="I2233" s="218"/>
      <c r="J2233" s="216"/>
      <c r="K2233" s="216"/>
      <c r="L2233" s="232"/>
      <c r="M2233" s="215"/>
      <c r="N2233" s="216"/>
    </row>
    <row r="2234" spans="4:14" s="205" customFormat="1" x14ac:dyDescent="0.3">
      <c r="D2234" s="215"/>
      <c r="E2234" s="215"/>
      <c r="F2234" s="216"/>
      <c r="G2234" s="217"/>
      <c r="H2234" s="217"/>
      <c r="I2234" s="218"/>
      <c r="J2234" s="216"/>
      <c r="K2234" s="216"/>
      <c r="L2234" s="232"/>
      <c r="M2234" s="215"/>
      <c r="N2234" s="216"/>
    </row>
    <row r="2235" spans="4:14" s="205" customFormat="1" x14ac:dyDescent="0.3">
      <c r="D2235" s="215"/>
      <c r="E2235" s="215"/>
      <c r="F2235" s="216"/>
      <c r="G2235" s="217"/>
      <c r="H2235" s="217"/>
      <c r="I2235" s="218"/>
      <c r="J2235" s="216"/>
      <c r="K2235" s="216"/>
      <c r="L2235" s="232"/>
      <c r="M2235" s="215"/>
      <c r="N2235" s="216"/>
    </row>
    <row r="2236" spans="4:14" s="205" customFormat="1" x14ac:dyDescent="0.3">
      <c r="D2236" s="215"/>
      <c r="E2236" s="215"/>
      <c r="F2236" s="216"/>
      <c r="G2236" s="217"/>
      <c r="H2236" s="217"/>
      <c r="I2236" s="218"/>
      <c r="J2236" s="216"/>
      <c r="K2236" s="216"/>
      <c r="L2236" s="232"/>
      <c r="M2236" s="215"/>
      <c r="N2236" s="216"/>
    </row>
    <row r="2237" spans="4:14" s="205" customFormat="1" x14ac:dyDescent="0.3">
      <c r="D2237" s="215"/>
      <c r="E2237" s="215"/>
      <c r="F2237" s="216"/>
      <c r="G2237" s="217"/>
      <c r="H2237" s="217"/>
      <c r="I2237" s="218"/>
      <c r="J2237" s="216"/>
      <c r="K2237" s="216"/>
      <c r="L2237" s="232"/>
      <c r="M2237" s="215"/>
      <c r="N2237" s="216"/>
    </row>
    <row r="2238" spans="4:14" s="205" customFormat="1" x14ac:dyDescent="0.3">
      <c r="D2238" s="215"/>
      <c r="E2238" s="215"/>
      <c r="F2238" s="216"/>
      <c r="G2238" s="217"/>
      <c r="H2238" s="217"/>
      <c r="I2238" s="218"/>
      <c r="J2238" s="216"/>
      <c r="K2238" s="216"/>
      <c r="L2238" s="232"/>
      <c r="M2238" s="215"/>
      <c r="N2238" s="216"/>
    </row>
    <row r="2239" spans="4:14" s="205" customFormat="1" x14ac:dyDescent="0.3">
      <c r="D2239" s="215"/>
      <c r="E2239" s="215"/>
      <c r="F2239" s="216"/>
      <c r="G2239" s="217"/>
      <c r="H2239" s="217"/>
      <c r="I2239" s="218"/>
      <c r="J2239" s="216"/>
      <c r="K2239" s="216"/>
      <c r="L2239" s="232"/>
      <c r="M2239" s="215"/>
      <c r="N2239" s="216"/>
    </row>
    <row r="2240" spans="4:14" s="205" customFormat="1" x14ac:dyDescent="0.3">
      <c r="D2240" s="215"/>
      <c r="E2240" s="215"/>
      <c r="F2240" s="216"/>
      <c r="G2240" s="217"/>
      <c r="H2240" s="217"/>
      <c r="I2240" s="218"/>
      <c r="J2240" s="216"/>
      <c r="K2240" s="216"/>
      <c r="L2240" s="232"/>
      <c r="M2240" s="215"/>
      <c r="N2240" s="216"/>
    </row>
    <row r="2241" spans="4:14" s="205" customFormat="1" x14ac:dyDescent="0.3">
      <c r="D2241" s="215"/>
      <c r="E2241" s="215"/>
      <c r="F2241" s="216"/>
      <c r="G2241" s="217"/>
      <c r="H2241" s="217"/>
      <c r="I2241" s="218"/>
      <c r="J2241" s="216"/>
      <c r="K2241" s="216"/>
      <c r="L2241" s="232"/>
      <c r="M2241" s="215"/>
      <c r="N2241" s="216"/>
    </row>
    <row r="2242" spans="4:14" s="205" customFormat="1" x14ac:dyDescent="0.3">
      <c r="D2242" s="215"/>
      <c r="E2242" s="215"/>
      <c r="F2242" s="216"/>
      <c r="G2242" s="217"/>
      <c r="H2242" s="217"/>
      <c r="I2242" s="218"/>
      <c r="J2242" s="216"/>
      <c r="K2242" s="216"/>
      <c r="L2242" s="232"/>
      <c r="M2242" s="215"/>
      <c r="N2242" s="216"/>
    </row>
    <row r="2243" spans="4:14" s="205" customFormat="1" x14ac:dyDescent="0.3">
      <c r="D2243" s="215"/>
      <c r="E2243" s="215"/>
      <c r="F2243" s="216"/>
      <c r="G2243" s="217"/>
      <c r="H2243" s="217"/>
      <c r="I2243" s="218"/>
      <c r="J2243" s="216"/>
      <c r="K2243" s="216"/>
      <c r="L2243" s="232"/>
      <c r="M2243" s="215"/>
      <c r="N2243" s="216"/>
    </row>
    <row r="2244" spans="4:14" s="205" customFormat="1" x14ac:dyDescent="0.3">
      <c r="D2244" s="215"/>
      <c r="E2244" s="215"/>
      <c r="F2244" s="216"/>
      <c r="G2244" s="217"/>
      <c r="H2244" s="217"/>
      <c r="I2244" s="218"/>
      <c r="J2244" s="216"/>
      <c r="K2244" s="216"/>
      <c r="L2244" s="232"/>
      <c r="M2244" s="215"/>
      <c r="N2244" s="216"/>
    </row>
    <row r="2245" spans="4:14" s="205" customFormat="1" x14ac:dyDescent="0.3">
      <c r="D2245" s="215"/>
      <c r="E2245" s="215"/>
      <c r="F2245" s="216"/>
      <c r="G2245" s="217"/>
      <c r="H2245" s="217"/>
      <c r="I2245" s="218"/>
      <c r="J2245" s="216"/>
      <c r="K2245" s="216"/>
      <c r="L2245" s="232"/>
      <c r="M2245" s="215"/>
      <c r="N2245" s="216"/>
    </row>
    <row r="2246" spans="4:14" s="205" customFormat="1" x14ac:dyDescent="0.3">
      <c r="D2246" s="215"/>
      <c r="E2246" s="215"/>
      <c r="F2246" s="216"/>
      <c r="G2246" s="217"/>
      <c r="H2246" s="217"/>
      <c r="I2246" s="218"/>
      <c r="J2246" s="216"/>
      <c r="K2246" s="216"/>
      <c r="L2246" s="232"/>
      <c r="M2246" s="215"/>
      <c r="N2246" s="216"/>
    </row>
    <row r="2247" spans="4:14" s="205" customFormat="1" x14ac:dyDescent="0.3">
      <c r="D2247" s="215"/>
      <c r="E2247" s="215"/>
      <c r="F2247" s="216"/>
      <c r="G2247" s="217"/>
      <c r="H2247" s="217"/>
      <c r="I2247" s="218"/>
      <c r="J2247" s="216"/>
      <c r="K2247" s="216"/>
      <c r="L2247" s="232"/>
      <c r="M2247" s="215"/>
      <c r="N2247" s="216"/>
    </row>
    <row r="2248" spans="4:14" s="205" customFormat="1" x14ac:dyDescent="0.3">
      <c r="D2248" s="215"/>
      <c r="E2248" s="215"/>
      <c r="F2248" s="216"/>
      <c r="G2248" s="217"/>
      <c r="H2248" s="217"/>
      <c r="I2248" s="218"/>
      <c r="J2248" s="216"/>
      <c r="K2248" s="216"/>
      <c r="L2248" s="232"/>
      <c r="M2248" s="215"/>
      <c r="N2248" s="216"/>
    </row>
    <row r="2249" spans="4:14" s="205" customFormat="1" x14ac:dyDescent="0.3">
      <c r="D2249" s="215"/>
      <c r="E2249" s="215"/>
      <c r="F2249" s="216"/>
      <c r="G2249" s="217"/>
      <c r="H2249" s="217"/>
      <c r="I2249" s="218"/>
      <c r="J2249" s="216"/>
      <c r="K2249" s="216"/>
      <c r="L2249" s="232"/>
      <c r="M2249" s="215"/>
      <c r="N2249" s="216"/>
    </row>
    <row r="2250" spans="4:14" s="205" customFormat="1" x14ac:dyDescent="0.3">
      <c r="D2250" s="215"/>
      <c r="E2250" s="215"/>
      <c r="F2250" s="216"/>
      <c r="G2250" s="217"/>
      <c r="H2250" s="217"/>
      <c r="I2250" s="218"/>
      <c r="J2250" s="216"/>
      <c r="K2250" s="216"/>
      <c r="L2250" s="232"/>
      <c r="M2250" s="215"/>
      <c r="N2250" s="216"/>
    </row>
    <row r="2251" spans="4:14" s="205" customFormat="1" x14ac:dyDescent="0.3">
      <c r="D2251" s="215"/>
      <c r="E2251" s="215"/>
      <c r="F2251" s="216"/>
      <c r="G2251" s="217"/>
      <c r="H2251" s="217"/>
      <c r="I2251" s="218"/>
      <c r="J2251" s="216"/>
      <c r="K2251" s="216"/>
      <c r="L2251" s="232"/>
      <c r="M2251" s="215"/>
      <c r="N2251" s="216"/>
    </row>
    <row r="2252" spans="4:14" s="205" customFormat="1" x14ac:dyDescent="0.3">
      <c r="D2252" s="215"/>
      <c r="E2252" s="215"/>
      <c r="F2252" s="216"/>
      <c r="G2252" s="217"/>
      <c r="H2252" s="217"/>
      <c r="I2252" s="218"/>
      <c r="J2252" s="216"/>
      <c r="K2252" s="216"/>
      <c r="L2252" s="232"/>
      <c r="M2252" s="215"/>
      <c r="N2252" s="216"/>
    </row>
    <row r="2253" spans="4:14" s="205" customFormat="1" x14ac:dyDescent="0.3">
      <c r="D2253" s="215"/>
      <c r="E2253" s="215"/>
      <c r="F2253" s="216"/>
      <c r="G2253" s="217"/>
      <c r="H2253" s="217"/>
      <c r="I2253" s="218"/>
      <c r="J2253" s="216"/>
      <c r="K2253" s="216"/>
      <c r="L2253" s="232"/>
      <c r="M2253" s="215"/>
      <c r="N2253" s="216"/>
    </row>
    <row r="2254" spans="4:14" s="205" customFormat="1" x14ac:dyDescent="0.3">
      <c r="D2254" s="215"/>
      <c r="E2254" s="215"/>
      <c r="F2254" s="216"/>
      <c r="G2254" s="217"/>
      <c r="H2254" s="217"/>
      <c r="I2254" s="218"/>
      <c r="J2254" s="216"/>
      <c r="K2254" s="216"/>
      <c r="L2254" s="232"/>
      <c r="M2254" s="215"/>
      <c r="N2254" s="216"/>
    </row>
    <row r="2255" spans="4:14" s="205" customFormat="1" x14ac:dyDescent="0.3">
      <c r="D2255" s="215"/>
      <c r="E2255" s="215"/>
      <c r="F2255" s="216"/>
      <c r="G2255" s="217"/>
      <c r="H2255" s="217"/>
      <c r="I2255" s="218"/>
      <c r="J2255" s="216"/>
      <c r="K2255" s="216"/>
      <c r="L2255" s="232"/>
      <c r="M2255" s="215"/>
      <c r="N2255" s="216"/>
    </row>
    <row r="2256" spans="4:14" s="205" customFormat="1" x14ac:dyDescent="0.3">
      <c r="D2256" s="215"/>
      <c r="E2256" s="215"/>
      <c r="F2256" s="216"/>
      <c r="G2256" s="217"/>
      <c r="H2256" s="217"/>
      <c r="I2256" s="218"/>
      <c r="J2256" s="216"/>
      <c r="K2256" s="216"/>
      <c r="L2256" s="232"/>
      <c r="M2256" s="215"/>
      <c r="N2256" s="216"/>
    </row>
    <row r="2257" spans="4:14" s="205" customFormat="1" x14ac:dyDescent="0.3">
      <c r="D2257" s="215"/>
      <c r="E2257" s="215"/>
      <c r="F2257" s="216"/>
      <c r="G2257" s="217"/>
      <c r="H2257" s="217"/>
      <c r="I2257" s="218"/>
      <c r="J2257" s="216"/>
      <c r="K2257" s="216"/>
      <c r="L2257" s="232"/>
      <c r="M2257" s="215"/>
      <c r="N2257" s="216"/>
    </row>
    <row r="2258" spans="4:14" s="205" customFormat="1" x14ac:dyDescent="0.3">
      <c r="D2258" s="215"/>
      <c r="E2258" s="215"/>
      <c r="F2258" s="216"/>
      <c r="G2258" s="217"/>
      <c r="H2258" s="217"/>
      <c r="I2258" s="218"/>
      <c r="J2258" s="216"/>
      <c r="K2258" s="216"/>
      <c r="L2258" s="232"/>
      <c r="M2258" s="215"/>
      <c r="N2258" s="216"/>
    </row>
    <row r="2259" spans="4:14" s="205" customFormat="1" x14ac:dyDescent="0.3">
      <c r="D2259" s="215"/>
      <c r="E2259" s="215"/>
      <c r="F2259" s="216"/>
      <c r="G2259" s="217"/>
      <c r="H2259" s="217"/>
      <c r="I2259" s="218"/>
      <c r="J2259" s="216"/>
      <c r="K2259" s="216"/>
      <c r="L2259" s="232"/>
      <c r="M2259" s="215"/>
      <c r="N2259" s="216"/>
    </row>
    <row r="2260" spans="4:14" s="205" customFormat="1" x14ac:dyDescent="0.3">
      <c r="D2260" s="215"/>
      <c r="E2260" s="215"/>
      <c r="F2260" s="216"/>
      <c r="G2260" s="217"/>
      <c r="H2260" s="217"/>
      <c r="I2260" s="218"/>
      <c r="J2260" s="216"/>
      <c r="K2260" s="216"/>
      <c r="L2260" s="232"/>
      <c r="M2260" s="215"/>
      <c r="N2260" s="216"/>
    </row>
    <row r="2261" spans="4:14" s="205" customFormat="1" x14ac:dyDescent="0.3">
      <c r="D2261" s="215"/>
      <c r="E2261" s="215"/>
      <c r="F2261" s="216"/>
      <c r="G2261" s="217"/>
      <c r="H2261" s="217"/>
      <c r="I2261" s="218"/>
      <c r="J2261" s="216"/>
      <c r="K2261" s="216"/>
      <c r="L2261" s="232"/>
      <c r="M2261" s="215"/>
      <c r="N2261" s="216"/>
    </row>
    <row r="2262" spans="4:14" s="205" customFormat="1" x14ac:dyDescent="0.3">
      <c r="D2262" s="215"/>
      <c r="E2262" s="215"/>
      <c r="F2262" s="216"/>
      <c r="G2262" s="217"/>
      <c r="H2262" s="217"/>
      <c r="I2262" s="218"/>
      <c r="J2262" s="216"/>
      <c r="K2262" s="216"/>
      <c r="L2262" s="232"/>
      <c r="M2262" s="215"/>
      <c r="N2262" s="216"/>
    </row>
    <row r="2263" spans="4:14" s="205" customFormat="1" x14ac:dyDescent="0.3">
      <c r="D2263" s="215"/>
      <c r="E2263" s="215"/>
      <c r="F2263" s="216"/>
      <c r="G2263" s="217"/>
      <c r="H2263" s="217"/>
      <c r="I2263" s="218"/>
      <c r="J2263" s="216"/>
      <c r="K2263" s="216"/>
      <c r="L2263" s="232"/>
      <c r="M2263" s="215"/>
      <c r="N2263" s="216"/>
    </row>
    <row r="2264" spans="4:14" s="205" customFormat="1" x14ac:dyDescent="0.3">
      <c r="D2264" s="215"/>
      <c r="E2264" s="215"/>
      <c r="F2264" s="216"/>
      <c r="G2264" s="217"/>
      <c r="H2264" s="217"/>
      <c r="I2264" s="218"/>
      <c r="J2264" s="216"/>
      <c r="K2264" s="216"/>
      <c r="L2264" s="232"/>
      <c r="M2264" s="215"/>
      <c r="N2264" s="216"/>
    </row>
    <row r="2265" spans="4:14" s="205" customFormat="1" x14ac:dyDescent="0.3">
      <c r="D2265" s="215"/>
      <c r="E2265" s="215"/>
      <c r="F2265" s="216"/>
      <c r="G2265" s="217"/>
      <c r="H2265" s="217"/>
      <c r="I2265" s="218"/>
      <c r="J2265" s="216"/>
      <c r="K2265" s="216"/>
      <c r="L2265" s="232"/>
      <c r="M2265" s="215"/>
      <c r="N2265" s="216"/>
    </row>
    <row r="2266" spans="4:14" s="205" customFormat="1" x14ac:dyDescent="0.3">
      <c r="D2266" s="215"/>
      <c r="E2266" s="215"/>
      <c r="F2266" s="216"/>
      <c r="G2266" s="217"/>
      <c r="H2266" s="217"/>
      <c r="I2266" s="218"/>
      <c r="J2266" s="216"/>
      <c r="K2266" s="216"/>
      <c r="L2266" s="232"/>
      <c r="M2266" s="215"/>
      <c r="N2266" s="216"/>
    </row>
    <row r="2267" spans="4:14" s="205" customFormat="1" x14ac:dyDescent="0.3">
      <c r="D2267" s="215"/>
      <c r="E2267" s="215"/>
      <c r="F2267" s="216"/>
      <c r="G2267" s="217"/>
      <c r="H2267" s="217"/>
      <c r="I2267" s="218"/>
      <c r="J2267" s="216"/>
      <c r="K2267" s="216"/>
      <c r="L2267" s="232"/>
      <c r="M2267" s="215"/>
      <c r="N2267" s="216"/>
    </row>
    <row r="2268" spans="4:14" s="205" customFormat="1" x14ac:dyDescent="0.3">
      <c r="D2268" s="215"/>
      <c r="E2268" s="215"/>
      <c r="F2268" s="216"/>
      <c r="G2268" s="217"/>
      <c r="H2268" s="217"/>
      <c r="I2268" s="218"/>
      <c r="J2268" s="216"/>
      <c r="K2268" s="216"/>
      <c r="L2268" s="232"/>
      <c r="M2268" s="215"/>
      <c r="N2268" s="216"/>
    </row>
    <row r="2269" spans="4:14" s="205" customFormat="1" x14ac:dyDescent="0.3">
      <c r="D2269" s="215"/>
      <c r="E2269" s="215"/>
      <c r="F2269" s="216"/>
      <c r="G2269" s="217"/>
      <c r="H2269" s="217"/>
      <c r="I2269" s="218"/>
      <c r="J2269" s="216"/>
      <c r="K2269" s="216"/>
      <c r="L2269" s="232"/>
      <c r="M2269" s="215"/>
      <c r="N2269" s="216"/>
    </row>
    <row r="2270" spans="4:14" s="205" customFormat="1" x14ac:dyDescent="0.3">
      <c r="D2270" s="215"/>
      <c r="E2270" s="215"/>
      <c r="F2270" s="216"/>
      <c r="G2270" s="217"/>
      <c r="H2270" s="217"/>
      <c r="I2270" s="218"/>
      <c r="J2270" s="216"/>
      <c r="K2270" s="216"/>
      <c r="L2270" s="232"/>
      <c r="M2270" s="215"/>
      <c r="N2270" s="216"/>
    </row>
    <row r="2271" spans="4:14" s="205" customFormat="1" x14ac:dyDescent="0.3">
      <c r="D2271" s="215"/>
      <c r="E2271" s="215"/>
      <c r="F2271" s="216"/>
      <c r="G2271" s="217"/>
      <c r="H2271" s="217"/>
      <c r="I2271" s="218"/>
      <c r="J2271" s="216"/>
      <c r="K2271" s="216"/>
      <c r="L2271" s="232"/>
      <c r="M2271" s="215"/>
      <c r="N2271" s="216"/>
    </row>
    <row r="2272" spans="4:14" s="205" customFormat="1" x14ac:dyDescent="0.3">
      <c r="D2272" s="215"/>
      <c r="E2272" s="215"/>
      <c r="F2272" s="216"/>
      <c r="G2272" s="217"/>
      <c r="H2272" s="217"/>
      <c r="I2272" s="218"/>
      <c r="J2272" s="216"/>
      <c r="K2272" s="216"/>
      <c r="L2272" s="232"/>
      <c r="M2272" s="215"/>
      <c r="N2272" s="216"/>
    </row>
    <row r="2273" spans="4:14" s="205" customFormat="1" x14ac:dyDescent="0.3">
      <c r="D2273" s="215"/>
      <c r="E2273" s="215"/>
      <c r="F2273" s="216"/>
      <c r="G2273" s="217"/>
      <c r="H2273" s="217"/>
      <c r="I2273" s="218"/>
      <c r="J2273" s="216"/>
      <c r="K2273" s="216"/>
      <c r="L2273" s="232"/>
      <c r="M2273" s="215"/>
      <c r="N2273" s="216"/>
    </row>
    <row r="2274" spans="4:14" s="205" customFormat="1" x14ac:dyDescent="0.3">
      <c r="D2274" s="215"/>
      <c r="E2274" s="215"/>
      <c r="F2274" s="216"/>
      <c r="G2274" s="217"/>
      <c r="H2274" s="217"/>
      <c r="I2274" s="218"/>
      <c r="J2274" s="216"/>
      <c r="K2274" s="216"/>
      <c r="L2274" s="232"/>
      <c r="M2274" s="215"/>
      <c r="N2274" s="216"/>
    </row>
    <row r="2275" spans="4:14" s="205" customFormat="1" x14ac:dyDescent="0.3">
      <c r="D2275" s="215"/>
      <c r="E2275" s="215"/>
      <c r="F2275" s="216"/>
      <c r="G2275" s="217"/>
      <c r="H2275" s="217"/>
      <c r="I2275" s="218"/>
      <c r="J2275" s="216"/>
      <c r="K2275" s="216"/>
      <c r="L2275" s="232"/>
      <c r="M2275" s="215"/>
      <c r="N2275" s="216"/>
    </row>
    <row r="2276" spans="4:14" s="205" customFormat="1" x14ac:dyDescent="0.3">
      <c r="D2276" s="215"/>
      <c r="E2276" s="215"/>
      <c r="F2276" s="216"/>
      <c r="G2276" s="217"/>
      <c r="H2276" s="217"/>
      <c r="I2276" s="218"/>
      <c r="J2276" s="216"/>
      <c r="K2276" s="216"/>
      <c r="L2276" s="232"/>
      <c r="M2276" s="215"/>
      <c r="N2276" s="216"/>
    </row>
    <row r="2277" spans="4:14" s="205" customFormat="1" x14ac:dyDescent="0.3">
      <c r="D2277" s="215"/>
      <c r="E2277" s="215"/>
      <c r="F2277" s="216"/>
      <c r="G2277" s="217"/>
      <c r="H2277" s="217"/>
      <c r="I2277" s="218"/>
      <c r="J2277" s="216"/>
      <c r="K2277" s="216"/>
      <c r="L2277" s="232"/>
      <c r="M2277" s="215"/>
      <c r="N2277" s="216"/>
    </row>
    <row r="2278" spans="4:14" s="205" customFormat="1" x14ac:dyDescent="0.3">
      <c r="D2278" s="215"/>
      <c r="E2278" s="215"/>
      <c r="F2278" s="216"/>
      <c r="G2278" s="217"/>
      <c r="H2278" s="217"/>
      <c r="I2278" s="218"/>
      <c r="J2278" s="216"/>
      <c r="K2278" s="216"/>
      <c r="L2278" s="232"/>
      <c r="M2278" s="215"/>
      <c r="N2278" s="216"/>
    </row>
    <row r="2279" spans="4:14" s="205" customFormat="1" x14ac:dyDescent="0.3">
      <c r="D2279" s="215"/>
      <c r="E2279" s="215"/>
      <c r="F2279" s="216"/>
      <c r="G2279" s="217"/>
      <c r="H2279" s="217"/>
      <c r="I2279" s="218"/>
      <c r="J2279" s="216"/>
      <c r="K2279" s="216"/>
      <c r="L2279" s="232"/>
      <c r="M2279" s="215"/>
      <c r="N2279" s="216"/>
    </row>
    <row r="2280" spans="4:14" s="205" customFormat="1" x14ac:dyDescent="0.3">
      <c r="D2280" s="215"/>
      <c r="E2280" s="215"/>
      <c r="F2280" s="216"/>
      <c r="G2280" s="217"/>
      <c r="H2280" s="217"/>
      <c r="I2280" s="218"/>
      <c r="J2280" s="216"/>
      <c r="K2280" s="216"/>
      <c r="L2280" s="232"/>
      <c r="M2280" s="215"/>
      <c r="N2280" s="216"/>
    </row>
    <row r="2281" spans="4:14" s="205" customFormat="1" x14ac:dyDescent="0.3">
      <c r="D2281" s="215"/>
      <c r="E2281" s="215"/>
      <c r="F2281" s="216"/>
      <c r="G2281" s="217"/>
      <c r="H2281" s="217"/>
      <c r="I2281" s="218"/>
      <c r="J2281" s="216"/>
      <c r="K2281" s="216"/>
      <c r="L2281" s="232"/>
      <c r="M2281" s="215"/>
      <c r="N2281" s="216"/>
    </row>
    <row r="2282" spans="4:14" s="205" customFormat="1" x14ac:dyDescent="0.3">
      <c r="D2282" s="215"/>
      <c r="E2282" s="215"/>
      <c r="F2282" s="216"/>
      <c r="G2282" s="217"/>
      <c r="H2282" s="217"/>
      <c r="I2282" s="218"/>
      <c r="J2282" s="216"/>
      <c r="K2282" s="216"/>
      <c r="L2282" s="232"/>
      <c r="M2282" s="215"/>
      <c r="N2282" s="216"/>
    </row>
    <row r="2283" spans="4:14" s="205" customFormat="1" x14ac:dyDescent="0.3">
      <c r="D2283" s="215"/>
      <c r="E2283" s="215"/>
      <c r="F2283" s="216"/>
      <c r="G2283" s="217"/>
      <c r="H2283" s="217"/>
      <c r="I2283" s="218"/>
      <c r="J2283" s="216"/>
      <c r="K2283" s="216"/>
      <c r="L2283" s="232"/>
      <c r="M2283" s="215"/>
      <c r="N2283" s="216"/>
    </row>
    <row r="2284" spans="4:14" s="205" customFormat="1" x14ac:dyDescent="0.3">
      <c r="D2284" s="215"/>
      <c r="E2284" s="215"/>
      <c r="F2284" s="216"/>
      <c r="G2284" s="217"/>
      <c r="H2284" s="217"/>
      <c r="I2284" s="218"/>
      <c r="J2284" s="216"/>
      <c r="K2284" s="216"/>
      <c r="L2284" s="232"/>
      <c r="M2284" s="215"/>
      <c r="N2284" s="216"/>
    </row>
    <row r="2285" spans="4:14" s="205" customFormat="1" x14ac:dyDescent="0.3">
      <c r="D2285" s="215"/>
      <c r="E2285" s="215"/>
      <c r="F2285" s="216"/>
      <c r="G2285" s="217"/>
      <c r="H2285" s="217"/>
      <c r="I2285" s="218"/>
      <c r="J2285" s="216"/>
      <c r="K2285" s="216"/>
      <c r="L2285" s="232"/>
      <c r="M2285" s="215"/>
      <c r="N2285" s="216"/>
    </row>
    <row r="2286" spans="4:14" s="205" customFormat="1" x14ac:dyDescent="0.3">
      <c r="D2286" s="215"/>
      <c r="E2286" s="215"/>
      <c r="F2286" s="216"/>
      <c r="G2286" s="217"/>
      <c r="H2286" s="217"/>
      <c r="I2286" s="218"/>
      <c r="J2286" s="216"/>
      <c r="K2286" s="216"/>
      <c r="L2286" s="232"/>
      <c r="M2286" s="215"/>
      <c r="N2286" s="216"/>
    </row>
    <row r="2287" spans="4:14" s="205" customFormat="1" x14ac:dyDescent="0.3">
      <c r="D2287" s="215"/>
      <c r="E2287" s="215"/>
      <c r="F2287" s="216"/>
      <c r="G2287" s="217"/>
      <c r="H2287" s="217"/>
      <c r="I2287" s="218"/>
      <c r="J2287" s="216"/>
      <c r="K2287" s="216"/>
      <c r="L2287" s="232"/>
      <c r="M2287" s="215"/>
      <c r="N2287" s="216"/>
    </row>
    <row r="2288" spans="4:14" s="205" customFormat="1" x14ac:dyDescent="0.3">
      <c r="D2288" s="215"/>
      <c r="E2288" s="215"/>
      <c r="F2288" s="216"/>
      <c r="G2288" s="217"/>
      <c r="H2288" s="217"/>
      <c r="I2288" s="218"/>
      <c r="J2288" s="216"/>
      <c r="K2288" s="216"/>
      <c r="L2288" s="232"/>
      <c r="M2288" s="215"/>
      <c r="N2288" s="216"/>
    </row>
    <row r="2289" spans="4:14" s="205" customFormat="1" x14ac:dyDescent="0.3">
      <c r="D2289" s="215"/>
      <c r="E2289" s="215"/>
      <c r="F2289" s="216"/>
      <c r="G2289" s="217"/>
      <c r="H2289" s="217"/>
      <c r="I2289" s="218"/>
      <c r="J2289" s="216"/>
      <c r="K2289" s="216"/>
      <c r="L2289" s="232"/>
      <c r="M2289" s="215"/>
      <c r="N2289" s="216"/>
    </row>
    <row r="2290" spans="4:14" s="205" customFormat="1" x14ac:dyDescent="0.3">
      <c r="D2290" s="215"/>
      <c r="E2290" s="215"/>
      <c r="F2290" s="216"/>
      <c r="G2290" s="217"/>
      <c r="H2290" s="217"/>
      <c r="I2290" s="218"/>
      <c r="J2290" s="216"/>
      <c r="K2290" s="216"/>
      <c r="L2290" s="232"/>
      <c r="M2290" s="215"/>
      <c r="N2290" s="216"/>
    </row>
    <row r="2291" spans="4:14" s="205" customFormat="1" x14ac:dyDescent="0.3">
      <c r="D2291" s="215"/>
      <c r="E2291" s="215"/>
      <c r="F2291" s="216"/>
      <c r="G2291" s="217"/>
      <c r="H2291" s="217"/>
      <c r="I2291" s="218"/>
      <c r="J2291" s="216"/>
      <c r="K2291" s="216"/>
      <c r="L2291" s="232"/>
      <c r="M2291" s="215"/>
      <c r="N2291" s="216"/>
    </row>
    <row r="2292" spans="4:14" s="205" customFormat="1" x14ac:dyDescent="0.3">
      <c r="D2292" s="215"/>
      <c r="E2292" s="215"/>
      <c r="F2292" s="216"/>
      <c r="G2292" s="217"/>
      <c r="H2292" s="217"/>
      <c r="I2292" s="218"/>
      <c r="J2292" s="216"/>
      <c r="K2292" s="216"/>
      <c r="L2292" s="232"/>
      <c r="M2292" s="215"/>
      <c r="N2292" s="216"/>
    </row>
    <row r="2293" spans="4:14" s="205" customFormat="1" x14ac:dyDescent="0.3">
      <c r="D2293" s="215"/>
      <c r="E2293" s="215"/>
      <c r="F2293" s="216"/>
      <c r="G2293" s="217"/>
      <c r="H2293" s="217"/>
      <c r="I2293" s="218"/>
      <c r="J2293" s="216"/>
      <c r="K2293" s="216"/>
      <c r="L2293" s="232"/>
      <c r="M2293" s="215"/>
      <c r="N2293" s="216"/>
    </row>
    <row r="2294" spans="4:14" s="205" customFormat="1" x14ac:dyDescent="0.3">
      <c r="D2294" s="215"/>
      <c r="E2294" s="215"/>
      <c r="F2294" s="216"/>
      <c r="G2294" s="217"/>
      <c r="H2294" s="217"/>
      <c r="I2294" s="218"/>
      <c r="J2294" s="216"/>
      <c r="K2294" s="216"/>
      <c r="L2294" s="232"/>
      <c r="M2294" s="215"/>
      <c r="N2294" s="216"/>
    </row>
    <row r="2295" spans="4:14" s="205" customFormat="1" x14ac:dyDescent="0.3">
      <c r="D2295" s="215"/>
      <c r="E2295" s="215"/>
      <c r="F2295" s="216"/>
      <c r="G2295" s="217"/>
      <c r="H2295" s="217"/>
      <c r="I2295" s="218"/>
      <c r="J2295" s="216"/>
      <c r="K2295" s="216"/>
      <c r="L2295" s="232"/>
      <c r="M2295" s="215"/>
      <c r="N2295" s="216"/>
    </row>
    <row r="2296" spans="4:14" s="205" customFormat="1" x14ac:dyDescent="0.3">
      <c r="D2296" s="215"/>
      <c r="E2296" s="215"/>
      <c r="F2296" s="216"/>
      <c r="G2296" s="217"/>
      <c r="H2296" s="217"/>
      <c r="I2296" s="218"/>
      <c r="J2296" s="216"/>
      <c r="K2296" s="216"/>
      <c r="L2296" s="232"/>
      <c r="M2296" s="215"/>
      <c r="N2296" s="216"/>
    </row>
    <row r="2297" spans="4:14" s="205" customFormat="1" x14ac:dyDescent="0.3">
      <c r="D2297" s="215"/>
      <c r="E2297" s="215"/>
      <c r="F2297" s="216"/>
      <c r="G2297" s="217"/>
      <c r="H2297" s="217"/>
      <c r="I2297" s="218"/>
      <c r="J2297" s="216"/>
      <c r="K2297" s="216"/>
      <c r="L2297" s="232"/>
      <c r="M2297" s="215"/>
      <c r="N2297" s="216"/>
    </row>
    <row r="2298" spans="4:14" s="205" customFormat="1" x14ac:dyDescent="0.3">
      <c r="D2298" s="215"/>
      <c r="E2298" s="215"/>
      <c r="F2298" s="216"/>
      <c r="G2298" s="217"/>
      <c r="H2298" s="217"/>
      <c r="I2298" s="218"/>
      <c r="J2298" s="216"/>
      <c r="K2298" s="216"/>
      <c r="L2298" s="232"/>
      <c r="M2298" s="215"/>
      <c r="N2298" s="216"/>
    </row>
    <row r="2299" spans="4:14" s="205" customFormat="1" x14ac:dyDescent="0.3">
      <c r="D2299" s="215"/>
      <c r="E2299" s="215"/>
      <c r="F2299" s="216"/>
      <c r="G2299" s="217"/>
      <c r="H2299" s="217"/>
      <c r="I2299" s="218"/>
      <c r="J2299" s="216"/>
      <c r="K2299" s="216"/>
      <c r="L2299" s="232"/>
      <c r="M2299" s="215"/>
      <c r="N2299" s="216"/>
    </row>
    <row r="2300" spans="4:14" s="205" customFormat="1" x14ac:dyDescent="0.3">
      <c r="D2300" s="215"/>
      <c r="E2300" s="215"/>
      <c r="F2300" s="216"/>
      <c r="G2300" s="217"/>
      <c r="H2300" s="217"/>
      <c r="I2300" s="218"/>
      <c r="J2300" s="216"/>
      <c r="K2300" s="216"/>
      <c r="L2300" s="232"/>
      <c r="M2300" s="215"/>
      <c r="N2300" s="216"/>
    </row>
    <row r="2301" spans="4:14" s="205" customFormat="1" x14ac:dyDescent="0.3">
      <c r="D2301" s="215"/>
      <c r="E2301" s="215"/>
      <c r="F2301" s="216"/>
      <c r="G2301" s="217"/>
      <c r="H2301" s="217"/>
      <c r="I2301" s="218"/>
      <c r="J2301" s="216"/>
      <c r="K2301" s="216"/>
      <c r="L2301" s="232"/>
      <c r="M2301" s="215"/>
      <c r="N2301" s="216"/>
    </row>
    <row r="2302" spans="4:14" s="205" customFormat="1" x14ac:dyDescent="0.3">
      <c r="D2302" s="215"/>
      <c r="E2302" s="215"/>
      <c r="F2302" s="216"/>
      <c r="G2302" s="217"/>
      <c r="H2302" s="217"/>
      <c r="I2302" s="218"/>
      <c r="J2302" s="216"/>
      <c r="K2302" s="216"/>
      <c r="L2302" s="232"/>
      <c r="M2302" s="215"/>
      <c r="N2302" s="216"/>
    </row>
    <row r="2303" spans="4:14" s="205" customFormat="1" x14ac:dyDescent="0.3">
      <c r="D2303" s="215"/>
      <c r="E2303" s="215"/>
      <c r="F2303" s="216"/>
      <c r="G2303" s="217"/>
      <c r="H2303" s="217"/>
      <c r="I2303" s="218"/>
      <c r="J2303" s="216"/>
      <c r="K2303" s="216"/>
      <c r="L2303" s="232"/>
      <c r="M2303" s="215"/>
      <c r="N2303" s="216"/>
    </row>
    <row r="2304" spans="4:14" s="205" customFormat="1" x14ac:dyDescent="0.3">
      <c r="D2304" s="215"/>
      <c r="E2304" s="215"/>
      <c r="F2304" s="216"/>
      <c r="G2304" s="217"/>
      <c r="H2304" s="217"/>
      <c r="I2304" s="218"/>
      <c r="J2304" s="216"/>
      <c r="K2304" s="216"/>
      <c r="L2304" s="232"/>
      <c r="M2304" s="215"/>
      <c r="N2304" s="216"/>
    </row>
    <row r="2305" spans="4:14" s="205" customFormat="1" x14ac:dyDescent="0.3">
      <c r="D2305" s="215"/>
      <c r="E2305" s="215"/>
      <c r="F2305" s="216"/>
      <c r="G2305" s="217"/>
      <c r="H2305" s="217"/>
      <c r="I2305" s="218"/>
      <c r="J2305" s="216"/>
      <c r="K2305" s="216"/>
      <c r="L2305" s="232"/>
      <c r="M2305" s="215"/>
      <c r="N2305" s="216"/>
    </row>
    <row r="2306" spans="4:14" s="205" customFormat="1" x14ac:dyDescent="0.3">
      <c r="D2306" s="215"/>
      <c r="E2306" s="215"/>
      <c r="F2306" s="216"/>
      <c r="G2306" s="217"/>
      <c r="H2306" s="217"/>
      <c r="I2306" s="218"/>
      <c r="J2306" s="216"/>
      <c r="K2306" s="216"/>
      <c r="L2306" s="232"/>
      <c r="M2306" s="215"/>
      <c r="N2306" s="216"/>
    </row>
    <row r="2307" spans="4:14" s="205" customFormat="1" x14ac:dyDescent="0.3">
      <c r="D2307" s="215"/>
      <c r="E2307" s="215"/>
      <c r="F2307" s="216"/>
      <c r="G2307" s="217"/>
      <c r="H2307" s="217"/>
      <c r="I2307" s="218"/>
      <c r="J2307" s="216"/>
      <c r="K2307" s="216"/>
      <c r="L2307" s="232"/>
      <c r="M2307" s="215"/>
      <c r="N2307" s="216"/>
    </row>
    <row r="2308" spans="4:14" s="205" customFormat="1" x14ac:dyDescent="0.3">
      <c r="D2308" s="215"/>
      <c r="E2308" s="215"/>
      <c r="F2308" s="216"/>
      <c r="G2308" s="217"/>
      <c r="H2308" s="217"/>
      <c r="I2308" s="218"/>
      <c r="J2308" s="216"/>
      <c r="K2308" s="216"/>
      <c r="L2308" s="232"/>
      <c r="M2308" s="215"/>
      <c r="N2308" s="216"/>
    </row>
    <row r="2309" spans="4:14" s="205" customFormat="1" x14ac:dyDescent="0.3">
      <c r="D2309" s="215"/>
      <c r="E2309" s="215"/>
      <c r="F2309" s="216"/>
      <c r="G2309" s="217"/>
      <c r="H2309" s="217"/>
      <c r="I2309" s="218"/>
      <c r="J2309" s="216"/>
      <c r="K2309" s="216"/>
      <c r="L2309" s="232"/>
      <c r="M2309" s="215"/>
      <c r="N2309" s="216"/>
    </row>
    <row r="2310" spans="4:14" s="205" customFormat="1" x14ac:dyDescent="0.3">
      <c r="D2310" s="215"/>
      <c r="E2310" s="215"/>
      <c r="F2310" s="216"/>
      <c r="G2310" s="217"/>
      <c r="H2310" s="217"/>
      <c r="I2310" s="218"/>
      <c r="J2310" s="216"/>
      <c r="K2310" s="216"/>
      <c r="L2310" s="232"/>
      <c r="M2310" s="215"/>
      <c r="N2310" s="216"/>
    </row>
    <row r="2311" spans="4:14" s="205" customFormat="1" x14ac:dyDescent="0.3">
      <c r="D2311" s="215"/>
      <c r="E2311" s="215"/>
      <c r="F2311" s="216"/>
      <c r="G2311" s="217"/>
      <c r="H2311" s="217"/>
      <c r="I2311" s="218"/>
      <c r="J2311" s="216"/>
      <c r="K2311" s="216"/>
      <c r="L2311" s="232"/>
      <c r="M2311" s="215"/>
      <c r="N2311" s="216"/>
    </row>
    <row r="2312" spans="4:14" s="205" customFormat="1" x14ac:dyDescent="0.3">
      <c r="D2312" s="215"/>
      <c r="E2312" s="215"/>
      <c r="F2312" s="216"/>
      <c r="G2312" s="217"/>
      <c r="H2312" s="217"/>
      <c r="I2312" s="218"/>
      <c r="J2312" s="216"/>
      <c r="K2312" s="216"/>
      <c r="L2312" s="232"/>
      <c r="M2312" s="215"/>
      <c r="N2312" s="216"/>
    </row>
    <row r="2313" spans="4:14" s="205" customFormat="1" x14ac:dyDescent="0.3">
      <c r="D2313" s="215"/>
      <c r="E2313" s="215"/>
      <c r="F2313" s="216"/>
      <c r="G2313" s="217"/>
      <c r="H2313" s="217"/>
      <c r="I2313" s="218"/>
      <c r="J2313" s="216"/>
      <c r="K2313" s="216"/>
      <c r="L2313" s="232"/>
      <c r="M2313" s="215"/>
      <c r="N2313" s="216"/>
    </row>
    <row r="2314" spans="4:14" s="205" customFormat="1" x14ac:dyDescent="0.3">
      <c r="D2314" s="215"/>
      <c r="E2314" s="215"/>
      <c r="F2314" s="216"/>
      <c r="G2314" s="217"/>
      <c r="H2314" s="217"/>
      <c r="I2314" s="218"/>
      <c r="J2314" s="216"/>
      <c r="K2314" s="216"/>
      <c r="L2314" s="232"/>
      <c r="M2314" s="215"/>
      <c r="N2314" s="216"/>
    </row>
    <row r="2315" spans="4:14" s="205" customFormat="1" x14ac:dyDescent="0.3">
      <c r="D2315" s="215"/>
      <c r="E2315" s="215"/>
      <c r="F2315" s="216"/>
      <c r="G2315" s="217"/>
      <c r="H2315" s="217"/>
      <c r="I2315" s="218"/>
      <c r="J2315" s="216"/>
      <c r="K2315" s="216"/>
      <c r="L2315" s="232"/>
      <c r="M2315" s="215"/>
      <c r="N2315" s="216"/>
    </row>
    <row r="2316" spans="4:14" s="205" customFormat="1" x14ac:dyDescent="0.3">
      <c r="D2316" s="215"/>
      <c r="E2316" s="215"/>
      <c r="F2316" s="216"/>
      <c r="G2316" s="217"/>
      <c r="H2316" s="217"/>
      <c r="I2316" s="218"/>
      <c r="J2316" s="216"/>
      <c r="K2316" s="216"/>
      <c r="L2316" s="232"/>
      <c r="M2316" s="215"/>
      <c r="N2316" s="216"/>
    </row>
    <row r="2317" spans="4:14" s="205" customFormat="1" x14ac:dyDescent="0.3">
      <c r="D2317" s="215"/>
      <c r="E2317" s="215"/>
      <c r="F2317" s="216"/>
      <c r="G2317" s="217"/>
      <c r="H2317" s="217"/>
      <c r="I2317" s="218"/>
      <c r="J2317" s="216"/>
      <c r="K2317" s="216"/>
      <c r="L2317" s="232"/>
      <c r="M2317" s="215"/>
      <c r="N2317" s="216"/>
    </row>
    <row r="2318" spans="4:14" s="205" customFormat="1" x14ac:dyDescent="0.3">
      <c r="D2318" s="215"/>
      <c r="E2318" s="215"/>
      <c r="F2318" s="216"/>
      <c r="G2318" s="217"/>
      <c r="H2318" s="217"/>
      <c r="I2318" s="218"/>
      <c r="J2318" s="216"/>
      <c r="K2318" s="216"/>
      <c r="L2318" s="232"/>
      <c r="M2318" s="215"/>
      <c r="N2318" s="216"/>
    </row>
    <row r="2319" spans="4:14" s="205" customFormat="1" x14ac:dyDescent="0.3">
      <c r="D2319" s="215"/>
      <c r="E2319" s="215"/>
      <c r="F2319" s="216"/>
      <c r="G2319" s="217"/>
      <c r="H2319" s="217"/>
      <c r="I2319" s="218"/>
      <c r="J2319" s="216"/>
      <c r="K2319" s="216"/>
      <c r="L2319" s="232"/>
      <c r="M2319" s="215"/>
      <c r="N2319" s="216"/>
    </row>
    <row r="2320" spans="4:14" s="205" customFormat="1" x14ac:dyDescent="0.3">
      <c r="D2320" s="215"/>
      <c r="E2320" s="215"/>
      <c r="F2320" s="216"/>
      <c r="G2320" s="217"/>
      <c r="H2320" s="217"/>
      <c r="I2320" s="218"/>
      <c r="J2320" s="216"/>
      <c r="K2320" s="216"/>
      <c r="L2320" s="232"/>
      <c r="M2320" s="215"/>
      <c r="N2320" s="216"/>
    </row>
    <row r="2321" spans="4:14" s="205" customFormat="1" x14ac:dyDescent="0.3">
      <c r="D2321" s="215"/>
      <c r="E2321" s="215"/>
      <c r="F2321" s="216"/>
      <c r="G2321" s="217"/>
      <c r="H2321" s="217"/>
      <c r="I2321" s="218"/>
      <c r="J2321" s="216"/>
      <c r="K2321" s="216"/>
      <c r="L2321" s="232"/>
      <c r="M2321" s="215"/>
      <c r="N2321" s="216"/>
    </row>
    <row r="2322" spans="4:14" s="205" customFormat="1" x14ac:dyDescent="0.3">
      <c r="D2322" s="215"/>
      <c r="E2322" s="215"/>
      <c r="F2322" s="216"/>
      <c r="G2322" s="217"/>
      <c r="H2322" s="217"/>
      <c r="I2322" s="218"/>
      <c r="J2322" s="216"/>
      <c r="K2322" s="216"/>
      <c r="L2322" s="232"/>
      <c r="M2322" s="215"/>
      <c r="N2322" s="216"/>
    </row>
    <row r="2323" spans="4:14" s="205" customFormat="1" x14ac:dyDescent="0.3">
      <c r="D2323" s="215"/>
      <c r="E2323" s="215"/>
      <c r="F2323" s="216"/>
      <c r="G2323" s="217"/>
      <c r="H2323" s="217"/>
      <c r="I2323" s="218"/>
      <c r="J2323" s="216"/>
      <c r="K2323" s="216"/>
      <c r="L2323" s="232"/>
      <c r="M2323" s="215"/>
      <c r="N2323" s="216"/>
    </row>
    <row r="2324" spans="4:14" s="205" customFormat="1" x14ac:dyDescent="0.3">
      <c r="D2324" s="215"/>
      <c r="E2324" s="215"/>
      <c r="F2324" s="216"/>
      <c r="G2324" s="217"/>
      <c r="H2324" s="217"/>
      <c r="I2324" s="218"/>
      <c r="J2324" s="216"/>
      <c r="K2324" s="216"/>
      <c r="L2324" s="232"/>
      <c r="M2324" s="215"/>
      <c r="N2324" s="216"/>
    </row>
    <row r="2325" spans="4:14" s="205" customFormat="1" x14ac:dyDescent="0.3">
      <c r="D2325" s="215"/>
      <c r="E2325" s="215"/>
      <c r="F2325" s="216"/>
      <c r="G2325" s="217"/>
      <c r="H2325" s="217"/>
      <c r="I2325" s="218"/>
      <c r="J2325" s="216"/>
      <c r="K2325" s="216"/>
      <c r="L2325" s="232"/>
      <c r="M2325" s="215"/>
      <c r="N2325" s="216"/>
    </row>
    <row r="2326" spans="4:14" s="205" customFormat="1" x14ac:dyDescent="0.3">
      <c r="D2326" s="215"/>
      <c r="E2326" s="215"/>
      <c r="F2326" s="216"/>
      <c r="G2326" s="217"/>
      <c r="H2326" s="217"/>
      <c r="I2326" s="218"/>
      <c r="J2326" s="216"/>
      <c r="K2326" s="216"/>
      <c r="L2326" s="232"/>
      <c r="M2326" s="215"/>
      <c r="N2326" s="216"/>
    </row>
    <row r="2327" spans="4:14" s="205" customFormat="1" x14ac:dyDescent="0.3">
      <c r="D2327" s="215"/>
      <c r="E2327" s="215"/>
      <c r="F2327" s="216"/>
      <c r="G2327" s="217"/>
      <c r="H2327" s="217"/>
      <c r="I2327" s="218"/>
      <c r="J2327" s="216"/>
      <c r="K2327" s="216"/>
      <c r="L2327" s="232"/>
      <c r="M2327" s="215"/>
      <c r="N2327" s="216"/>
    </row>
    <row r="2328" spans="4:14" s="205" customFormat="1" x14ac:dyDescent="0.3">
      <c r="D2328" s="215"/>
      <c r="E2328" s="215"/>
      <c r="F2328" s="216"/>
      <c r="G2328" s="217"/>
      <c r="H2328" s="217"/>
      <c r="I2328" s="218"/>
      <c r="J2328" s="216"/>
      <c r="K2328" s="216"/>
      <c r="L2328" s="232"/>
      <c r="M2328" s="215"/>
      <c r="N2328" s="216"/>
    </row>
    <row r="2329" spans="4:14" s="205" customFormat="1" x14ac:dyDescent="0.3">
      <c r="D2329" s="215"/>
      <c r="E2329" s="215"/>
      <c r="F2329" s="216"/>
      <c r="G2329" s="217"/>
      <c r="H2329" s="217"/>
      <c r="I2329" s="218"/>
      <c r="J2329" s="216"/>
      <c r="K2329" s="216"/>
      <c r="L2329" s="232"/>
      <c r="M2329" s="215"/>
      <c r="N2329" s="216"/>
    </row>
    <row r="2330" spans="4:14" s="205" customFormat="1" x14ac:dyDescent="0.3">
      <c r="D2330" s="215"/>
      <c r="E2330" s="215"/>
      <c r="F2330" s="216"/>
      <c r="G2330" s="217"/>
      <c r="H2330" s="217"/>
      <c r="I2330" s="218"/>
      <c r="J2330" s="216"/>
      <c r="K2330" s="216"/>
      <c r="L2330" s="232"/>
      <c r="M2330" s="215"/>
      <c r="N2330" s="216"/>
    </row>
    <row r="2331" spans="4:14" s="205" customFormat="1" x14ac:dyDescent="0.3">
      <c r="D2331" s="215"/>
      <c r="E2331" s="215"/>
      <c r="F2331" s="216"/>
      <c r="G2331" s="217"/>
      <c r="H2331" s="217"/>
      <c r="I2331" s="218"/>
      <c r="J2331" s="216"/>
      <c r="K2331" s="216"/>
      <c r="L2331" s="232"/>
      <c r="M2331" s="215"/>
      <c r="N2331" s="216"/>
    </row>
    <row r="2332" spans="4:14" s="205" customFormat="1" x14ac:dyDescent="0.3">
      <c r="D2332" s="215"/>
      <c r="E2332" s="215"/>
      <c r="F2332" s="216"/>
      <c r="G2332" s="217"/>
      <c r="H2332" s="217"/>
      <c r="I2332" s="218"/>
      <c r="J2332" s="216"/>
      <c r="K2332" s="216"/>
      <c r="L2332" s="232"/>
      <c r="M2332" s="215"/>
      <c r="N2332" s="216"/>
    </row>
    <row r="2333" spans="4:14" s="205" customFormat="1" x14ac:dyDescent="0.3">
      <c r="D2333" s="215"/>
      <c r="E2333" s="215"/>
      <c r="F2333" s="216"/>
      <c r="G2333" s="217"/>
      <c r="H2333" s="217"/>
      <c r="I2333" s="218"/>
      <c r="J2333" s="216"/>
      <c r="K2333" s="216"/>
      <c r="L2333" s="232"/>
      <c r="M2333" s="215"/>
      <c r="N2333" s="216"/>
    </row>
    <row r="2334" spans="4:14" s="205" customFormat="1" x14ac:dyDescent="0.3">
      <c r="D2334" s="215"/>
      <c r="E2334" s="215"/>
      <c r="F2334" s="216"/>
      <c r="G2334" s="217"/>
      <c r="H2334" s="217"/>
      <c r="I2334" s="218"/>
      <c r="J2334" s="216"/>
      <c r="K2334" s="216"/>
      <c r="L2334" s="232"/>
      <c r="M2334" s="215"/>
      <c r="N2334" s="216"/>
    </row>
    <row r="2335" spans="4:14" s="205" customFormat="1" x14ac:dyDescent="0.3">
      <c r="D2335" s="215"/>
      <c r="E2335" s="215"/>
      <c r="F2335" s="216"/>
      <c r="G2335" s="217"/>
      <c r="H2335" s="217"/>
      <c r="I2335" s="218"/>
      <c r="J2335" s="216"/>
      <c r="K2335" s="216"/>
      <c r="L2335" s="232"/>
      <c r="M2335" s="215"/>
      <c r="N2335" s="216"/>
    </row>
    <row r="2336" spans="4:14" s="205" customFormat="1" x14ac:dyDescent="0.3">
      <c r="D2336" s="215"/>
      <c r="E2336" s="215"/>
      <c r="F2336" s="216"/>
      <c r="G2336" s="217"/>
      <c r="H2336" s="217"/>
      <c r="I2336" s="218"/>
      <c r="J2336" s="216"/>
      <c r="K2336" s="216"/>
      <c r="L2336" s="232"/>
      <c r="M2336" s="215"/>
      <c r="N2336" s="216"/>
    </row>
    <row r="2337" spans="4:14" s="205" customFormat="1" x14ac:dyDescent="0.3">
      <c r="D2337" s="215"/>
      <c r="E2337" s="215"/>
      <c r="F2337" s="216"/>
      <c r="G2337" s="217"/>
      <c r="H2337" s="217"/>
      <c r="I2337" s="218"/>
      <c r="J2337" s="216"/>
      <c r="K2337" s="216"/>
      <c r="L2337" s="232"/>
      <c r="M2337" s="215"/>
      <c r="N2337" s="216"/>
    </row>
    <row r="2338" spans="4:14" s="205" customFormat="1" x14ac:dyDescent="0.3">
      <c r="D2338" s="215"/>
      <c r="E2338" s="215"/>
      <c r="F2338" s="216"/>
      <c r="G2338" s="217"/>
      <c r="H2338" s="217"/>
      <c r="I2338" s="218"/>
      <c r="J2338" s="216"/>
      <c r="K2338" s="216"/>
      <c r="L2338" s="232"/>
      <c r="M2338" s="215"/>
      <c r="N2338" s="216"/>
    </row>
    <row r="2339" spans="4:14" s="205" customFormat="1" x14ac:dyDescent="0.3">
      <c r="D2339" s="215"/>
      <c r="E2339" s="215"/>
      <c r="F2339" s="216"/>
      <c r="G2339" s="217"/>
      <c r="H2339" s="217"/>
      <c r="I2339" s="218"/>
      <c r="J2339" s="216"/>
      <c r="K2339" s="216"/>
      <c r="L2339" s="232"/>
      <c r="M2339" s="215"/>
      <c r="N2339" s="216"/>
    </row>
    <row r="2340" spans="4:14" s="205" customFormat="1" x14ac:dyDescent="0.3">
      <c r="D2340" s="215"/>
      <c r="E2340" s="215"/>
      <c r="F2340" s="216"/>
      <c r="G2340" s="217"/>
      <c r="H2340" s="217"/>
      <c r="I2340" s="218"/>
      <c r="J2340" s="216"/>
      <c r="K2340" s="216"/>
      <c r="L2340" s="232"/>
      <c r="M2340" s="215"/>
      <c r="N2340" s="216"/>
    </row>
    <row r="2341" spans="4:14" s="205" customFormat="1" x14ac:dyDescent="0.3">
      <c r="D2341" s="215"/>
      <c r="E2341" s="215"/>
      <c r="F2341" s="216"/>
      <c r="G2341" s="217"/>
      <c r="H2341" s="217"/>
      <c r="I2341" s="218"/>
      <c r="J2341" s="216"/>
      <c r="K2341" s="216"/>
      <c r="L2341" s="232"/>
      <c r="M2341" s="215"/>
      <c r="N2341" s="216"/>
    </row>
    <row r="2342" spans="4:14" s="205" customFormat="1" x14ac:dyDescent="0.3">
      <c r="D2342" s="215"/>
      <c r="E2342" s="215"/>
      <c r="F2342" s="216"/>
      <c r="G2342" s="217"/>
      <c r="H2342" s="217"/>
      <c r="I2342" s="218"/>
      <c r="J2342" s="216"/>
      <c r="K2342" s="216"/>
      <c r="L2342" s="232"/>
      <c r="M2342" s="215"/>
      <c r="N2342" s="216"/>
    </row>
    <row r="2343" spans="4:14" s="205" customFormat="1" x14ac:dyDescent="0.3">
      <c r="D2343" s="215"/>
      <c r="E2343" s="215"/>
      <c r="F2343" s="216"/>
      <c r="G2343" s="217"/>
      <c r="H2343" s="217"/>
      <c r="I2343" s="218"/>
      <c r="J2343" s="216"/>
      <c r="K2343" s="216"/>
      <c r="L2343" s="232"/>
      <c r="M2343" s="215"/>
      <c r="N2343" s="216"/>
    </row>
    <row r="2344" spans="4:14" s="205" customFormat="1" x14ac:dyDescent="0.3">
      <c r="D2344" s="215"/>
      <c r="E2344" s="215"/>
      <c r="F2344" s="216"/>
      <c r="G2344" s="217"/>
      <c r="H2344" s="217"/>
      <c r="I2344" s="218"/>
      <c r="J2344" s="216"/>
      <c r="K2344" s="216"/>
      <c r="L2344" s="232"/>
      <c r="M2344" s="215"/>
      <c r="N2344" s="216"/>
    </row>
    <row r="2345" spans="4:14" s="205" customFormat="1" x14ac:dyDescent="0.3">
      <c r="D2345" s="215"/>
      <c r="E2345" s="215"/>
      <c r="F2345" s="216"/>
      <c r="G2345" s="217"/>
      <c r="H2345" s="217"/>
      <c r="I2345" s="218"/>
      <c r="J2345" s="216"/>
      <c r="K2345" s="216"/>
      <c r="L2345" s="232"/>
      <c r="M2345" s="215"/>
      <c r="N2345" s="216"/>
    </row>
    <row r="2346" spans="4:14" s="205" customFormat="1" x14ac:dyDescent="0.3">
      <c r="D2346" s="215"/>
      <c r="E2346" s="215"/>
      <c r="F2346" s="216"/>
      <c r="G2346" s="217"/>
      <c r="H2346" s="217"/>
      <c r="I2346" s="218"/>
      <c r="J2346" s="216"/>
      <c r="K2346" s="216"/>
      <c r="L2346" s="232"/>
      <c r="M2346" s="215"/>
      <c r="N2346" s="216"/>
    </row>
    <row r="2347" spans="4:14" s="205" customFormat="1" x14ac:dyDescent="0.3">
      <c r="D2347" s="215"/>
      <c r="E2347" s="215"/>
      <c r="F2347" s="216"/>
      <c r="G2347" s="217"/>
      <c r="H2347" s="217"/>
      <c r="I2347" s="218"/>
      <c r="J2347" s="216"/>
      <c r="K2347" s="216"/>
      <c r="L2347" s="232"/>
      <c r="M2347" s="215"/>
      <c r="N2347" s="216"/>
    </row>
    <row r="2348" spans="4:14" s="205" customFormat="1" x14ac:dyDescent="0.3">
      <c r="D2348" s="215"/>
      <c r="E2348" s="215"/>
      <c r="F2348" s="216"/>
      <c r="G2348" s="217"/>
      <c r="H2348" s="217"/>
      <c r="I2348" s="218"/>
      <c r="J2348" s="216"/>
      <c r="K2348" s="216"/>
      <c r="L2348" s="232"/>
      <c r="M2348" s="215"/>
      <c r="N2348" s="216"/>
    </row>
    <row r="2349" spans="4:14" s="205" customFormat="1" x14ac:dyDescent="0.3">
      <c r="D2349" s="215"/>
      <c r="E2349" s="215"/>
      <c r="F2349" s="216"/>
      <c r="G2349" s="217"/>
      <c r="H2349" s="217"/>
      <c r="I2349" s="218"/>
      <c r="J2349" s="216"/>
      <c r="K2349" s="216"/>
      <c r="L2349" s="232"/>
      <c r="M2349" s="215"/>
      <c r="N2349" s="216"/>
    </row>
    <row r="2350" spans="4:14" s="205" customFormat="1" x14ac:dyDescent="0.3">
      <c r="D2350" s="215"/>
      <c r="E2350" s="215"/>
      <c r="F2350" s="216"/>
      <c r="G2350" s="217"/>
      <c r="H2350" s="217"/>
      <c r="I2350" s="218"/>
      <c r="J2350" s="216"/>
      <c r="K2350" s="216"/>
      <c r="L2350" s="232"/>
      <c r="M2350" s="215"/>
      <c r="N2350" s="216"/>
    </row>
    <row r="2351" spans="4:14" s="205" customFormat="1" x14ac:dyDescent="0.3">
      <c r="D2351" s="215"/>
      <c r="E2351" s="215"/>
      <c r="F2351" s="216"/>
      <c r="G2351" s="217"/>
      <c r="H2351" s="217"/>
      <c r="I2351" s="218"/>
      <c r="J2351" s="216"/>
      <c r="K2351" s="216"/>
      <c r="L2351" s="232"/>
      <c r="M2351" s="215"/>
      <c r="N2351" s="216"/>
    </row>
    <row r="2352" spans="4:14" s="205" customFormat="1" x14ac:dyDescent="0.3">
      <c r="D2352" s="215"/>
      <c r="E2352" s="215"/>
      <c r="F2352" s="216"/>
      <c r="G2352" s="217"/>
      <c r="H2352" s="217"/>
      <c r="I2352" s="218"/>
      <c r="J2352" s="216"/>
      <c r="K2352" s="216"/>
      <c r="L2352" s="232"/>
      <c r="M2352" s="215"/>
      <c r="N2352" s="216"/>
    </row>
    <row r="2353" spans="4:14" s="205" customFormat="1" x14ac:dyDescent="0.3">
      <c r="D2353" s="215"/>
      <c r="E2353" s="215"/>
      <c r="F2353" s="216"/>
      <c r="G2353" s="217"/>
      <c r="H2353" s="217"/>
      <c r="I2353" s="218"/>
      <c r="J2353" s="216"/>
      <c r="K2353" s="216"/>
      <c r="L2353" s="232"/>
      <c r="M2353" s="215"/>
      <c r="N2353" s="216"/>
    </row>
    <row r="2354" spans="4:14" s="205" customFormat="1" x14ac:dyDescent="0.3">
      <c r="D2354" s="215"/>
      <c r="E2354" s="215"/>
      <c r="F2354" s="216"/>
      <c r="G2354" s="217"/>
      <c r="H2354" s="217"/>
      <c r="I2354" s="218"/>
      <c r="J2354" s="216"/>
      <c r="K2354" s="216"/>
      <c r="L2354" s="232"/>
      <c r="M2354" s="215"/>
      <c r="N2354" s="216"/>
    </row>
    <row r="2355" spans="4:14" s="205" customFormat="1" x14ac:dyDescent="0.3">
      <c r="D2355" s="215"/>
      <c r="E2355" s="215"/>
      <c r="F2355" s="216"/>
      <c r="G2355" s="217"/>
      <c r="H2355" s="217"/>
      <c r="I2355" s="218"/>
      <c r="J2355" s="216"/>
      <c r="K2355" s="216"/>
      <c r="L2355" s="232"/>
      <c r="M2355" s="215"/>
      <c r="N2355" s="216"/>
    </row>
    <row r="2356" spans="4:14" s="205" customFormat="1" x14ac:dyDescent="0.3">
      <c r="D2356" s="215"/>
      <c r="E2356" s="215"/>
      <c r="F2356" s="216"/>
      <c r="G2356" s="217"/>
      <c r="H2356" s="217"/>
      <c r="I2356" s="218"/>
      <c r="J2356" s="216"/>
      <c r="K2356" s="216"/>
      <c r="L2356" s="232"/>
      <c r="M2356" s="215"/>
      <c r="N2356" s="216"/>
    </row>
    <row r="2357" spans="4:14" s="205" customFormat="1" x14ac:dyDescent="0.3">
      <c r="D2357" s="215"/>
      <c r="E2357" s="215"/>
      <c r="F2357" s="216"/>
      <c r="G2357" s="217"/>
      <c r="H2357" s="217"/>
      <c r="I2357" s="218"/>
      <c r="J2357" s="216"/>
      <c r="K2357" s="216"/>
      <c r="L2357" s="232"/>
      <c r="M2357" s="215"/>
      <c r="N2357" s="216"/>
    </row>
    <row r="2358" spans="4:14" s="205" customFormat="1" x14ac:dyDescent="0.3">
      <c r="D2358" s="215"/>
      <c r="E2358" s="215"/>
      <c r="F2358" s="216"/>
      <c r="G2358" s="217"/>
      <c r="H2358" s="217"/>
      <c r="I2358" s="218"/>
      <c r="J2358" s="216"/>
      <c r="K2358" s="216"/>
      <c r="L2358" s="232"/>
      <c r="M2358" s="215"/>
      <c r="N2358" s="216"/>
    </row>
    <row r="2359" spans="4:14" s="205" customFormat="1" x14ac:dyDescent="0.3">
      <c r="D2359" s="215"/>
      <c r="E2359" s="215"/>
      <c r="F2359" s="216"/>
      <c r="G2359" s="217"/>
      <c r="H2359" s="217"/>
      <c r="I2359" s="218"/>
      <c r="J2359" s="216"/>
      <c r="K2359" s="216"/>
      <c r="L2359" s="232"/>
      <c r="M2359" s="215"/>
      <c r="N2359" s="216"/>
    </row>
    <row r="2360" spans="4:14" s="205" customFormat="1" x14ac:dyDescent="0.3">
      <c r="D2360" s="215"/>
      <c r="E2360" s="215"/>
      <c r="F2360" s="216"/>
      <c r="G2360" s="217"/>
      <c r="H2360" s="217"/>
      <c r="I2360" s="218"/>
      <c r="J2360" s="216"/>
      <c r="K2360" s="216"/>
      <c r="L2360" s="232"/>
      <c r="M2360" s="215"/>
      <c r="N2360" s="216"/>
    </row>
    <row r="2361" spans="4:14" s="205" customFormat="1" x14ac:dyDescent="0.3">
      <c r="D2361" s="215"/>
      <c r="E2361" s="215"/>
      <c r="F2361" s="216"/>
      <c r="G2361" s="217"/>
      <c r="H2361" s="217"/>
      <c r="I2361" s="218"/>
      <c r="J2361" s="216"/>
      <c r="K2361" s="216"/>
      <c r="L2361" s="232"/>
      <c r="M2361" s="215"/>
      <c r="N2361" s="216"/>
    </row>
    <row r="2362" spans="4:14" s="205" customFormat="1" x14ac:dyDescent="0.3">
      <c r="D2362" s="215"/>
      <c r="E2362" s="215"/>
      <c r="F2362" s="216"/>
      <c r="G2362" s="217"/>
      <c r="H2362" s="217"/>
      <c r="I2362" s="218"/>
      <c r="J2362" s="216"/>
      <c r="K2362" s="216"/>
      <c r="L2362" s="232"/>
      <c r="M2362" s="215"/>
      <c r="N2362" s="216"/>
    </row>
    <row r="2363" spans="4:14" s="205" customFormat="1" x14ac:dyDescent="0.3">
      <c r="D2363" s="215"/>
      <c r="E2363" s="215"/>
      <c r="F2363" s="216"/>
      <c r="G2363" s="217"/>
      <c r="H2363" s="217"/>
      <c r="I2363" s="218"/>
      <c r="J2363" s="216"/>
      <c r="K2363" s="216"/>
      <c r="L2363" s="232"/>
      <c r="M2363" s="215"/>
      <c r="N2363" s="216"/>
    </row>
    <row r="2364" spans="4:14" s="205" customFormat="1" x14ac:dyDescent="0.3">
      <c r="D2364" s="215"/>
      <c r="E2364" s="215"/>
      <c r="F2364" s="216"/>
      <c r="G2364" s="217"/>
      <c r="H2364" s="217"/>
      <c r="I2364" s="218"/>
      <c r="J2364" s="216"/>
      <c r="K2364" s="216"/>
      <c r="L2364" s="232"/>
      <c r="M2364" s="215"/>
      <c r="N2364" s="216"/>
    </row>
    <row r="2365" spans="4:14" s="205" customFormat="1" x14ac:dyDescent="0.3">
      <c r="D2365" s="215"/>
      <c r="E2365" s="215"/>
      <c r="F2365" s="216"/>
      <c r="G2365" s="217"/>
      <c r="H2365" s="217"/>
      <c r="I2365" s="218"/>
      <c r="J2365" s="216"/>
      <c r="K2365" s="216"/>
      <c r="L2365" s="232"/>
      <c r="M2365" s="215"/>
      <c r="N2365" s="216"/>
    </row>
    <row r="2366" spans="4:14" s="205" customFormat="1" x14ac:dyDescent="0.3">
      <c r="D2366" s="215"/>
      <c r="E2366" s="215"/>
      <c r="F2366" s="216"/>
      <c r="G2366" s="217"/>
      <c r="H2366" s="217"/>
      <c r="I2366" s="218"/>
      <c r="J2366" s="216"/>
      <c r="K2366" s="216"/>
      <c r="L2366" s="232"/>
      <c r="M2366" s="215"/>
      <c r="N2366" s="216"/>
    </row>
    <row r="2367" spans="4:14" s="205" customFormat="1" x14ac:dyDescent="0.3">
      <c r="D2367" s="215"/>
      <c r="E2367" s="215"/>
      <c r="F2367" s="216"/>
      <c r="G2367" s="217"/>
      <c r="H2367" s="217"/>
      <c r="I2367" s="218"/>
      <c r="J2367" s="216"/>
      <c r="K2367" s="216"/>
      <c r="L2367" s="232"/>
      <c r="M2367" s="215"/>
      <c r="N2367" s="216"/>
    </row>
    <row r="2368" spans="4:14" s="205" customFormat="1" x14ac:dyDescent="0.3">
      <c r="D2368" s="215"/>
      <c r="E2368" s="215"/>
      <c r="F2368" s="216"/>
      <c r="G2368" s="217"/>
      <c r="H2368" s="217"/>
      <c r="I2368" s="218"/>
      <c r="J2368" s="216"/>
      <c r="K2368" s="216"/>
      <c r="L2368" s="232"/>
      <c r="M2368" s="215"/>
      <c r="N2368" s="216"/>
    </row>
    <row r="2369" spans="4:14" s="205" customFormat="1" x14ac:dyDescent="0.3">
      <c r="D2369" s="215"/>
      <c r="E2369" s="215"/>
      <c r="F2369" s="216"/>
      <c r="G2369" s="217"/>
      <c r="H2369" s="217"/>
      <c r="I2369" s="218"/>
      <c r="J2369" s="216"/>
      <c r="K2369" s="216"/>
      <c r="L2369" s="232"/>
      <c r="M2369" s="215"/>
      <c r="N2369" s="216"/>
    </row>
    <row r="2370" spans="4:14" s="205" customFormat="1" x14ac:dyDescent="0.3">
      <c r="D2370" s="215"/>
      <c r="E2370" s="215"/>
      <c r="F2370" s="216"/>
      <c r="G2370" s="217"/>
      <c r="H2370" s="217"/>
      <c r="I2370" s="218"/>
      <c r="J2370" s="216"/>
      <c r="K2370" s="216"/>
      <c r="L2370" s="232"/>
      <c r="M2370" s="215"/>
      <c r="N2370" s="216"/>
    </row>
    <row r="2371" spans="4:14" s="205" customFormat="1" x14ac:dyDescent="0.3">
      <c r="D2371" s="215"/>
      <c r="E2371" s="215"/>
      <c r="F2371" s="216"/>
      <c r="G2371" s="217"/>
      <c r="H2371" s="217"/>
      <c r="I2371" s="218"/>
      <c r="J2371" s="216"/>
      <c r="K2371" s="216"/>
      <c r="L2371" s="232"/>
      <c r="M2371" s="215"/>
      <c r="N2371" s="216"/>
    </row>
    <row r="2372" spans="4:14" s="205" customFormat="1" x14ac:dyDescent="0.3">
      <c r="D2372" s="215"/>
      <c r="E2372" s="215"/>
      <c r="F2372" s="216"/>
      <c r="G2372" s="217"/>
      <c r="H2372" s="217"/>
      <c r="I2372" s="218"/>
      <c r="J2372" s="216"/>
      <c r="K2372" s="216"/>
      <c r="L2372" s="232"/>
      <c r="M2372" s="215"/>
      <c r="N2372" s="216"/>
    </row>
    <row r="2373" spans="4:14" s="205" customFormat="1" x14ac:dyDescent="0.3">
      <c r="D2373" s="215"/>
      <c r="E2373" s="215"/>
      <c r="F2373" s="216"/>
      <c r="G2373" s="217"/>
      <c r="H2373" s="217"/>
      <c r="I2373" s="218"/>
      <c r="J2373" s="216"/>
      <c r="K2373" s="216"/>
      <c r="L2373" s="232"/>
      <c r="M2373" s="215"/>
      <c r="N2373" s="216"/>
    </row>
    <row r="2374" spans="4:14" s="205" customFormat="1" x14ac:dyDescent="0.3">
      <c r="D2374" s="215"/>
      <c r="E2374" s="215"/>
      <c r="F2374" s="216"/>
      <c r="G2374" s="217"/>
      <c r="H2374" s="217"/>
      <c r="I2374" s="218"/>
      <c r="J2374" s="216"/>
      <c r="K2374" s="216"/>
      <c r="L2374" s="232"/>
      <c r="M2374" s="215"/>
      <c r="N2374" s="216"/>
    </row>
    <row r="2375" spans="4:14" s="205" customFormat="1" x14ac:dyDescent="0.3">
      <c r="D2375" s="215"/>
      <c r="E2375" s="215"/>
      <c r="F2375" s="216"/>
      <c r="G2375" s="217"/>
      <c r="H2375" s="217"/>
      <c r="I2375" s="218"/>
      <c r="J2375" s="216"/>
      <c r="K2375" s="216"/>
      <c r="L2375" s="232"/>
      <c r="M2375" s="215"/>
      <c r="N2375" s="216"/>
    </row>
    <row r="2376" spans="4:14" s="205" customFormat="1" x14ac:dyDescent="0.3">
      <c r="D2376" s="215"/>
      <c r="E2376" s="215"/>
      <c r="F2376" s="216"/>
      <c r="G2376" s="217"/>
      <c r="H2376" s="217"/>
      <c r="I2376" s="218"/>
      <c r="J2376" s="216"/>
      <c r="K2376" s="216"/>
      <c r="L2376" s="232"/>
      <c r="M2376" s="215"/>
      <c r="N2376" s="216"/>
    </row>
    <row r="2377" spans="4:14" s="205" customFormat="1" x14ac:dyDescent="0.3">
      <c r="D2377" s="215"/>
      <c r="E2377" s="215"/>
      <c r="F2377" s="216"/>
      <c r="G2377" s="217"/>
      <c r="H2377" s="217"/>
      <c r="I2377" s="218"/>
      <c r="J2377" s="216"/>
      <c r="K2377" s="216"/>
      <c r="L2377" s="232"/>
      <c r="M2377" s="215"/>
      <c r="N2377" s="216"/>
    </row>
    <row r="2378" spans="4:14" s="205" customFormat="1" x14ac:dyDescent="0.3">
      <c r="D2378" s="215"/>
      <c r="E2378" s="215"/>
      <c r="F2378" s="216"/>
      <c r="G2378" s="217"/>
      <c r="H2378" s="217"/>
      <c r="I2378" s="218"/>
      <c r="J2378" s="216"/>
      <c r="K2378" s="216"/>
      <c r="L2378" s="232"/>
      <c r="M2378" s="215"/>
      <c r="N2378" s="216"/>
    </row>
    <row r="2379" spans="4:14" s="205" customFormat="1" x14ac:dyDescent="0.3">
      <c r="D2379" s="215"/>
      <c r="E2379" s="215"/>
      <c r="F2379" s="216"/>
      <c r="G2379" s="217"/>
      <c r="H2379" s="217"/>
      <c r="I2379" s="218"/>
      <c r="J2379" s="216"/>
      <c r="K2379" s="216"/>
      <c r="L2379" s="232"/>
      <c r="M2379" s="215"/>
      <c r="N2379" s="216"/>
    </row>
    <row r="2380" spans="4:14" s="205" customFormat="1" x14ac:dyDescent="0.3">
      <c r="D2380" s="215"/>
      <c r="E2380" s="215"/>
      <c r="F2380" s="216"/>
      <c r="G2380" s="217"/>
      <c r="H2380" s="217"/>
      <c r="I2380" s="218"/>
      <c r="J2380" s="216"/>
      <c r="K2380" s="216"/>
      <c r="L2380" s="232"/>
      <c r="M2380" s="215"/>
      <c r="N2380" s="216"/>
    </row>
    <row r="2381" spans="4:14" s="205" customFormat="1" x14ac:dyDescent="0.3">
      <c r="D2381" s="215"/>
      <c r="E2381" s="215"/>
      <c r="F2381" s="216"/>
      <c r="G2381" s="217"/>
      <c r="H2381" s="217"/>
      <c r="I2381" s="218"/>
      <c r="J2381" s="216"/>
      <c r="K2381" s="216"/>
      <c r="L2381" s="232"/>
      <c r="M2381" s="215"/>
      <c r="N2381" s="216"/>
    </row>
    <row r="2382" spans="4:14" s="205" customFormat="1" x14ac:dyDescent="0.3">
      <c r="D2382" s="215"/>
      <c r="E2382" s="215"/>
      <c r="F2382" s="216"/>
      <c r="G2382" s="217"/>
      <c r="H2382" s="217"/>
      <c r="I2382" s="218"/>
      <c r="J2382" s="216"/>
      <c r="K2382" s="216"/>
      <c r="L2382" s="232"/>
      <c r="M2382" s="215"/>
      <c r="N2382" s="216"/>
    </row>
    <row r="2383" spans="4:14" s="205" customFormat="1" x14ac:dyDescent="0.3">
      <c r="D2383" s="215"/>
      <c r="E2383" s="215"/>
      <c r="F2383" s="216"/>
      <c r="G2383" s="217"/>
      <c r="H2383" s="217"/>
      <c r="I2383" s="218"/>
      <c r="J2383" s="216"/>
      <c r="K2383" s="216"/>
      <c r="L2383" s="232"/>
      <c r="M2383" s="215"/>
      <c r="N2383" s="216"/>
    </row>
    <row r="2384" spans="4:14" s="205" customFormat="1" x14ac:dyDescent="0.3">
      <c r="D2384" s="215"/>
      <c r="E2384" s="215"/>
      <c r="F2384" s="216"/>
      <c r="G2384" s="217"/>
      <c r="H2384" s="217"/>
      <c r="I2384" s="218"/>
      <c r="J2384" s="216"/>
      <c r="K2384" s="216"/>
      <c r="L2384" s="232"/>
      <c r="M2384" s="215"/>
      <c r="N2384" s="216"/>
    </row>
    <row r="2385" spans="4:14" s="205" customFormat="1" x14ac:dyDescent="0.3">
      <c r="D2385" s="215"/>
      <c r="E2385" s="215"/>
      <c r="F2385" s="216"/>
      <c r="G2385" s="217"/>
      <c r="H2385" s="217"/>
      <c r="I2385" s="218"/>
      <c r="J2385" s="216"/>
      <c r="K2385" s="216"/>
      <c r="L2385" s="232"/>
      <c r="M2385" s="215"/>
      <c r="N2385" s="216"/>
    </row>
    <row r="2386" spans="4:14" s="205" customFormat="1" x14ac:dyDescent="0.3">
      <c r="D2386" s="215"/>
      <c r="E2386" s="215"/>
      <c r="F2386" s="216"/>
      <c r="G2386" s="217"/>
      <c r="H2386" s="217"/>
      <c r="I2386" s="218"/>
      <c r="J2386" s="216"/>
      <c r="K2386" s="216"/>
      <c r="L2386" s="232"/>
      <c r="M2386" s="215"/>
      <c r="N2386" s="216"/>
    </row>
    <row r="2387" spans="4:14" s="205" customFormat="1" x14ac:dyDescent="0.3">
      <c r="D2387" s="215"/>
      <c r="E2387" s="215"/>
      <c r="F2387" s="216"/>
      <c r="G2387" s="217"/>
      <c r="H2387" s="217"/>
      <c r="I2387" s="218"/>
      <c r="J2387" s="216"/>
      <c r="K2387" s="216"/>
      <c r="L2387" s="232"/>
      <c r="M2387" s="215"/>
      <c r="N2387" s="216"/>
    </row>
    <row r="2388" spans="4:14" s="205" customFormat="1" x14ac:dyDescent="0.3">
      <c r="D2388" s="215"/>
      <c r="E2388" s="215"/>
      <c r="F2388" s="216"/>
      <c r="G2388" s="217"/>
      <c r="H2388" s="217"/>
      <c r="I2388" s="218"/>
      <c r="J2388" s="216"/>
      <c r="K2388" s="216"/>
      <c r="L2388" s="232"/>
      <c r="M2388" s="215"/>
      <c r="N2388" s="216"/>
    </row>
    <row r="2389" spans="4:14" s="205" customFormat="1" x14ac:dyDescent="0.3">
      <c r="D2389" s="215"/>
      <c r="E2389" s="215"/>
      <c r="F2389" s="216"/>
      <c r="G2389" s="217"/>
      <c r="H2389" s="217"/>
      <c r="I2389" s="218"/>
      <c r="J2389" s="216"/>
      <c r="K2389" s="216"/>
      <c r="L2389" s="232"/>
      <c r="M2389" s="215"/>
      <c r="N2389" s="216"/>
    </row>
    <row r="2390" spans="4:14" s="205" customFormat="1" x14ac:dyDescent="0.3">
      <c r="D2390" s="215"/>
      <c r="E2390" s="215"/>
      <c r="F2390" s="216"/>
      <c r="G2390" s="217"/>
      <c r="H2390" s="217"/>
      <c r="I2390" s="218"/>
      <c r="J2390" s="216"/>
      <c r="K2390" s="216"/>
      <c r="L2390" s="232"/>
      <c r="M2390" s="215"/>
      <c r="N2390" s="216"/>
    </row>
    <row r="2391" spans="4:14" s="205" customFormat="1" x14ac:dyDescent="0.3">
      <c r="D2391" s="215"/>
      <c r="E2391" s="215"/>
      <c r="F2391" s="216"/>
      <c r="G2391" s="217"/>
      <c r="H2391" s="217"/>
      <c r="I2391" s="218"/>
      <c r="J2391" s="216"/>
      <c r="K2391" s="216"/>
      <c r="L2391" s="232"/>
      <c r="M2391" s="215"/>
      <c r="N2391" s="216"/>
    </row>
    <row r="2392" spans="4:14" s="205" customFormat="1" x14ac:dyDescent="0.3">
      <c r="D2392" s="215"/>
      <c r="E2392" s="215"/>
      <c r="F2392" s="216"/>
      <c r="G2392" s="217"/>
      <c r="H2392" s="217"/>
      <c r="I2392" s="218"/>
      <c r="J2392" s="216"/>
      <c r="K2392" s="216"/>
      <c r="L2392" s="232"/>
      <c r="M2392" s="215"/>
      <c r="N2392" s="216"/>
    </row>
    <row r="2393" spans="4:14" s="205" customFormat="1" x14ac:dyDescent="0.3">
      <c r="D2393" s="215"/>
      <c r="E2393" s="215"/>
      <c r="F2393" s="216"/>
      <c r="G2393" s="217"/>
      <c r="H2393" s="217"/>
      <c r="I2393" s="218"/>
      <c r="J2393" s="216"/>
      <c r="K2393" s="216"/>
      <c r="L2393" s="232"/>
      <c r="M2393" s="215"/>
      <c r="N2393" s="216"/>
    </row>
    <row r="2394" spans="4:14" s="205" customFormat="1" x14ac:dyDescent="0.3">
      <c r="D2394" s="215"/>
      <c r="E2394" s="215"/>
      <c r="F2394" s="216"/>
      <c r="G2394" s="217"/>
      <c r="H2394" s="217"/>
      <c r="I2394" s="218"/>
      <c r="J2394" s="216"/>
      <c r="K2394" s="216"/>
      <c r="L2394" s="232"/>
      <c r="M2394" s="215"/>
      <c r="N2394" s="216"/>
    </row>
    <row r="2395" spans="4:14" s="205" customFormat="1" x14ac:dyDescent="0.3">
      <c r="D2395" s="215"/>
      <c r="E2395" s="215"/>
      <c r="F2395" s="216"/>
      <c r="G2395" s="217"/>
      <c r="H2395" s="217"/>
      <c r="I2395" s="218"/>
      <c r="J2395" s="216"/>
      <c r="K2395" s="216"/>
      <c r="L2395" s="232"/>
      <c r="M2395" s="215"/>
      <c r="N2395" s="216"/>
    </row>
    <row r="2396" spans="4:14" s="205" customFormat="1" x14ac:dyDescent="0.3">
      <c r="D2396" s="215"/>
      <c r="E2396" s="215"/>
      <c r="F2396" s="216"/>
      <c r="G2396" s="217"/>
      <c r="H2396" s="217"/>
      <c r="I2396" s="218"/>
      <c r="J2396" s="216"/>
      <c r="K2396" s="216"/>
      <c r="L2396" s="232"/>
      <c r="M2396" s="215"/>
      <c r="N2396" s="216"/>
    </row>
    <row r="2397" spans="4:14" s="205" customFormat="1" x14ac:dyDescent="0.3">
      <c r="D2397" s="215"/>
      <c r="E2397" s="215"/>
      <c r="F2397" s="216"/>
      <c r="G2397" s="217"/>
      <c r="H2397" s="217"/>
      <c r="I2397" s="218"/>
      <c r="J2397" s="216"/>
      <c r="K2397" s="216"/>
      <c r="L2397" s="232"/>
      <c r="M2397" s="215"/>
      <c r="N2397" s="216"/>
    </row>
    <row r="2398" spans="4:14" s="205" customFormat="1" x14ac:dyDescent="0.3">
      <c r="D2398" s="215"/>
      <c r="E2398" s="215"/>
      <c r="F2398" s="216"/>
      <c r="G2398" s="217"/>
      <c r="H2398" s="217"/>
      <c r="I2398" s="218"/>
      <c r="J2398" s="216"/>
      <c r="K2398" s="216"/>
      <c r="L2398" s="232"/>
      <c r="M2398" s="215"/>
      <c r="N2398" s="216"/>
    </row>
    <row r="2399" spans="4:14" s="205" customFormat="1" x14ac:dyDescent="0.3">
      <c r="D2399" s="215"/>
      <c r="E2399" s="215"/>
      <c r="F2399" s="216"/>
      <c r="G2399" s="217"/>
      <c r="H2399" s="217"/>
      <c r="I2399" s="218"/>
      <c r="J2399" s="216"/>
      <c r="K2399" s="216"/>
      <c r="L2399" s="232"/>
      <c r="M2399" s="215"/>
      <c r="N2399" s="216"/>
    </row>
    <row r="2400" spans="4:14" s="205" customFormat="1" x14ac:dyDescent="0.3">
      <c r="D2400" s="215"/>
      <c r="E2400" s="215"/>
      <c r="F2400" s="216"/>
      <c r="G2400" s="217"/>
      <c r="H2400" s="217"/>
      <c r="I2400" s="218"/>
      <c r="J2400" s="216"/>
      <c r="K2400" s="216"/>
      <c r="L2400" s="232"/>
      <c r="M2400" s="215"/>
      <c r="N2400" s="216"/>
    </row>
    <row r="2401" spans="4:14" s="205" customFormat="1" x14ac:dyDescent="0.3">
      <c r="D2401" s="215"/>
      <c r="E2401" s="215"/>
      <c r="F2401" s="216"/>
      <c r="G2401" s="217"/>
      <c r="H2401" s="217"/>
      <c r="I2401" s="218"/>
      <c r="J2401" s="216"/>
      <c r="K2401" s="216"/>
      <c r="L2401" s="232"/>
      <c r="M2401" s="215"/>
      <c r="N2401" s="216"/>
    </row>
    <row r="2402" spans="4:14" s="205" customFormat="1" x14ac:dyDescent="0.3">
      <c r="D2402" s="215"/>
      <c r="E2402" s="215"/>
      <c r="F2402" s="216"/>
      <c r="G2402" s="217"/>
      <c r="H2402" s="217"/>
      <c r="I2402" s="218"/>
      <c r="J2402" s="216"/>
      <c r="K2402" s="216"/>
      <c r="L2402" s="232"/>
      <c r="M2402" s="215"/>
      <c r="N2402" s="216"/>
    </row>
    <row r="2403" spans="4:14" s="205" customFormat="1" x14ac:dyDescent="0.3">
      <c r="D2403" s="215"/>
      <c r="E2403" s="215"/>
      <c r="F2403" s="216"/>
      <c r="G2403" s="217"/>
      <c r="H2403" s="217"/>
      <c r="I2403" s="218"/>
      <c r="J2403" s="216"/>
      <c r="K2403" s="216"/>
      <c r="L2403" s="232"/>
      <c r="M2403" s="215"/>
      <c r="N2403" s="216"/>
    </row>
    <row r="2404" spans="4:14" s="205" customFormat="1" x14ac:dyDescent="0.3">
      <c r="D2404" s="215"/>
      <c r="E2404" s="215"/>
      <c r="F2404" s="216"/>
      <c r="G2404" s="217"/>
      <c r="H2404" s="217"/>
      <c r="I2404" s="218"/>
      <c r="J2404" s="216"/>
      <c r="K2404" s="216"/>
      <c r="L2404" s="232"/>
      <c r="M2404" s="215"/>
      <c r="N2404" s="216"/>
    </row>
    <row r="2405" spans="4:14" s="205" customFormat="1" x14ac:dyDescent="0.3">
      <c r="D2405" s="215"/>
      <c r="E2405" s="215"/>
      <c r="F2405" s="216"/>
      <c r="G2405" s="217"/>
      <c r="H2405" s="217"/>
      <c r="I2405" s="218"/>
      <c r="J2405" s="216"/>
      <c r="K2405" s="216"/>
      <c r="L2405" s="232"/>
      <c r="M2405" s="215"/>
      <c r="N2405" s="216"/>
    </row>
    <row r="2406" spans="4:14" s="205" customFormat="1" x14ac:dyDescent="0.3">
      <c r="D2406" s="215"/>
      <c r="E2406" s="215"/>
      <c r="F2406" s="216"/>
      <c r="G2406" s="217"/>
      <c r="H2406" s="217"/>
      <c r="I2406" s="218"/>
      <c r="J2406" s="216"/>
      <c r="K2406" s="216"/>
      <c r="L2406" s="232"/>
      <c r="M2406" s="215"/>
      <c r="N2406" s="216"/>
    </row>
    <row r="2407" spans="4:14" s="205" customFormat="1" x14ac:dyDescent="0.3">
      <c r="D2407" s="215"/>
      <c r="E2407" s="215"/>
      <c r="F2407" s="216"/>
      <c r="G2407" s="217"/>
      <c r="H2407" s="217"/>
      <c r="I2407" s="218"/>
      <c r="J2407" s="216"/>
      <c r="K2407" s="216"/>
      <c r="L2407" s="232"/>
      <c r="M2407" s="215"/>
      <c r="N2407" s="216"/>
    </row>
    <row r="2408" spans="4:14" s="205" customFormat="1" x14ac:dyDescent="0.3">
      <c r="D2408" s="215"/>
      <c r="E2408" s="215"/>
      <c r="F2408" s="216"/>
      <c r="G2408" s="217"/>
      <c r="H2408" s="217"/>
      <c r="I2408" s="218"/>
      <c r="J2408" s="216"/>
      <c r="K2408" s="216"/>
      <c r="L2408" s="232"/>
      <c r="M2408" s="215"/>
      <c r="N2408" s="216"/>
    </row>
    <row r="2409" spans="4:14" s="205" customFormat="1" x14ac:dyDescent="0.3">
      <c r="D2409" s="215"/>
      <c r="E2409" s="215"/>
      <c r="F2409" s="216"/>
      <c r="G2409" s="217"/>
      <c r="H2409" s="217"/>
      <c r="I2409" s="218"/>
      <c r="J2409" s="216"/>
      <c r="K2409" s="216"/>
      <c r="L2409" s="232"/>
      <c r="M2409" s="215"/>
      <c r="N2409" s="216"/>
    </row>
    <row r="2410" spans="4:14" s="205" customFormat="1" x14ac:dyDescent="0.3">
      <c r="D2410" s="215"/>
      <c r="E2410" s="215"/>
      <c r="F2410" s="216"/>
      <c r="G2410" s="217"/>
      <c r="H2410" s="217"/>
      <c r="I2410" s="218"/>
      <c r="J2410" s="216"/>
      <c r="K2410" s="216"/>
      <c r="L2410" s="232"/>
      <c r="M2410" s="215"/>
      <c r="N2410" s="216"/>
    </row>
    <row r="2411" spans="4:14" s="205" customFormat="1" x14ac:dyDescent="0.3">
      <c r="D2411" s="215"/>
      <c r="E2411" s="215"/>
      <c r="F2411" s="216"/>
      <c r="G2411" s="217"/>
      <c r="H2411" s="217"/>
      <c r="I2411" s="218"/>
      <c r="J2411" s="216"/>
      <c r="K2411" s="216"/>
      <c r="L2411" s="232"/>
      <c r="M2411" s="215"/>
      <c r="N2411" s="216"/>
    </row>
    <row r="2412" spans="4:14" s="205" customFormat="1" x14ac:dyDescent="0.3">
      <c r="D2412" s="215"/>
      <c r="E2412" s="215"/>
      <c r="F2412" s="216"/>
      <c r="G2412" s="217"/>
      <c r="H2412" s="217"/>
      <c r="I2412" s="218"/>
      <c r="J2412" s="216"/>
      <c r="K2412" s="216"/>
      <c r="L2412" s="232"/>
      <c r="M2412" s="215"/>
      <c r="N2412" s="216"/>
    </row>
    <row r="2413" spans="4:14" s="205" customFormat="1" x14ac:dyDescent="0.3">
      <c r="D2413" s="215"/>
      <c r="E2413" s="215"/>
      <c r="F2413" s="216"/>
      <c r="G2413" s="217"/>
      <c r="H2413" s="217"/>
      <c r="I2413" s="218"/>
      <c r="J2413" s="216"/>
      <c r="K2413" s="216"/>
      <c r="L2413" s="232"/>
      <c r="M2413" s="215"/>
      <c r="N2413" s="216"/>
    </row>
    <row r="2414" spans="4:14" s="205" customFormat="1" x14ac:dyDescent="0.3">
      <c r="D2414" s="215"/>
      <c r="E2414" s="215"/>
      <c r="F2414" s="216"/>
      <c r="G2414" s="217"/>
      <c r="H2414" s="217"/>
      <c r="I2414" s="218"/>
      <c r="J2414" s="216"/>
      <c r="K2414" s="216"/>
      <c r="L2414" s="232"/>
      <c r="M2414" s="215"/>
      <c r="N2414" s="216"/>
    </row>
    <row r="2415" spans="4:14" s="205" customFormat="1" x14ac:dyDescent="0.3">
      <c r="D2415" s="215"/>
      <c r="E2415" s="215"/>
      <c r="F2415" s="216"/>
      <c r="G2415" s="217"/>
      <c r="H2415" s="217"/>
      <c r="I2415" s="218"/>
      <c r="J2415" s="216"/>
      <c r="K2415" s="216"/>
      <c r="L2415" s="232"/>
      <c r="M2415" s="215"/>
      <c r="N2415" s="216"/>
    </row>
    <row r="2416" spans="4:14" s="205" customFormat="1" x14ac:dyDescent="0.3">
      <c r="D2416" s="215"/>
      <c r="E2416" s="215"/>
      <c r="F2416" s="216"/>
      <c r="G2416" s="217"/>
      <c r="H2416" s="217"/>
      <c r="I2416" s="218"/>
      <c r="J2416" s="216"/>
      <c r="K2416" s="216"/>
      <c r="L2416" s="232"/>
      <c r="M2416" s="215"/>
      <c r="N2416" s="216"/>
    </row>
    <row r="2417" spans="4:14" s="205" customFormat="1" x14ac:dyDescent="0.3">
      <c r="D2417" s="215"/>
      <c r="E2417" s="215"/>
      <c r="F2417" s="216"/>
      <c r="G2417" s="217"/>
      <c r="H2417" s="217"/>
      <c r="I2417" s="218"/>
      <c r="J2417" s="216"/>
      <c r="K2417" s="216"/>
      <c r="L2417" s="232"/>
      <c r="M2417" s="215"/>
      <c r="N2417" s="216"/>
    </row>
    <row r="2418" spans="4:14" s="205" customFormat="1" x14ac:dyDescent="0.3">
      <c r="D2418" s="215"/>
      <c r="E2418" s="215"/>
      <c r="F2418" s="216"/>
      <c r="G2418" s="217"/>
      <c r="H2418" s="217"/>
      <c r="I2418" s="218"/>
      <c r="J2418" s="216"/>
      <c r="K2418" s="216"/>
      <c r="L2418" s="232"/>
      <c r="M2418" s="215"/>
      <c r="N2418" s="216"/>
    </row>
    <row r="2419" spans="4:14" s="205" customFormat="1" x14ac:dyDescent="0.3">
      <c r="D2419" s="215"/>
      <c r="E2419" s="215"/>
      <c r="F2419" s="216"/>
      <c r="G2419" s="217"/>
      <c r="H2419" s="217"/>
      <c r="I2419" s="218"/>
      <c r="J2419" s="216"/>
      <c r="K2419" s="216"/>
      <c r="L2419" s="232"/>
      <c r="M2419" s="215"/>
      <c r="N2419" s="216"/>
    </row>
    <row r="2420" spans="4:14" s="205" customFormat="1" x14ac:dyDescent="0.3">
      <c r="D2420" s="215"/>
      <c r="E2420" s="215"/>
      <c r="F2420" s="216"/>
      <c r="G2420" s="217"/>
      <c r="H2420" s="217"/>
      <c r="I2420" s="218"/>
      <c r="J2420" s="216"/>
      <c r="K2420" s="216"/>
      <c r="L2420" s="232"/>
      <c r="M2420" s="215"/>
      <c r="N2420" s="216"/>
    </row>
    <row r="2421" spans="4:14" s="205" customFormat="1" x14ac:dyDescent="0.3">
      <c r="D2421" s="215"/>
      <c r="E2421" s="215"/>
      <c r="F2421" s="216"/>
      <c r="G2421" s="217"/>
      <c r="H2421" s="217"/>
      <c r="I2421" s="218"/>
      <c r="J2421" s="216"/>
      <c r="K2421" s="216"/>
      <c r="L2421" s="232"/>
      <c r="M2421" s="215"/>
      <c r="N2421" s="216"/>
    </row>
    <row r="2422" spans="4:14" s="205" customFormat="1" x14ac:dyDescent="0.3">
      <c r="D2422" s="215"/>
      <c r="E2422" s="215"/>
      <c r="F2422" s="216"/>
      <c r="G2422" s="217"/>
      <c r="H2422" s="217"/>
      <c r="I2422" s="218"/>
      <c r="J2422" s="216"/>
      <c r="K2422" s="216"/>
      <c r="L2422" s="232"/>
      <c r="M2422" s="215"/>
      <c r="N2422" s="216"/>
    </row>
    <row r="2423" spans="4:14" s="205" customFormat="1" x14ac:dyDescent="0.3">
      <c r="D2423" s="215"/>
      <c r="E2423" s="215"/>
      <c r="F2423" s="216"/>
      <c r="G2423" s="217"/>
      <c r="H2423" s="217"/>
      <c r="I2423" s="218"/>
      <c r="J2423" s="216"/>
      <c r="K2423" s="216"/>
      <c r="L2423" s="232"/>
      <c r="M2423" s="215"/>
      <c r="N2423" s="216"/>
    </row>
    <row r="2424" spans="4:14" s="205" customFormat="1" x14ac:dyDescent="0.3">
      <c r="D2424" s="215"/>
      <c r="E2424" s="215"/>
      <c r="F2424" s="216"/>
      <c r="G2424" s="217"/>
      <c r="H2424" s="217"/>
      <c r="I2424" s="218"/>
      <c r="J2424" s="216"/>
      <c r="K2424" s="216"/>
      <c r="L2424" s="232"/>
      <c r="M2424" s="215"/>
      <c r="N2424" s="216"/>
    </row>
    <row r="2425" spans="4:14" s="205" customFormat="1" x14ac:dyDescent="0.3">
      <c r="D2425" s="215"/>
      <c r="E2425" s="215"/>
      <c r="F2425" s="216"/>
      <c r="G2425" s="217"/>
      <c r="H2425" s="217"/>
      <c r="I2425" s="218"/>
      <c r="J2425" s="216"/>
      <c r="K2425" s="216"/>
      <c r="L2425" s="232"/>
      <c r="M2425" s="215"/>
      <c r="N2425" s="216"/>
    </row>
    <row r="2426" spans="4:14" s="205" customFormat="1" x14ac:dyDescent="0.3">
      <c r="D2426" s="215"/>
      <c r="E2426" s="215"/>
      <c r="F2426" s="216"/>
      <c r="G2426" s="217"/>
      <c r="H2426" s="217"/>
      <c r="I2426" s="218"/>
      <c r="J2426" s="216"/>
      <c r="K2426" s="216"/>
      <c r="L2426" s="232"/>
      <c r="M2426" s="215"/>
      <c r="N2426" s="216"/>
    </row>
    <row r="2427" spans="4:14" s="205" customFormat="1" x14ac:dyDescent="0.3">
      <c r="D2427" s="215"/>
      <c r="E2427" s="215"/>
      <c r="F2427" s="216"/>
      <c r="G2427" s="217"/>
      <c r="H2427" s="217"/>
      <c r="I2427" s="218"/>
      <c r="J2427" s="216"/>
      <c r="K2427" s="216"/>
      <c r="L2427" s="232"/>
      <c r="M2427" s="215"/>
      <c r="N2427" s="216"/>
    </row>
    <row r="2428" spans="4:14" s="205" customFormat="1" x14ac:dyDescent="0.3">
      <c r="D2428" s="215"/>
      <c r="E2428" s="215"/>
      <c r="F2428" s="216"/>
      <c r="G2428" s="217"/>
      <c r="H2428" s="217"/>
      <c r="I2428" s="218"/>
      <c r="J2428" s="216"/>
      <c r="K2428" s="216"/>
      <c r="L2428" s="232"/>
      <c r="M2428" s="215"/>
      <c r="N2428" s="216"/>
    </row>
    <row r="2429" spans="4:14" s="205" customFormat="1" x14ac:dyDescent="0.3">
      <c r="D2429" s="215"/>
      <c r="E2429" s="215"/>
      <c r="F2429" s="216"/>
      <c r="G2429" s="217"/>
      <c r="H2429" s="217"/>
      <c r="I2429" s="218"/>
      <c r="J2429" s="216"/>
      <c r="K2429" s="216"/>
      <c r="L2429" s="232"/>
      <c r="M2429" s="215"/>
      <c r="N2429" s="216"/>
    </row>
    <row r="2430" spans="4:14" s="205" customFormat="1" x14ac:dyDescent="0.3">
      <c r="D2430" s="215"/>
      <c r="E2430" s="215"/>
      <c r="F2430" s="216"/>
      <c r="G2430" s="217"/>
      <c r="H2430" s="217"/>
      <c r="I2430" s="218"/>
      <c r="J2430" s="216"/>
      <c r="K2430" s="216"/>
      <c r="L2430" s="232"/>
      <c r="M2430" s="215"/>
      <c r="N2430" s="216"/>
    </row>
    <row r="2431" spans="4:14" s="205" customFormat="1" x14ac:dyDescent="0.3">
      <c r="D2431" s="215"/>
      <c r="E2431" s="215"/>
      <c r="F2431" s="216"/>
      <c r="G2431" s="217"/>
      <c r="H2431" s="217"/>
      <c r="I2431" s="218"/>
      <c r="J2431" s="216"/>
      <c r="K2431" s="216"/>
      <c r="L2431" s="232"/>
      <c r="M2431" s="215"/>
      <c r="N2431" s="216"/>
    </row>
    <row r="2432" spans="4:14" s="205" customFormat="1" x14ac:dyDescent="0.3">
      <c r="D2432" s="215"/>
      <c r="E2432" s="215"/>
      <c r="F2432" s="216"/>
      <c r="G2432" s="217"/>
      <c r="H2432" s="217"/>
      <c r="I2432" s="218"/>
      <c r="J2432" s="216"/>
      <c r="K2432" s="216"/>
      <c r="L2432" s="232"/>
      <c r="M2432" s="215"/>
      <c r="N2432" s="216"/>
    </row>
    <row r="2433" spans="4:14" s="205" customFormat="1" x14ac:dyDescent="0.3">
      <c r="D2433" s="215"/>
      <c r="E2433" s="215"/>
      <c r="F2433" s="216"/>
      <c r="G2433" s="217"/>
      <c r="H2433" s="217"/>
      <c r="I2433" s="218"/>
      <c r="J2433" s="216"/>
      <c r="K2433" s="216"/>
      <c r="L2433" s="232"/>
      <c r="M2433" s="215"/>
      <c r="N2433" s="216"/>
    </row>
    <row r="2434" spans="4:14" s="205" customFormat="1" x14ac:dyDescent="0.3">
      <c r="D2434" s="215"/>
      <c r="E2434" s="215"/>
      <c r="F2434" s="216"/>
      <c r="G2434" s="217"/>
      <c r="H2434" s="217"/>
      <c r="I2434" s="218"/>
      <c r="J2434" s="216"/>
      <c r="K2434" s="216"/>
      <c r="L2434" s="232"/>
      <c r="M2434" s="215"/>
      <c r="N2434" s="216"/>
    </row>
    <row r="2435" spans="4:14" s="205" customFormat="1" x14ac:dyDescent="0.3">
      <c r="D2435" s="215"/>
      <c r="E2435" s="215"/>
      <c r="F2435" s="216"/>
      <c r="G2435" s="217"/>
      <c r="H2435" s="217"/>
      <c r="I2435" s="218"/>
      <c r="J2435" s="216"/>
      <c r="K2435" s="216"/>
      <c r="L2435" s="232"/>
      <c r="M2435" s="215"/>
      <c r="N2435" s="216"/>
    </row>
    <row r="2436" spans="4:14" s="205" customFormat="1" x14ac:dyDescent="0.3">
      <c r="D2436" s="215"/>
      <c r="E2436" s="215"/>
      <c r="F2436" s="216"/>
      <c r="G2436" s="217"/>
      <c r="H2436" s="217"/>
      <c r="I2436" s="218"/>
      <c r="J2436" s="216"/>
      <c r="K2436" s="216"/>
      <c r="L2436" s="232"/>
      <c r="M2436" s="215"/>
      <c r="N2436" s="216"/>
    </row>
    <row r="2437" spans="4:14" s="205" customFormat="1" x14ac:dyDescent="0.3">
      <c r="D2437" s="215"/>
      <c r="E2437" s="215"/>
      <c r="F2437" s="216"/>
      <c r="G2437" s="217"/>
      <c r="H2437" s="217"/>
      <c r="I2437" s="218"/>
      <c r="J2437" s="216"/>
      <c r="K2437" s="216"/>
      <c r="L2437" s="232"/>
      <c r="M2437" s="215"/>
      <c r="N2437" s="216"/>
    </row>
    <row r="2438" spans="4:14" s="205" customFormat="1" x14ac:dyDescent="0.3">
      <c r="D2438" s="215"/>
      <c r="E2438" s="215"/>
      <c r="F2438" s="216"/>
      <c r="G2438" s="217"/>
      <c r="H2438" s="217"/>
      <c r="I2438" s="218"/>
      <c r="J2438" s="216"/>
      <c r="K2438" s="216"/>
      <c r="L2438" s="232"/>
      <c r="M2438" s="215"/>
      <c r="N2438" s="216"/>
    </row>
    <row r="2439" spans="4:14" s="205" customFormat="1" x14ac:dyDescent="0.3">
      <c r="D2439" s="215"/>
      <c r="E2439" s="215"/>
      <c r="F2439" s="216"/>
      <c r="G2439" s="217"/>
      <c r="H2439" s="217"/>
      <c r="I2439" s="218"/>
      <c r="J2439" s="216"/>
      <c r="K2439" s="216"/>
      <c r="L2439" s="232"/>
      <c r="M2439" s="215"/>
      <c r="N2439" s="216"/>
    </row>
    <row r="2440" spans="4:14" s="205" customFormat="1" x14ac:dyDescent="0.3">
      <c r="D2440" s="215"/>
      <c r="E2440" s="215"/>
      <c r="F2440" s="216"/>
      <c r="G2440" s="217"/>
      <c r="H2440" s="217"/>
      <c r="I2440" s="218"/>
      <c r="J2440" s="216"/>
      <c r="K2440" s="216"/>
      <c r="L2440" s="232"/>
      <c r="M2440" s="215"/>
      <c r="N2440" s="216"/>
    </row>
    <row r="2441" spans="4:14" s="205" customFormat="1" x14ac:dyDescent="0.3">
      <c r="D2441" s="215"/>
      <c r="E2441" s="215"/>
      <c r="F2441" s="216"/>
      <c r="G2441" s="217"/>
      <c r="H2441" s="217"/>
      <c r="I2441" s="218"/>
      <c r="J2441" s="216"/>
      <c r="K2441" s="216"/>
      <c r="L2441" s="232"/>
      <c r="M2441" s="215"/>
      <c r="N2441" s="216"/>
    </row>
    <row r="2442" spans="4:14" s="205" customFormat="1" x14ac:dyDescent="0.3">
      <c r="D2442" s="215"/>
      <c r="E2442" s="215"/>
      <c r="F2442" s="216"/>
      <c r="G2442" s="217"/>
      <c r="H2442" s="217"/>
      <c r="I2442" s="218"/>
      <c r="J2442" s="216"/>
      <c r="K2442" s="216"/>
      <c r="L2442" s="232"/>
      <c r="M2442" s="215"/>
      <c r="N2442" s="216"/>
    </row>
    <row r="2443" spans="4:14" s="205" customFormat="1" x14ac:dyDescent="0.3">
      <c r="D2443" s="215"/>
      <c r="E2443" s="215"/>
      <c r="F2443" s="216"/>
      <c r="G2443" s="217"/>
      <c r="H2443" s="217"/>
      <c r="I2443" s="218"/>
      <c r="J2443" s="216"/>
      <c r="K2443" s="216"/>
      <c r="L2443" s="232"/>
      <c r="M2443" s="215"/>
      <c r="N2443" s="216"/>
    </row>
    <row r="2444" spans="4:14" s="205" customFormat="1" x14ac:dyDescent="0.3">
      <c r="D2444" s="215"/>
      <c r="E2444" s="215"/>
      <c r="F2444" s="216"/>
      <c r="G2444" s="217"/>
      <c r="H2444" s="217"/>
      <c r="I2444" s="218"/>
      <c r="J2444" s="216"/>
      <c r="K2444" s="216"/>
      <c r="L2444" s="232"/>
      <c r="M2444" s="215"/>
      <c r="N2444" s="216"/>
    </row>
    <row r="2445" spans="4:14" s="205" customFormat="1" x14ac:dyDescent="0.3">
      <c r="D2445" s="215"/>
      <c r="E2445" s="215"/>
      <c r="F2445" s="216"/>
      <c r="G2445" s="217"/>
      <c r="H2445" s="217"/>
      <c r="I2445" s="218"/>
      <c r="J2445" s="216"/>
      <c r="K2445" s="216"/>
      <c r="L2445" s="232"/>
      <c r="M2445" s="215"/>
      <c r="N2445" s="216"/>
    </row>
    <row r="2446" spans="4:14" s="205" customFormat="1" x14ac:dyDescent="0.3">
      <c r="D2446" s="215"/>
      <c r="E2446" s="215"/>
      <c r="F2446" s="216"/>
      <c r="G2446" s="217"/>
      <c r="H2446" s="217"/>
      <c r="I2446" s="218"/>
      <c r="J2446" s="216"/>
      <c r="K2446" s="216"/>
      <c r="L2446" s="232"/>
      <c r="M2446" s="215"/>
      <c r="N2446" s="216"/>
    </row>
    <row r="2447" spans="4:14" s="205" customFormat="1" x14ac:dyDescent="0.3">
      <c r="D2447" s="215"/>
      <c r="E2447" s="215"/>
      <c r="F2447" s="216"/>
      <c r="G2447" s="217"/>
      <c r="H2447" s="217"/>
      <c r="I2447" s="218"/>
      <c r="J2447" s="216"/>
      <c r="K2447" s="216"/>
      <c r="L2447" s="232"/>
      <c r="M2447" s="215"/>
      <c r="N2447" s="216"/>
    </row>
    <row r="2448" spans="4:14" s="205" customFormat="1" x14ac:dyDescent="0.3">
      <c r="D2448" s="215"/>
      <c r="E2448" s="215"/>
      <c r="F2448" s="216"/>
      <c r="G2448" s="217"/>
      <c r="H2448" s="217"/>
      <c r="I2448" s="218"/>
      <c r="J2448" s="216"/>
      <c r="K2448" s="216"/>
      <c r="L2448" s="232"/>
      <c r="M2448" s="215"/>
      <c r="N2448" s="216"/>
    </row>
    <row r="2449" spans="4:14" s="205" customFormat="1" x14ac:dyDescent="0.3">
      <c r="D2449" s="215"/>
      <c r="E2449" s="215"/>
      <c r="F2449" s="216"/>
      <c r="G2449" s="217"/>
      <c r="H2449" s="217"/>
      <c r="I2449" s="218"/>
      <c r="J2449" s="216"/>
      <c r="K2449" s="216"/>
      <c r="L2449" s="232"/>
      <c r="M2449" s="215"/>
      <c r="N2449" s="216"/>
    </row>
    <row r="2450" spans="4:14" s="205" customFormat="1" x14ac:dyDescent="0.3">
      <c r="D2450" s="215"/>
      <c r="E2450" s="215"/>
      <c r="F2450" s="216"/>
      <c r="G2450" s="217"/>
      <c r="H2450" s="217"/>
      <c r="I2450" s="218"/>
      <c r="J2450" s="216"/>
      <c r="K2450" s="216"/>
      <c r="L2450" s="232"/>
      <c r="M2450" s="215"/>
      <c r="N2450" s="216"/>
    </row>
    <row r="2451" spans="4:14" s="205" customFormat="1" x14ac:dyDescent="0.3">
      <c r="D2451" s="215"/>
      <c r="E2451" s="215"/>
      <c r="F2451" s="216"/>
      <c r="G2451" s="217"/>
      <c r="H2451" s="217"/>
      <c r="I2451" s="218"/>
      <c r="J2451" s="216"/>
      <c r="K2451" s="216"/>
      <c r="L2451" s="232"/>
      <c r="M2451" s="215"/>
      <c r="N2451" s="216"/>
    </row>
    <row r="2452" spans="4:14" s="205" customFormat="1" x14ac:dyDescent="0.3">
      <c r="D2452" s="215"/>
      <c r="E2452" s="215"/>
      <c r="F2452" s="216"/>
      <c r="G2452" s="217"/>
      <c r="H2452" s="217"/>
      <c r="I2452" s="218"/>
      <c r="J2452" s="216"/>
      <c r="K2452" s="216"/>
      <c r="L2452" s="232"/>
      <c r="M2452" s="215"/>
      <c r="N2452" s="216"/>
    </row>
    <row r="2453" spans="4:14" s="205" customFormat="1" x14ac:dyDescent="0.3">
      <c r="D2453" s="215"/>
      <c r="E2453" s="215"/>
      <c r="F2453" s="216"/>
      <c r="G2453" s="217"/>
      <c r="H2453" s="217"/>
      <c r="I2453" s="218"/>
      <c r="J2453" s="216"/>
      <c r="K2453" s="216"/>
      <c r="L2453" s="232"/>
      <c r="M2453" s="215"/>
      <c r="N2453" s="216"/>
    </row>
    <row r="2454" spans="4:14" s="205" customFormat="1" x14ac:dyDescent="0.3">
      <c r="D2454" s="215"/>
      <c r="E2454" s="215"/>
      <c r="F2454" s="216"/>
      <c r="G2454" s="217"/>
      <c r="H2454" s="217"/>
      <c r="I2454" s="218"/>
      <c r="J2454" s="216"/>
      <c r="K2454" s="216"/>
      <c r="L2454" s="232"/>
      <c r="M2454" s="215"/>
      <c r="N2454" s="216"/>
    </row>
    <row r="2455" spans="4:14" s="205" customFormat="1" x14ac:dyDescent="0.3">
      <c r="D2455" s="215"/>
      <c r="E2455" s="215"/>
      <c r="F2455" s="216"/>
      <c r="G2455" s="217"/>
      <c r="H2455" s="217"/>
      <c r="I2455" s="218"/>
      <c r="J2455" s="216"/>
      <c r="K2455" s="216"/>
      <c r="L2455" s="232"/>
      <c r="M2455" s="215"/>
      <c r="N2455" s="216"/>
    </row>
    <row r="2456" spans="4:14" s="205" customFormat="1" x14ac:dyDescent="0.3">
      <c r="D2456" s="215"/>
      <c r="E2456" s="215"/>
      <c r="F2456" s="216"/>
      <c r="G2456" s="217"/>
      <c r="H2456" s="217"/>
      <c r="I2456" s="218"/>
      <c r="J2456" s="216"/>
      <c r="K2456" s="216"/>
      <c r="L2456" s="232"/>
      <c r="M2456" s="215"/>
      <c r="N2456" s="216"/>
    </row>
    <row r="2457" spans="4:14" s="205" customFormat="1" x14ac:dyDescent="0.3">
      <c r="D2457" s="215"/>
      <c r="E2457" s="215"/>
      <c r="F2457" s="216"/>
      <c r="G2457" s="217"/>
      <c r="H2457" s="217"/>
      <c r="I2457" s="218"/>
      <c r="J2457" s="216"/>
      <c r="K2457" s="216"/>
      <c r="L2457" s="232"/>
      <c r="M2457" s="215"/>
      <c r="N2457" s="216"/>
    </row>
    <row r="2458" spans="4:14" s="205" customFormat="1" x14ac:dyDescent="0.3">
      <c r="D2458" s="215"/>
      <c r="E2458" s="215"/>
      <c r="F2458" s="216"/>
      <c r="G2458" s="217"/>
      <c r="H2458" s="217"/>
      <c r="I2458" s="218"/>
      <c r="J2458" s="216"/>
      <c r="K2458" s="216"/>
      <c r="L2458" s="232"/>
      <c r="M2458" s="215"/>
      <c r="N2458" s="216"/>
    </row>
    <row r="2459" spans="4:14" s="205" customFormat="1" x14ac:dyDescent="0.3">
      <c r="D2459" s="215"/>
      <c r="E2459" s="215"/>
      <c r="F2459" s="216"/>
      <c r="G2459" s="217"/>
      <c r="H2459" s="217"/>
      <c r="I2459" s="218"/>
      <c r="J2459" s="216"/>
      <c r="K2459" s="216"/>
      <c r="L2459" s="232"/>
      <c r="M2459" s="215"/>
      <c r="N2459" s="216"/>
    </row>
    <row r="2460" spans="4:14" s="205" customFormat="1" x14ac:dyDescent="0.3">
      <c r="D2460" s="215"/>
      <c r="E2460" s="215"/>
      <c r="F2460" s="216"/>
      <c r="G2460" s="217"/>
      <c r="H2460" s="217"/>
      <c r="I2460" s="218"/>
      <c r="J2460" s="216"/>
      <c r="K2460" s="216"/>
      <c r="L2460" s="232"/>
      <c r="M2460" s="215"/>
      <c r="N2460" s="216"/>
    </row>
    <row r="2461" spans="4:14" s="205" customFormat="1" x14ac:dyDescent="0.3">
      <c r="D2461" s="215"/>
      <c r="E2461" s="215"/>
      <c r="F2461" s="216"/>
      <c r="G2461" s="217"/>
      <c r="H2461" s="217"/>
      <c r="I2461" s="218"/>
      <c r="J2461" s="216"/>
      <c r="K2461" s="216"/>
      <c r="L2461" s="232"/>
      <c r="M2461" s="215"/>
      <c r="N2461" s="216"/>
    </row>
    <row r="2462" spans="4:14" s="205" customFormat="1" x14ac:dyDescent="0.3">
      <c r="D2462" s="215"/>
      <c r="E2462" s="215"/>
      <c r="F2462" s="216"/>
      <c r="G2462" s="217"/>
      <c r="H2462" s="217"/>
      <c r="I2462" s="218"/>
      <c r="J2462" s="216"/>
      <c r="K2462" s="216"/>
      <c r="L2462" s="232"/>
      <c r="M2462" s="215"/>
      <c r="N2462" s="216"/>
    </row>
    <row r="2463" spans="4:14" s="205" customFormat="1" x14ac:dyDescent="0.3">
      <c r="D2463" s="215"/>
      <c r="E2463" s="215"/>
      <c r="F2463" s="216"/>
      <c r="G2463" s="217"/>
      <c r="H2463" s="217"/>
      <c r="I2463" s="218"/>
      <c r="J2463" s="216"/>
      <c r="K2463" s="216"/>
      <c r="L2463" s="232"/>
      <c r="M2463" s="215"/>
      <c r="N2463" s="216"/>
    </row>
    <row r="2464" spans="4:14" s="205" customFormat="1" x14ac:dyDescent="0.3">
      <c r="D2464" s="215"/>
      <c r="E2464" s="215"/>
      <c r="F2464" s="216"/>
      <c r="G2464" s="217"/>
      <c r="H2464" s="217"/>
      <c r="I2464" s="218"/>
      <c r="J2464" s="216"/>
      <c r="K2464" s="216"/>
      <c r="L2464" s="232"/>
      <c r="M2464" s="215"/>
      <c r="N2464" s="216"/>
    </row>
    <row r="2465" spans="4:14" s="205" customFormat="1" x14ac:dyDescent="0.3">
      <c r="D2465" s="215"/>
      <c r="E2465" s="215"/>
      <c r="F2465" s="216"/>
      <c r="G2465" s="217"/>
      <c r="H2465" s="217"/>
      <c r="I2465" s="218"/>
      <c r="J2465" s="216"/>
      <c r="K2465" s="216"/>
      <c r="L2465" s="232"/>
      <c r="M2465" s="215"/>
      <c r="N2465" s="216"/>
    </row>
    <row r="2466" spans="4:14" s="205" customFormat="1" x14ac:dyDescent="0.3">
      <c r="D2466" s="215"/>
      <c r="E2466" s="215"/>
      <c r="F2466" s="216"/>
      <c r="G2466" s="217"/>
      <c r="H2466" s="217"/>
      <c r="I2466" s="218"/>
      <c r="J2466" s="216"/>
      <c r="K2466" s="216"/>
      <c r="L2466" s="232"/>
      <c r="M2466" s="215"/>
      <c r="N2466" s="216"/>
    </row>
    <row r="2467" spans="4:14" s="205" customFormat="1" x14ac:dyDescent="0.3">
      <c r="D2467" s="215"/>
      <c r="E2467" s="215"/>
      <c r="F2467" s="216"/>
      <c r="G2467" s="217"/>
      <c r="H2467" s="217"/>
      <c r="I2467" s="218"/>
      <c r="J2467" s="216"/>
      <c r="K2467" s="216"/>
      <c r="L2467" s="232"/>
      <c r="M2467" s="215"/>
      <c r="N2467" s="216"/>
    </row>
    <row r="2468" spans="4:14" s="205" customFormat="1" x14ac:dyDescent="0.3">
      <c r="D2468" s="215"/>
      <c r="E2468" s="215"/>
      <c r="F2468" s="216"/>
      <c r="G2468" s="217"/>
      <c r="H2468" s="217"/>
      <c r="I2468" s="218"/>
      <c r="J2468" s="216"/>
      <c r="K2468" s="216"/>
      <c r="L2468" s="232"/>
      <c r="M2468" s="215"/>
      <c r="N2468" s="216"/>
    </row>
    <row r="2469" spans="4:14" s="205" customFormat="1" x14ac:dyDescent="0.3">
      <c r="D2469" s="215"/>
      <c r="E2469" s="215"/>
      <c r="F2469" s="216"/>
      <c r="G2469" s="217"/>
      <c r="H2469" s="217"/>
      <c r="I2469" s="218"/>
      <c r="J2469" s="216"/>
      <c r="K2469" s="216"/>
      <c r="L2469" s="232"/>
      <c r="M2469" s="215"/>
      <c r="N2469" s="216"/>
    </row>
    <row r="2470" spans="4:14" s="205" customFormat="1" x14ac:dyDescent="0.3">
      <c r="D2470" s="215"/>
      <c r="E2470" s="215"/>
      <c r="F2470" s="216"/>
      <c r="G2470" s="217"/>
      <c r="H2470" s="217"/>
      <c r="I2470" s="218"/>
      <c r="J2470" s="216"/>
      <c r="K2470" s="216"/>
      <c r="L2470" s="232"/>
      <c r="M2470" s="215"/>
      <c r="N2470" s="216"/>
    </row>
    <row r="2471" spans="4:14" s="205" customFormat="1" x14ac:dyDescent="0.3">
      <c r="D2471" s="215"/>
      <c r="E2471" s="215"/>
      <c r="F2471" s="216"/>
      <c r="G2471" s="217"/>
      <c r="H2471" s="217"/>
      <c r="I2471" s="218"/>
      <c r="J2471" s="216"/>
      <c r="K2471" s="216"/>
      <c r="L2471" s="232"/>
      <c r="M2471" s="215"/>
      <c r="N2471" s="216"/>
    </row>
    <row r="2472" spans="4:14" s="205" customFormat="1" x14ac:dyDescent="0.3">
      <c r="D2472" s="215"/>
      <c r="E2472" s="215"/>
      <c r="F2472" s="216"/>
      <c r="G2472" s="217"/>
      <c r="H2472" s="217"/>
      <c r="I2472" s="218"/>
      <c r="J2472" s="216"/>
      <c r="K2472" s="216"/>
      <c r="L2472" s="232"/>
      <c r="M2472" s="215"/>
      <c r="N2472" s="216"/>
    </row>
    <row r="2473" spans="4:14" s="205" customFormat="1" x14ac:dyDescent="0.3">
      <c r="D2473" s="215"/>
      <c r="E2473" s="215"/>
      <c r="F2473" s="216"/>
      <c r="G2473" s="217"/>
      <c r="H2473" s="217"/>
      <c r="I2473" s="218"/>
      <c r="J2473" s="216"/>
      <c r="K2473" s="216"/>
      <c r="L2473" s="232"/>
      <c r="M2473" s="215"/>
      <c r="N2473" s="216"/>
    </row>
    <row r="2474" spans="4:14" s="205" customFormat="1" x14ac:dyDescent="0.3">
      <c r="D2474" s="215"/>
      <c r="E2474" s="215"/>
      <c r="F2474" s="216"/>
      <c r="G2474" s="217"/>
      <c r="H2474" s="217"/>
      <c r="I2474" s="218"/>
      <c r="J2474" s="216"/>
      <c r="K2474" s="216"/>
      <c r="L2474" s="232"/>
      <c r="M2474" s="215"/>
      <c r="N2474" s="216"/>
    </row>
    <row r="2475" spans="4:14" s="205" customFormat="1" x14ac:dyDescent="0.3">
      <c r="D2475" s="215"/>
      <c r="E2475" s="215"/>
      <c r="F2475" s="216"/>
      <c r="G2475" s="217"/>
      <c r="H2475" s="217"/>
      <c r="I2475" s="218"/>
      <c r="J2475" s="216"/>
      <c r="K2475" s="216"/>
      <c r="L2475" s="232"/>
      <c r="M2475" s="215"/>
      <c r="N2475" s="216"/>
    </row>
    <row r="2476" spans="4:14" s="205" customFormat="1" x14ac:dyDescent="0.3">
      <c r="D2476" s="215"/>
      <c r="E2476" s="215"/>
      <c r="F2476" s="216"/>
      <c r="G2476" s="217"/>
      <c r="H2476" s="217"/>
      <c r="I2476" s="218"/>
      <c r="J2476" s="216"/>
      <c r="K2476" s="216"/>
      <c r="L2476" s="232"/>
      <c r="M2476" s="215"/>
      <c r="N2476" s="216"/>
    </row>
    <row r="2477" spans="4:14" s="205" customFormat="1" x14ac:dyDescent="0.3">
      <c r="D2477" s="215"/>
      <c r="E2477" s="215"/>
      <c r="F2477" s="216"/>
      <c r="G2477" s="217"/>
      <c r="H2477" s="217"/>
      <c r="I2477" s="218"/>
      <c r="J2477" s="216"/>
      <c r="K2477" s="216"/>
      <c r="L2477" s="232"/>
      <c r="M2477" s="215"/>
      <c r="N2477" s="216"/>
    </row>
    <row r="2478" spans="4:14" s="205" customFormat="1" x14ac:dyDescent="0.3">
      <c r="D2478" s="215"/>
      <c r="E2478" s="215"/>
      <c r="F2478" s="216"/>
      <c r="G2478" s="217"/>
      <c r="H2478" s="217"/>
      <c r="I2478" s="218"/>
      <c r="J2478" s="216"/>
      <c r="K2478" s="216"/>
      <c r="L2478" s="232"/>
      <c r="M2478" s="215"/>
      <c r="N2478" s="216"/>
    </row>
    <row r="2479" spans="4:14" s="205" customFormat="1" x14ac:dyDescent="0.3">
      <c r="D2479" s="215"/>
      <c r="E2479" s="215"/>
      <c r="F2479" s="216"/>
      <c r="G2479" s="217"/>
      <c r="H2479" s="217"/>
      <c r="I2479" s="218"/>
      <c r="J2479" s="216"/>
      <c r="K2479" s="216"/>
      <c r="L2479" s="232"/>
      <c r="M2479" s="215"/>
      <c r="N2479" s="216"/>
    </row>
    <row r="2480" spans="4:14" s="205" customFormat="1" x14ac:dyDescent="0.3">
      <c r="D2480" s="215"/>
      <c r="E2480" s="215"/>
      <c r="F2480" s="216"/>
      <c r="G2480" s="217"/>
      <c r="H2480" s="217"/>
      <c r="I2480" s="218"/>
      <c r="J2480" s="216"/>
      <c r="K2480" s="216"/>
      <c r="L2480" s="232"/>
      <c r="M2480" s="215"/>
      <c r="N2480" s="216"/>
    </row>
    <row r="2481" spans="4:14" s="205" customFormat="1" x14ac:dyDescent="0.3">
      <c r="D2481" s="215"/>
      <c r="E2481" s="215"/>
      <c r="F2481" s="216"/>
      <c r="G2481" s="217"/>
      <c r="H2481" s="217"/>
      <c r="I2481" s="218"/>
      <c r="J2481" s="216"/>
      <c r="K2481" s="216"/>
      <c r="L2481" s="232"/>
      <c r="M2481" s="215"/>
      <c r="N2481" s="216"/>
    </row>
    <row r="2482" spans="4:14" s="205" customFormat="1" x14ac:dyDescent="0.3">
      <c r="D2482" s="215"/>
      <c r="E2482" s="215"/>
      <c r="F2482" s="216"/>
      <c r="G2482" s="217"/>
      <c r="H2482" s="217"/>
      <c r="I2482" s="218"/>
      <c r="J2482" s="216"/>
      <c r="K2482" s="216"/>
      <c r="L2482" s="232"/>
      <c r="M2482" s="215"/>
      <c r="N2482" s="216"/>
    </row>
    <row r="2483" spans="4:14" s="205" customFormat="1" x14ac:dyDescent="0.3">
      <c r="D2483" s="215"/>
      <c r="E2483" s="215"/>
      <c r="F2483" s="216"/>
      <c r="G2483" s="217"/>
      <c r="H2483" s="217"/>
      <c r="I2483" s="218"/>
      <c r="J2483" s="216"/>
      <c r="K2483" s="216"/>
      <c r="L2483" s="232"/>
      <c r="M2483" s="215"/>
      <c r="N2483" s="216"/>
    </row>
    <row r="2484" spans="4:14" s="205" customFormat="1" x14ac:dyDescent="0.3">
      <c r="D2484" s="215"/>
      <c r="E2484" s="215"/>
      <c r="F2484" s="216"/>
      <c r="G2484" s="217"/>
      <c r="H2484" s="217"/>
      <c r="I2484" s="218"/>
      <c r="J2484" s="216"/>
      <c r="K2484" s="216"/>
      <c r="L2484" s="232"/>
      <c r="M2484" s="215"/>
      <c r="N2484" s="216"/>
    </row>
    <row r="2485" spans="4:14" s="205" customFormat="1" x14ac:dyDescent="0.3">
      <c r="D2485" s="215"/>
      <c r="E2485" s="215"/>
      <c r="F2485" s="216"/>
      <c r="G2485" s="217"/>
      <c r="H2485" s="217"/>
      <c r="I2485" s="218"/>
      <c r="J2485" s="216"/>
      <c r="K2485" s="216"/>
      <c r="L2485" s="232"/>
      <c r="M2485" s="215"/>
      <c r="N2485" s="216"/>
    </row>
    <row r="2486" spans="4:14" s="205" customFormat="1" x14ac:dyDescent="0.3">
      <c r="D2486" s="215"/>
      <c r="E2486" s="215"/>
      <c r="F2486" s="216"/>
      <c r="G2486" s="217"/>
      <c r="H2486" s="217"/>
      <c r="I2486" s="218"/>
      <c r="J2486" s="216"/>
      <c r="K2486" s="216"/>
      <c r="L2486" s="232"/>
      <c r="M2486" s="215"/>
      <c r="N2486" s="216"/>
    </row>
    <row r="2487" spans="4:14" s="205" customFormat="1" x14ac:dyDescent="0.3">
      <c r="D2487" s="215"/>
      <c r="E2487" s="215"/>
      <c r="F2487" s="216"/>
      <c r="G2487" s="217"/>
      <c r="H2487" s="217"/>
      <c r="I2487" s="218"/>
      <c r="J2487" s="216"/>
      <c r="K2487" s="216"/>
      <c r="L2487" s="232"/>
      <c r="M2487" s="215"/>
      <c r="N2487" s="216"/>
    </row>
    <row r="2488" spans="4:14" s="205" customFormat="1" x14ac:dyDescent="0.3">
      <c r="D2488" s="215"/>
      <c r="E2488" s="215"/>
      <c r="F2488" s="216"/>
      <c r="G2488" s="217"/>
      <c r="H2488" s="217"/>
      <c r="I2488" s="218"/>
      <c r="J2488" s="216"/>
      <c r="K2488" s="216"/>
      <c r="L2488" s="232"/>
      <c r="M2488" s="215"/>
      <c r="N2488" s="216"/>
    </row>
    <row r="2489" spans="4:14" s="205" customFormat="1" x14ac:dyDescent="0.3">
      <c r="D2489" s="215"/>
      <c r="E2489" s="215"/>
      <c r="F2489" s="216"/>
      <c r="G2489" s="217"/>
      <c r="H2489" s="217"/>
      <c r="I2489" s="218"/>
      <c r="J2489" s="216"/>
      <c r="K2489" s="216"/>
      <c r="L2489" s="232"/>
      <c r="M2489" s="215"/>
      <c r="N2489" s="216"/>
    </row>
    <row r="2490" spans="4:14" s="205" customFormat="1" x14ac:dyDescent="0.3">
      <c r="D2490" s="215"/>
      <c r="E2490" s="215"/>
      <c r="F2490" s="216"/>
      <c r="G2490" s="217"/>
      <c r="H2490" s="217"/>
      <c r="I2490" s="218"/>
      <c r="J2490" s="216"/>
      <c r="K2490" s="216"/>
      <c r="L2490" s="232"/>
      <c r="M2490" s="215"/>
      <c r="N2490" s="216"/>
    </row>
    <row r="2491" spans="4:14" s="205" customFormat="1" x14ac:dyDescent="0.3">
      <c r="D2491" s="215"/>
      <c r="E2491" s="215"/>
      <c r="F2491" s="216"/>
      <c r="G2491" s="217"/>
      <c r="H2491" s="217"/>
      <c r="I2491" s="218"/>
      <c r="J2491" s="216"/>
      <c r="K2491" s="216"/>
      <c r="L2491" s="232"/>
      <c r="M2491" s="215"/>
      <c r="N2491" s="216"/>
    </row>
    <row r="2492" spans="4:14" s="205" customFormat="1" x14ac:dyDescent="0.3">
      <c r="D2492" s="215"/>
      <c r="E2492" s="215"/>
      <c r="F2492" s="216"/>
      <c r="G2492" s="217"/>
      <c r="H2492" s="217"/>
      <c r="I2492" s="218"/>
      <c r="J2492" s="216"/>
      <c r="K2492" s="216"/>
      <c r="L2492" s="232"/>
      <c r="M2492" s="215"/>
      <c r="N2492" s="216"/>
    </row>
    <row r="2493" spans="4:14" s="205" customFormat="1" x14ac:dyDescent="0.3">
      <c r="D2493" s="215"/>
      <c r="E2493" s="215"/>
      <c r="F2493" s="216"/>
      <c r="G2493" s="217"/>
      <c r="H2493" s="217"/>
      <c r="I2493" s="218"/>
      <c r="J2493" s="216"/>
      <c r="K2493" s="216"/>
      <c r="L2493" s="232"/>
      <c r="M2493" s="215"/>
      <c r="N2493" s="216"/>
    </row>
    <row r="2494" spans="4:14" s="205" customFormat="1" x14ac:dyDescent="0.3">
      <c r="D2494" s="215"/>
      <c r="E2494" s="215"/>
      <c r="F2494" s="216"/>
      <c r="G2494" s="217"/>
      <c r="H2494" s="217"/>
      <c r="I2494" s="218"/>
      <c r="J2494" s="216"/>
      <c r="K2494" s="216"/>
      <c r="L2494" s="232"/>
      <c r="M2494" s="215"/>
      <c r="N2494" s="216"/>
    </row>
    <row r="2495" spans="4:14" s="205" customFormat="1" x14ac:dyDescent="0.3">
      <c r="D2495" s="215"/>
      <c r="E2495" s="215"/>
      <c r="F2495" s="216"/>
      <c r="G2495" s="217"/>
      <c r="H2495" s="217"/>
      <c r="I2495" s="218"/>
      <c r="J2495" s="216"/>
      <c r="K2495" s="216"/>
      <c r="L2495" s="232"/>
      <c r="M2495" s="215"/>
      <c r="N2495" s="216"/>
    </row>
    <row r="2496" spans="4:14" s="205" customFormat="1" x14ac:dyDescent="0.3">
      <c r="D2496" s="215"/>
      <c r="E2496" s="215"/>
      <c r="F2496" s="216"/>
      <c r="G2496" s="217"/>
      <c r="H2496" s="217"/>
      <c r="I2496" s="218"/>
      <c r="J2496" s="216"/>
      <c r="K2496" s="216"/>
      <c r="L2496" s="232"/>
      <c r="M2496" s="215"/>
      <c r="N2496" s="216"/>
    </row>
    <row r="2497" spans="4:14" s="205" customFormat="1" x14ac:dyDescent="0.3">
      <c r="D2497" s="215"/>
      <c r="E2497" s="215"/>
      <c r="F2497" s="216"/>
      <c r="G2497" s="217"/>
      <c r="H2497" s="217"/>
      <c r="I2497" s="218"/>
      <c r="J2497" s="216"/>
      <c r="K2497" s="216"/>
      <c r="L2497" s="232"/>
      <c r="M2497" s="215"/>
      <c r="N2497" s="216"/>
    </row>
    <row r="2498" spans="4:14" s="205" customFormat="1" x14ac:dyDescent="0.3">
      <c r="D2498" s="215"/>
      <c r="E2498" s="215"/>
      <c r="F2498" s="216"/>
      <c r="G2498" s="217"/>
      <c r="H2498" s="217"/>
      <c r="I2498" s="218"/>
      <c r="J2498" s="216"/>
      <c r="K2498" s="216"/>
      <c r="L2498" s="232"/>
      <c r="M2498" s="215"/>
      <c r="N2498" s="216"/>
    </row>
    <row r="2499" spans="4:14" s="205" customFormat="1" x14ac:dyDescent="0.3">
      <c r="D2499" s="215"/>
      <c r="E2499" s="215"/>
      <c r="F2499" s="216"/>
      <c r="G2499" s="217"/>
      <c r="H2499" s="217"/>
      <c r="I2499" s="218"/>
      <c r="J2499" s="216"/>
      <c r="K2499" s="216"/>
      <c r="L2499" s="232"/>
      <c r="M2499" s="215"/>
      <c r="N2499" s="216"/>
    </row>
    <row r="2500" spans="4:14" s="205" customFormat="1" x14ac:dyDescent="0.3">
      <c r="D2500" s="215"/>
      <c r="E2500" s="215"/>
      <c r="F2500" s="216"/>
      <c r="G2500" s="217"/>
      <c r="H2500" s="217"/>
      <c r="I2500" s="218"/>
      <c r="J2500" s="216"/>
      <c r="K2500" s="216"/>
      <c r="L2500" s="232"/>
      <c r="M2500" s="215"/>
      <c r="N2500" s="216"/>
    </row>
    <row r="2501" spans="4:14" s="205" customFormat="1" x14ac:dyDescent="0.3">
      <c r="D2501" s="215"/>
      <c r="E2501" s="215"/>
      <c r="F2501" s="216"/>
      <c r="G2501" s="217"/>
      <c r="H2501" s="217"/>
      <c r="I2501" s="218"/>
      <c r="J2501" s="216"/>
      <c r="K2501" s="216"/>
      <c r="L2501" s="232"/>
      <c r="M2501" s="215"/>
      <c r="N2501" s="216"/>
    </row>
    <row r="2502" spans="4:14" s="205" customFormat="1" x14ac:dyDescent="0.3">
      <c r="D2502" s="215"/>
      <c r="E2502" s="215"/>
      <c r="F2502" s="216"/>
      <c r="G2502" s="217"/>
      <c r="H2502" s="217"/>
      <c r="I2502" s="218"/>
      <c r="J2502" s="216"/>
      <c r="K2502" s="216"/>
      <c r="L2502" s="232"/>
      <c r="M2502" s="215"/>
      <c r="N2502" s="216"/>
    </row>
    <row r="2503" spans="4:14" s="205" customFormat="1" x14ac:dyDescent="0.3">
      <c r="D2503" s="215"/>
      <c r="E2503" s="215"/>
      <c r="F2503" s="216"/>
      <c r="G2503" s="217"/>
      <c r="H2503" s="217"/>
      <c r="I2503" s="218"/>
      <c r="J2503" s="216"/>
      <c r="K2503" s="216"/>
      <c r="L2503" s="232"/>
      <c r="M2503" s="215"/>
      <c r="N2503" s="216"/>
    </row>
    <row r="2504" spans="4:14" s="205" customFormat="1" x14ac:dyDescent="0.3">
      <c r="D2504" s="215"/>
      <c r="E2504" s="215"/>
      <c r="F2504" s="216"/>
      <c r="G2504" s="217"/>
      <c r="H2504" s="217"/>
      <c r="I2504" s="218"/>
      <c r="J2504" s="216"/>
      <c r="K2504" s="216"/>
      <c r="L2504" s="232"/>
      <c r="M2504" s="215"/>
      <c r="N2504" s="216"/>
    </row>
    <row r="2505" spans="4:14" s="205" customFormat="1" x14ac:dyDescent="0.3">
      <c r="D2505" s="215"/>
      <c r="E2505" s="215"/>
      <c r="F2505" s="216"/>
      <c r="G2505" s="217"/>
      <c r="H2505" s="217"/>
      <c r="I2505" s="218"/>
      <c r="J2505" s="216"/>
      <c r="K2505" s="216"/>
      <c r="L2505" s="232"/>
      <c r="M2505" s="215"/>
      <c r="N2505" s="216"/>
    </row>
    <row r="2506" spans="4:14" s="205" customFormat="1" x14ac:dyDescent="0.3">
      <c r="D2506" s="215"/>
      <c r="E2506" s="215"/>
      <c r="F2506" s="216"/>
      <c r="G2506" s="217"/>
      <c r="H2506" s="217"/>
      <c r="I2506" s="218"/>
      <c r="J2506" s="216"/>
      <c r="K2506" s="216"/>
      <c r="L2506" s="232"/>
      <c r="M2506" s="215"/>
      <c r="N2506" s="216"/>
    </row>
    <row r="2507" spans="4:14" s="205" customFormat="1" x14ac:dyDescent="0.3">
      <c r="D2507" s="215"/>
      <c r="E2507" s="215"/>
      <c r="F2507" s="216"/>
      <c r="G2507" s="217"/>
      <c r="H2507" s="217"/>
      <c r="I2507" s="218"/>
      <c r="J2507" s="216"/>
      <c r="K2507" s="216"/>
      <c r="L2507" s="232"/>
      <c r="M2507" s="215"/>
      <c r="N2507" s="216"/>
    </row>
    <row r="2508" spans="4:14" s="205" customFormat="1" x14ac:dyDescent="0.3">
      <c r="D2508" s="215"/>
      <c r="E2508" s="215"/>
      <c r="F2508" s="216"/>
      <c r="G2508" s="217"/>
      <c r="H2508" s="217"/>
      <c r="I2508" s="218"/>
      <c r="J2508" s="216"/>
      <c r="K2508" s="216"/>
      <c r="L2508" s="232"/>
      <c r="M2508" s="215"/>
      <c r="N2508" s="216"/>
    </row>
    <row r="2509" spans="4:14" s="205" customFormat="1" x14ac:dyDescent="0.3">
      <c r="D2509" s="215"/>
      <c r="E2509" s="215"/>
      <c r="F2509" s="216"/>
      <c r="G2509" s="217"/>
      <c r="H2509" s="217"/>
      <c r="I2509" s="218"/>
      <c r="J2509" s="216"/>
      <c r="K2509" s="216"/>
      <c r="L2509" s="232"/>
      <c r="M2509" s="215"/>
      <c r="N2509" s="216"/>
    </row>
    <row r="2510" spans="4:14" s="205" customFormat="1" x14ac:dyDescent="0.3">
      <c r="D2510" s="215"/>
      <c r="E2510" s="215"/>
      <c r="F2510" s="216"/>
      <c r="G2510" s="217"/>
      <c r="H2510" s="217"/>
      <c r="I2510" s="218"/>
      <c r="J2510" s="216"/>
      <c r="K2510" s="216"/>
      <c r="L2510" s="232"/>
      <c r="M2510" s="215"/>
      <c r="N2510" s="216"/>
    </row>
    <row r="2511" spans="4:14" s="205" customFormat="1" x14ac:dyDescent="0.3">
      <c r="D2511" s="215"/>
      <c r="E2511" s="215"/>
      <c r="F2511" s="216"/>
      <c r="G2511" s="217"/>
      <c r="H2511" s="217"/>
      <c r="I2511" s="218"/>
      <c r="J2511" s="216"/>
      <c r="K2511" s="216"/>
      <c r="L2511" s="232"/>
      <c r="M2511" s="215"/>
      <c r="N2511" s="216"/>
    </row>
    <row r="2512" spans="4:14" s="205" customFormat="1" x14ac:dyDescent="0.3">
      <c r="D2512" s="215"/>
      <c r="E2512" s="215"/>
      <c r="F2512" s="216"/>
      <c r="G2512" s="217"/>
      <c r="H2512" s="217"/>
      <c r="I2512" s="218"/>
      <c r="J2512" s="216"/>
      <c r="K2512" s="216"/>
      <c r="L2512" s="232"/>
      <c r="M2512" s="215"/>
      <c r="N2512" s="216"/>
    </row>
    <row r="2513" spans="4:14" s="205" customFormat="1" x14ac:dyDescent="0.3">
      <c r="D2513" s="215"/>
      <c r="E2513" s="215"/>
      <c r="F2513" s="216"/>
      <c r="G2513" s="217"/>
      <c r="H2513" s="217"/>
      <c r="I2513" s="218"/>
      <c r="J2513" s="216"/>
      <c r="K2513" s="216"/>
      <c r="L2513" s="232"/>
      <c r="M2513" s="215"/>
      <c r="N2513" s="216"/>
    </row>
    <row r="2514" spans="4:14" s="205" customFormat="1" x14ac:dyDescent="0.3">
      <c r="D2514" s="215"/>
      <c r="E2514" s="215"/>
      <c r="F2514" s="216"/>
      <c r="G2514" s="217"/>
      <c r="H2514" s="217"/>
      <c r="I2514" s="218"/>
      <c r="J2514" s="216"/>
      <c r="K2514" s="216"/>
      <c r="L2514" s="232"/>
      <c r="M2514" s="215"/>
      <c r="N2514" s="216"/>
    </row>
    <row r="2515" spans="4:14" s="205" customFormat="1" x14ac:dyDescent="0.3">
      <c r="D2515" s="215"/>
      <c r="E2515" s="215"/>
      <c r="F2515" s="216"/>
      <c r="G2515" s="217"/>
      <c r="H2515" s="217"/>
      <c r="I2515" s="218"/>
      <c r="J2515" s="216"/>
      <c r="K2515" s="216"/>
      <c r="L2515" s="232"/>
      <c r="M2515" s="215"/>
      <c r="N2515" s="216"/>
    </row>
    <row r="2516" spans="4:14" s="205" customFormat="1" x14ac:dyDescent="0.3">
      <c r="D2516" s="215"/>
      <c r="E2516" s="215"/>
      <c r="F2516" s="216"/>
      <c r="G2516" s="217"/>
      <c r="H2516" s="217"/>
      <c r="I2516" s="218"/>
      <c r="J2516" s="216"/>
      <c r="K2516" s="216"/>
      <c r="L2516" s="232"/>
      <c r="M2516" s="215"/>
      <c r="N2516" s="216"/>
    </row>
    <row r="2517" spans="4:14" s="205" customFormat="1" x14ac:dyDescent="0.3">
      <c r="D2517" s="215"/>
      <c r="E2517" s="215"/>
      <c r="F2517" s="216"/>
      <c r="G2517" s="217"/>
      <c r="H2517" s="217"/>
      <c r="I2517" s="218"/>
      <c r="J2517" s="216"/>
      <c r="K2517" s="216"/>
      <c r="L2517" s="232"/>
      <c r="M2517" s="215"/>
      <c r="N2517" s="216"/>
    </row>
    <row r="2518" spans="4:14" s="205" customFormat="1" x14ac:dyDescent="0.3">
      <c r="D2518" s="215"/>
      <c r="E2518" s="215"/>
      <c r="F2518" s="216"/>
      <c r="G2518" s="217"/>
      <c r="H2518" s="217"/>
      <c r="I2518" s="218"/>
      <c r="J2518" s="216"/>
      <c r="K2518" s="216"/>
      <c r="L2518" s="232"/>
      <c r="M2518" s="215"/>
      <c r="N2518" s="216"/>
    </row>
    <row r="2519" spans="4:14" s="205" customFormat="1" x14ac:dyDescent="0.3">
      <c r="D2519" s="215"/>
      <c r="E2519" s="215"/>
      <c r="F2519" s="216"/>
      <c r="G2519" s="217"/>
      <c r="H2519" s="217"/>
      <c r="I2519" s="218"/>
      <c r="J2519" s="216"/>
      <c r="K2519" s="216"/>
      <c r="L2519" s="232"/>
      <c r="M2519" s="215"/>
      <c r="N2519" s="216"/>
    </row>
    <row r="2520" spans="4:14" s="205" customFormat="1" x14ac:dyDescent="0.3">
      <c r="D2520" s="215"/>
      <c r="E2520" s="215"/>
      <c r="F2520" s="216"/>
      <c r="G2520" s="217"/>
      <c r="H2520" s="217"/>
      <c r="I2520" s="218"/>
      <c r="J2520" s="216"/>
      <c r="K2520" s="216"/>
      <c r="L2520" s="232"/>
      <c r="M2520" s="215"/>
      <c r="N2520" s="216"/>
    </row>
    <row r="2521" spans="4:14" s="205" customFormat="1" x14ac:dyDescent="0.3">
      <c r="D2521" s="215"/>
      <c r="E2521" s="215"/>
      <c r="F2521" s="216"/>
      <c r="G2521" s="217"/>
      <c r="H2521" s="217"/>
      <c r="I2521" s="218"/>
      <c r="J2521" s="216"/>
      <c r="K2521" s="216"/>
      <c r="L2521" s="232"/>
      <c r="M2521" s="215"/>
      <c r="N2521" s="216"/>
    </row>
    <row r="2522" spans="4:14" s="205" customFormat="1" x14ac:dyDescent="0.3">
      <c r="D2522" s="215"/>
      <c r="E2522" s="215"/>
      <c r="F2522" s="216"/>
      <c r="G2522" s="217"/>
      <c r="H2522" s="217"/>
      <c r="I2522" s="218"/>
      <c r="J2522" s="216"/>
      <c r="K2522" s="216"/>
      <c r="L2522" s="232"/>
      <c r="M2522" s="215"/>
      <c r="N2522" s="216"/>
    </row>
    <row r="2523" spans="4:14" s="205" customFormat="1" x14ac:dyDescent="0.3">
      <c r="D2523" s="215"/>
      <c r="E2523" s="215"/>
      <c r="F2523" s="216"/>
      <c r="G2523" s="217"/>
      <c r="H2523" s="217"/>
      <c r="I2523" s="218"/>
      <c r="J2523" s="216"/>
      <c r="K2523" s="216"/>
      <c r="L2523" s="232"/>
      <c r="M2523" s="215"/>
      <c r="N2523" s="216"/>
    </row>
    <row r="2524" spans="4:14" s="205" customFormat="1" x14ac:dyDescent="0.3">
      <c r="D2524" s="215"/>
      <c r="E2524" s="215"/>
      <c r="F2524" s="216"/>
      <c r="G2524" s="217"/>
      <c r="H2524" s="217"/>
      <c r="I2524" s="218"/>
      <c r="J2524" s="216"/>
      <c r="K2524" s="216"/>
      <c r="L2524" s="232"/>
      <c r="M2524" s="215"/>
      <c r="N2524" s="216"/>
    </row>
    <row r="2525" spans="4:14" s="205" customFormat="1" x14ac:dyDescent="0.3">
      <c r="D2525" s="215"/>
      <c r="E2525" s="215"/>
      <c r="F2525" s="216"/>
      <c r="G2525" s="217"/>
      <c r="H2525" s="217"/>
      <c r="I2525" s="218"/>
      <c r="J2525" s="216"/>
      <c r="K2525" s="216"/>
      <c r="L2525" s="232"/>
      <c r="M2525" s="215"/>
      <c r="N2525" s="216"/>
    </row>
    <row r="2526" spans="4:14" s="205" customFormat="1" x14ac:dyDescent="0.3">
      <c r="D2526" s="215"/>
      <c r="E2526" s="215"/>
      <c r="F2526" s="216"/>
      <c r="G2526" s="217"/>
      <c r="H2526" s="217"/>
      <c r="I2526" s="218"/>
      <c r="J2526" s="216"/>
      <c r="K2526" s="216"/>
      <c r="L2526" s="232"/>
      <c r="M2526" s="215"/>
      <c r="N2526" s="216"/>
    </row>
    <row r="2527" spans="4:14" s="205" customFormat="1" x14ac:dyDescent="0.3">
      <c r="D2527" s="215"/>
      <c r="E2527" s="215"/>
      <c r="F2527" s="216"/>
      <c r="G2527" s="217"/>
      <c r="H2527" s="217"/>
      <c r="I2527" s="218"/>
      <c r="J2527" s="216"/>
      <c r="K2527" s="216"/>
      <c r="L2527" s="232"/>
      <c r="M2527" s="215"/>
      <c r="N2527" s="216"/>
    </row>
    <row r="2528" spans="4:14" s="205" customFormat="1" x14ac:dyDescent="0.3">
      <c r="D2528" s="215"/>
      <c r="E2528" s="215"/>
      <c r="F2528" s="216"/>
      <c r="G2528" s="217"/>
      <c r="H2528" s="217"/>
      <c r="I2528" s="218"/>
      <c r="J2528" s="216"/>
      <c r="K2528" s="216"/>
      <c r="L2528" s="232"/>
      <c r="M2528" s="215"/>
      <c r="N2528" s="216"/>
    </row>
    <row r="2529" spans="4:14" s="205" customFormat="1" x14ac:dyDescent="0.3">
      <c r="D2529" s="215"/>
      <c r="E2529" s="215"/>
      <c r="F2529" s="216"/>
      <c r="G2529" s="217"/>
      <c r="H2529" s="217"/>
      <c r="I2529" s="218"/>
      <c r="J2529" s="216"/>
      <c r="K2529" s="216"/>
      <c r="L2529" s="232"/>
      <c r="M2529" s="215"/>
      <c r="N2529" s="216"/>
    </row>
    <row r="2530" spans="4:14" s="205" customFormat="1" x14ac:dyDescent="0.3">
      <c r="D2530" s="215"/>
      <c r="E2530" s="215"/>
      <c r="F2530" s="216"/>
      <c r="G2530" s="217"/>
      <c r="H2530" s="217"/>
      <c r="I2530" s="218"/>
      <c r="J2530" s="216"/>
      <c r="K2530" s="216"/>
      <c r="L2530" s="232"/>
      <c r="M2530" s="215"/>
      <c r="N2530" s="216"/>
    </row>
    <row r="2531" spans="4:14" s="205" customFormat="1" x14ac:dyDescent="0.3">
      <c r="D2531" s="215"/>
      <c r="E2531" s="215"/>
      <c r="F2531" s="216"/>
      <c r="G2531" s="217"/>
      <c r="H2531" s="217"/>
      <c r="I2531" s="218"/>
      <c r="J2531" s="216"/>
      <c r="K2531" s="216"/>
      <c r="L2531" s="232"/>
      <c r="M2531" s="215"/>
      <c r="N2531" s="216"/>
    </row>
    <row r="2532" spans="4:14" s="205" customFormat="1" x14ac:dyDescent="0.3">
      <c r="D2532" s="215"/>
      <c r="E2532" s="215"/>
      <c r="F2532" s="216"/>
      <c r="G2532" s="217"/>
      <c r="H2532" s="217"/>
      <c r="I2532" s="218"/>
      <c r="J2532" s="216"/>
      <c r="K2532" s="216"/>
      <c r="L2532" s="232"/>
      <c r="M2532" s="215"/>
      <c r="N2532" s="216"/>
    </row>
    <row r="2533" spans="4:14" s="205" customFormat="1" x14ac:dyDescent="0.3">
      <c r="D2533" s="215"/>
      <c r="E2533" s="215"/>
      <c r="F2533" s="216"/>
      <c r="G2533" s="217"/>
      <c r="H2533" s="217"/>
      <c r="I2533" s="218"/>
      <c r="J2533" s="216"/>
      <c r="K2533" s="216"/>
      <c r="L2533" s="232"/>
      <c r="M2533" s="215"/>
      <c r="N2533" s="216"/>
    </row>
    <row r="2534" spans="4:14" s="205" customFormat="1" x14ac:dyDescent="0.3">
      <c r="D2534" s="215"/>
      <c r="E2534" s="215"/>
      <c r="F2534" s="216"/>
      <c r="G2534" s="217"/>
      <c r="H2534" s="217"/>
      <c r="I2534" s="218"/>
      <c r="J2534" s="216"/>
      <c r="K2534" s="216"/>
      <c r="L2534" s="232"/>
      <c r="M2534" s="215"/>
      <c r="N2534" s="216"/>
    </row>
    <row r="2535" spans="4:14" s="205" customFormat="1" x14ac:dyDescent="0.3">
      <c r="D2535" s="215"/>
      <c r="E2535" s="215"/>
      <c r="F2535" s="216"/>
      <c r="G2535" s="217"/>
      <c r="H2535" s="217"/>
      <c r="I2535" s="218"/>
      <c r="J2535" s="216"/>
      <c r="K2535" s="216"/>
      <c r="L2535" s="232"/>
      <c r="M2535" s="215"/>
      <c r="N2535" s="216"/>
    </row>
    <row r="2536" spans="4:14" s="205" customFormat="1" x14ac:dyDescent="0.3">
      <c r="D2536" s="215"/>
      <c r="E2536" s="215"/>
      <c r="F2536" s="216"/>
      <c r="G2536" s="217"/>
      <c r="H2536" s="217"/>
      <c r="I2536" s="218"/>
      <c r="J2536" s="216"/>
      <c r="K2536" s="216"/>
      <c r="L2536" s="232"/>
      <c r="M2536" s="215"/>
      <c r="N2536" s="216"/>
    </row>
    <row r="2537" spans="4:14" s="205" customFormat="1" x14ac:dyDescent="0.3">
      <c r="D2537" s="215"/>
      <c r="E2537" s="215"/>
      <c r="F2537" s="216"/>
      <c r="G2537" s="217"/>
      <c r="H2537" s="217"/>
      <c r="I2537" s="218"/>
      <c r="J2537" s="216"/>
      <c r="K2537" s="216"/>
      <c r="L2537" s="232"/>
      <c r="M2537" s="215"/>
      <c r="N2537" s="216"/>
    </row>
    <row r="2538" spans="4:14" s="205" customFormat="1" x14ac:dyDescent="0.3">
      <c r="D2538" s="215"/>
      <c r="E2538" s="215"/>
      <c r="F2538" s="216"/>
      <c r="G2538" s="217"/>
      <c r="H2538" s="217"/>
      <c r="I2538" s="218"/>
      <c r="J2538" s="216"/>
      <c r="K2538" s="216"/>
      <c r="L2538" s="232"/>
      <c r="M2538" s="215"/>
      <c r="N2538" s="216"/>
    </row>
    <row r="2539" spans="4:14" s="205" customFormat="1" x14ac:dyDescent="0.3">
      <c r="D2539" s="215"/>
      <c r="E2539" s="215"/>
      <c r="F2539" s="216"/>
      <c r="G2539" s="217"/>
      <c r="H2539" s="217"/>
      <c r="I2539" s="218"/>
      <c r="J2539" s="216"/>
      <c r="K2539" s="216"/>
      <c r="L2539" s="232"/>
      <c r="M2539" s="215"/>
      <c r="N2539" s="216"/>
    </row>
    <row r="2540" spans="4:14" s="205" customFormat="1" x14ac:dyDescent="0.3">
      <c r="D2540" s="215"/>
      <c r="E2540" s="215"/>
      <c r="F2540" s="216"/>
      <c r="G2540" s="217"/>
      <c r="H2540" s="217"/>
      <c r="I2540" s="218"/>
      <c r="J2540" s="216"/>
      <c r="K2540" s="216"/>
      <c r="L2540" s="232"/>
      <c r="M2540" s="215"/>
      <c r="N2540" s="216"/>
    </row>
    <row r="2541" spans="4:14" s="205" customFormat="1" x14ac:dyDescent="0.3">
      <c r="D2541" s="215"/>
      <c r="E2541" s="215"/>
      <c r="F2541" s="216"/>
      <c r="G2541" s="217"/>
      <c r="H2541" s="217"/>
      <c r="I2541" s="218"/>
      <c r="J2541" s="216"/>
      <c r="K2541" s="216"/>
      <c r="L2541" s="232"/>
      <c r="M2541" s="215"/>
      <c r="N2541" s="216"/>
    </row>
    <row r="2542" spans="4:14" s="205" customFormat="1" x14ac:dyDescent="0.3">
      <c r="D2542" s="215"/>
      <c r="E2542" s="215"/>
      <c r="F2542" s="216"/>
      <c r="G2542" s="217"/>
      <c r="H2542" s="217"/>
      <c r="I2542" s="218"/>
      <c r="J2542" s="216"/>
      <c r="K2542" s="216"/>
      <c r="L2542" s="232"/>
      <c r="M2542" s="215"/>
      <c r="N2542" s="216"/>
    </row>
    <row r="2543" spans="4:14" s="205" customFormat="1" x14ac:dyDescent="0.3">
      <c r="D2543" s="215"/>
      <c r="E2543" s="215"/>
      <c r="F2543" s="216"/>
      <c r="G2543" s="217"/>
      <c r="H2543" s="217"/>
      <c r="I2543" s="218"/>
      <c r="J2543" s="216"/>
      <c r="K2543" s="216"/>
      <c r="L2543" s="232"/>
      <c r="M2543" s="215"/>
      <c r="N2543" s="216"/>
    </row>
    <row r="2544" spans="4:14" s="205" customFormat="1" x14ac:dyDescent="0.3">
      <c r="D2544" s="215"/>
      <c r="E2544" s="215"/>
      <c r="F2544" s="216"/>
      <c r="G2544" s="217"/>
      <c r="H2544" s="217"/>
      <c r="I2544" s="218"/>
      <c r="J2544" s="216"/>
      <c r="K2544" s="216"/>
      <c r="L2544" s="232"/>
      <c r="M2544" s="215"/>
      <c r="N2544" s="216"/>
    </row>
    <row r="2545" spans="4:14" s="205" customFormat="1" x14ac:dyDescent="0.3">
      <c r="D2545" s="215"/>
      <c r="E2545" s="215"/>
      <c r="F2545" s="216"/>
      <c r="G2545" s="217"/>
      <c r="H2545" s="217"/>
      <c r="I2545" s="218"/>
      <c r="J2545" s="216"/>
      <c r="K2545" s="216"/>
      <c r="L2545" s="232"/>
      <c r="M2545" s="215"/>
      <c r="N2545" s="216"/>
    </row>
    <row r="2546" spans="4:14" s="205" customFormat="1" x14ac:dyDescent="0.3">
      <c r="D2546" s="215"/>
      <c r="E2546" s="215"/>
      <c r="F2546" s="216"/>
      <c r="G2546" s="217"/>
      <c r="H2546" s="217"/>
      <c r="I2546" s="218"/>
      <c r="J2546" s="216"/>
      <c r="K2546" s="216"/>
      <c r="L2546" s="232"/>
      <c r="M2546" s="215"/>
      <c r="N2546" s="216"/>
    </row>
    <row r="2547" spans="4:14" s="205" customFormat="1" x14ac:dyDescent="0.3">
      <c r="D2547" s="215"/>
      <c r="E2547" s="215"/>
      <c r="F2547" s="216"/>
      <c r="G2547" s="217"/>
      <c r="H2547" s="217"/>
      <c r="I2547" s="218"/>
      <c r="J2547" s="216"/>
      <c r="K2547" s="216"/>
      <c r="L2547" s="232"/>
      <c r="M2547" s="215"/>
      <c r="N2547" s="216"/>
    </row>
    <row r="2548" spans="4:14" s="205" customFormat="1" x14ac:dyDescent="0.3">
      <c r="D2548" s="215"/>
      <c r="E2548" s="215"/>
      <c r="F2548" s="216"/>
      <c r="G2548" s="217"/>
      <c r="H2548" s="217"/>
      <c r="I2548" s="218"/>
      <c r="J2548" s="216"/>
      <c r="K2548" s="216"/>
      <c r="L2548" s="232"/>
      <c r="M2548" s="215"/>
      <c r="N2548" s="216"/>
    </row>
    <row r="2549" spans="4:14" s="205" customFormat="1" x14ac:dyDescent="0.3">
      <c r="D2549" s="215"/>
      <c r="E2549" s="215"/>
      <c r="F2549" s="216"/>
      <c r="G2549" s="217"/>
      <c r="H2549" s="217"/>
      <c r="I2549" s="218"/>
      <c r="J2549" s="216"/>
      <c r="K2549" s="216"/>
      <c r="L2549" s="232"/>
      <c r="M2549" s="215"/>
      <c r="N2549" s="216"/>
    </row>
    <row r="2550" spans="4:14" s="205" customFormat="1" x14ac:dyDescent="0.3">
      <c r="D2550" s="215"/>
      <c r="E2550" s="215"/>
      <c r="F2550" s="216"/>
      <c r="G2550" s="217"/>
      <c r="H2550" s="217"/>
      <c r="I2550" s="218"/>
      <c r="J2550" s="216"/>
      <c r="K2550" s="216"/>
      <c r="L2550" s="232"/>
      <c r="M2550" s="215"/>
      <c r="N2550" s="216"/>
    </row>
    <row r="2551" spans="4:14" s="205" customFormat="1" x14ac:dyDescent="0.3">
      <c r="D2551" s="215"/>
      <c r="E2551" s="215"/>
      <c r="F2551" s="216"/>
      <c r="G2551" s="217"/>
      <c r="H2551" s="217"/>
      <c r="I2551" s="218"/>
      <c r="J2551" s="216"/>
      <c r="K2551" s="216"/>
      <c r="L2551" s="232"/>
      <c r="M2551" s="215"/>
      <c r="N2551" s="216"/>
    </row>
    <row r="2552" spans="4:14" s="205" customFormat="1" x14ac:dyDescent="0.3">
      <c r="D2552" s="215"/>
      <c r="E2552" s="215"/>
      <c r="F2552" s="216"/>
      <c r="G2552" s="217"/>
      <c r="H2552" s="217"/>
      <c r="I2552" s="218"/>
      <c r="J2552" s="216"/>
      <c r="K2552" s="216"/>
      <c r="L2552" s="232"/>
      <c r="M2552" s="215"/>
      <c r="N2552" s="216"/>
    </row>
    <row r="2553" spans="4:14" s="205" customFormat="1" x14ac:dyDescent="0.3">
      <c r="D2553" s="215"/>
      <c r="E2553" s="215"/>
      <c r="F2553" s="216"/>
      <c r="G2553" s="217"/>
      <c r="H2553" s="217"/>
      <c r="I2553" s="218"/>
      <c r="J2553" s="216"/>
      <c r="K2553" s="216"/>
      <c r="L2553" s="232"/>
      <c r="M2553" s="215"/>
      <c r="N2553" s="216"/>
    </row>
    <row r="2554" spans="4:14" s="205" customFormat="1" x14ac:dyDescent="0.3">
      <c r="D2554" s="215"/>
      <c r="E2554" s="215"/>
      <c r="F2554" s="216"/>
      <c r="G2554" s="217"/>
      <c r="H2554" s="217"/>
      <c r="I2554" s="218"/>
      <c r="J2554" s="216"/>
      <c r="K2554" s="216"/>
      <c r="L2554" s="232"/>
      <c r="M2554" s="215"/>
      <c r="N2554" s="216"/>
    </row>
    <row r="2555" spans="4:14" s="205" customFormat="1" x14ac:dyDescent="0.3">
      <c r="D2555" s="215"/>
      <c r="E2555" s="215"/>
      <c r="F2555" s="216"/>
      <c r="G2555" s="217"/>
      <c r="H2555" s="217"/>
      <c r="I2555" s="218"/>
      <c r="J2555" s="216"/>
      <c r="K2555" s="216"/>
      <c r="L2555" s="232"/>
      <c r="M2555" s="215"/>
      <c r="N2555" s="216"/>
    </row>
    <row r="2556" spans="4:14" s="205" customFormat="1" x14ac:dyDescent="0.3">
      <c r="D2556" s="215"/>
      <c r="E2556" s="215"/>
      <c r="F2556" s="216"/>
      <c r="G2556" s="217"/>
      <c r="H2556" s="217"/>
      <c r="I2556" s="218"/>
      <c r="J2556" s="216"/>
      <c r="K2556" s="216"/>
      <c r="L2556" s="232"/>
      <c r="M2556" s="215"/>
      <c r="N2556" s="216"/>
    </row>
    <row r="2557" spans="4:14" s="205" customFormat="1" x14ac:dyDescent="0.3">
      <c r="D2557" s="215"/>
      <c r="E2557" s="215"/>
      <c r="F2557" s="216"/>
      <c r="G2557" s="217"/>
      <c r="H2557" s="217"/>
      <c r="I2557" s="218"/>
      <c r="J2557" s="216"/>
      <c r="K2557" s="216"/>
      <c r="L2557" s="232"/>
      <c r="M2557" s="215"/>
      <c r="N2557" s="216"/>
    </row>
    <row r="2558" spans="4:14" s="205" customFormat="1" x14ac:dyDescent="0.3">
      <c r="D2558" s="215"/>
      <c r="E2558" s="215"/>
      <c r="F2558" s="216"/>
      <c r="G2558" s="217"/>
      <c r="H2558" s="217"/>
      <c r="I2558" s="218"/>
      <c r="J2558" s="216"/>
      <c r="K2558" s="216"/>
      <c r="L2558" s="232"/>
      <c r="M2558" s="215"/>
      <c r="N2558" s="216"/>
    </row>
    <row r="2559" spans="4:14" s="205" customFormat="1" x14ac:dyDescent="0.3">
      <c r="D2559" s="215"/>
      <c r="E2559" s="215"/>
      <c r="F2559" s="216"/>
      <c r="G2559" s="217"/>
      <c r="H2559" s="217"/>
      <c r="I2559" s="218"/>
      <c r="J2559" s="216"/>
      <c r="K2559" s="216"/>
      <c r="L2559" s="232"/>
      <c r="M2559" s="215"/>
      <c r="N2559" s="216"/>
    </row>
    <row r="2560" spans="4:14" s="205" customFormat="1" x14ac:dyDescent="0.3">
      <c r="D2560" s="215"/>
      <c r="E2560" s="215"/>
      <c r="F2560" s="216"/>
      <c r="G2560" s="217"/>
      <c r="H2560" s="217"/>
      <c r="I2560" s="218"/>
      <c r="J2560" s="216"/>
      <c r="K2560" s="216"/>
      <c r="L2560" s="232"/>
      <c r="M2560" s="215"/>
      <c r="N2560" s="216"/>
    </row>
    <row r="2561" spans="4:14" s="205" customFormat="1" x14ac:dyDescent="0.3">
      <c r="D2561" s="215"/>
      <c r="E2561" s="215"/>
      <c r="F2561" s="216"/>
      <c r="G2561" s="217"/>
      <c r="H2561" s="217"/>
      <c r="I2561" s="218"/>
      <c r="J2561" s="216"/>
      <c r="K2561" s="216"/>
      <c r="L2561" s="232"/>
      <c r="M2561" s="215"/>
      <c r="N2561" s="216"/>
    </row>
    <row r="2562" spans="4:14" s="205" customFormat="1" x14ac:dyDescent="0.3">
      <c r="D2562" s="215"/>
      <c r="E2562" s="215"/>
      <c r="F2562" s="216"/>
      <c r="G2562" s="217"/>
      <c r="H2562" s="217"/>
      <c r="I2562" s="218"/>
      <c r="J2562" s="216"/>
      <c r="K2562" s="216"/>
      <c r="L2562" s="232"/>
      <c r="M2562" s="215"/>
      <c r="N2562" s="216"/>
    </row>
    <row r="2563" spans="4:14" s="205" customFormat="1" x14ac:dyDescent="0.3">
      <c r="D2563" s="215"/>
      <c r="E2563" s="215"/>
      <c r="F2563" s="216"/>
      <c r="G2563" s="217"/>
      <c r="H2563" s="217"/>
      <c r="I2563" s="218"/>
      <c r="J2563" s="216"/>
      <c r="K2563" s="216"/>
      <c r="L2563" s="232"/>
      <c r="M2563" s="215"/>
      <c r="N2563" s="216"/>
    </row>
    <row r="2564" spans="4:14" s="205" customFormat="1" x14ac:dyDescent="0.3">
      <c r="D2564" s="215"/>
      <c r="E2564" s="215"/>
      <c r="F2564" s="216"/>
      <c r="G2564" s="217"/>
      <c r="H2564" s="217"/>
      <c r="I2564" s="218"/>
      <c r="J2564" s="216"/>
      <c r="K2564" s="216"/>
      <c r="L2564" s="232"/>
      <c r="M2564" s="215"/>
      <c r="N2564" s="216"/>
    </row>
    <row r="2565" spans="4:14" s="205" customFormat="1" x14ac:dyDescent="0.3">
      <c r="D2565" s="215"/>
      <c r="E2565" s="215"/>
      <c r="F2565" s="216"/>
      <c r="G2565" s="217"/>
      <c r="H2565" s="217"/>
      <c r="I2565" s="218"/>
      <c r="J2565" s="216"/>
      <c r="K2565" s="216"/>
      <c r="L2565" s="232"/>
      <c r="M2565" s="215"/>
      <c r="N2565" s="216"/>
    </row>
    <row r="2566" spans="4:14" s="205" customFormat="1" x14ac:dyDescent="0.3">
      <c r="D2566" s="215"/>
      <c r="E2566" s="215"/>
      <c r="F2566" s="216"/>
      <c r="G2566" s="217"/>
      <c r="H2566" s="217"/>
      <c r="I2566" s="218"/>
      <c r="J2566" s="216"/>
      <c r="K2566" s="216"/>
      <c r="L2566" s="232"/>
      <c r="M2566" s="215"/>
      <c r="N2566" s="216"/>
    </row>
    <row r="2567" spans="4:14" s="205" customFormat="1" x14ac:dyDescent="0.3">
      <c r="D2567" s="215"/>
      <c r="E2567" s="215"/>
      <c r="F2567" s="216"/>
      <c r="G2567" s="217"/>
      <c r="H2567" s="217"/>
      <c r="I2567" s="218"/>
      <c r="J2567" s="216"/>
      <c r="K2567" s="216"/>
      <c r="L2567" s="232"/>
      <c r="M2567" s="215"/>
      <c r="N2567" s="216"/>
    </row>
    <row r="2568" spans="4:14" s="205" customFormat="1" x14ac:dyDescent="0.3">
      <c r="D2568" s="215"/>
      <c r="E2568" s="215"/>
      <c r="F2568" s="216"/>
      <c r="G2568" s="217"/>
      <c r="H2568" s="217"/>
      <c r="I2568" s="218"/>
      <c r="J2568" s="216"/>
      <c r="K2568" s="216"/>
      <c r="L2568" s="232"/>
      <c r="M2568" s="215"/>
      <c r="N2568" s="216"/>
    </row>
    <row r="2569" spans="4:14" s="205" customFormat="1" x14ac:dyDescent="0.3">
      <c r="D2569" s="215"/>
      <c r="E2569" s="215"/>
      <c r="F2569" s="216"/>
      <c r="G2569" s="217"/>
      <c r="H2569" s="217"/>
      <c r="I2569" s="218"/>
      <c r="J2569" s="216"/>
      <c r="K2569" s="216"/>
      <c r="L2569" s="232"/>
      <c r="M2569" s="215"/>
      <c r="N2569" s="216"/>
    </row>
    <row r="2570" spans="4:14" s="205" customFormat="1" x14ac:dyDescent="0.3">
      <c r="D2570" s="215"/>
      <c r="E2570" s="215"/>
      <c r="F2570" s="216"/>
      <c r="G2570" s="217"/>
      <c r="H2570" s="217"/>
      <c r="I2570" s="218"/>
      <c r="J2570" s="216"/>
      <c r="K2570" s="216"/>
      <c r="L2570" s="232"/>
      <c r="M2570" s="215"/>
      <c r="N2570" s="216"/>
    </row>
    <row r="2571" spans="4:14" s="205" customFormat="1" x14ac:dyDescent="0.3">
      <c r="D2571" s="215"/>
      <c r="E2571" s="215"/>
      <c r="F2571" s="216"/>
      <c r="G2571" s="217"/>
      <c r="H2571" s="217"/>
      <c r="I2571" s="218"/>
      <c r="J2571" s="216"/>
      <c r="K2571" s="216"/>
      <c r="L2571" s="232"/>
      <c r="M2571" s="215"/>
      <c r="N2571" s="216"/>
    </row>
    <row r="2572" spans="4:14" s="205" customFormat="1" x14ac:dyDescent="0.3">
      <c r="D2572" s="215"/>
      <c r="E2572" s="215"/>
      <c r="F2572" s="216"/>
      <c r="G2572" s="217"/>
      <c r="H2572" s="217"/>
      <c r="I2572" s="218"/>
      <c r="J2572" s="216"/>
      <c r="K2572" s="216"/>
      <c r="L2572" s="232"/>
      <c r="M2572" s="215"/>
      <c r="N2572" s="216"/>
    </row>
    <row r="2573" spans="4:14" s="205" customFormat="1" x14ac:dyDescent="0.3">
      <c r="D2573" s="215"/>
      <c r="E2573" s="215"/>
      <c r="F2573" s="216"/>
      <c r="G2573" s="217"/>
      <c r="H2573" s="217"/>
      <c r="I2573" s="218"/>
      <c r="J2573" s="216"/>
      <c r="K2573" s="216"/>
      <c r="L2573" s="232"/>
      <c r="M2573" s="215"/>
      <c r="N2573" s="216"/>
    </row>
    <row r="2574" spans="4:14" s="205" customFormat="1" x14ac:dyDescent="0.3">
      <c r="D2574" s="215"/>
      <c r="E2574" s="215"/>
      <c r="F2574" s="216"/>
      <c r="G2574" s="217"/>
      <c r="H2574" s="217"/>
      <c r="I2574" s="218"/>
      <c r="J2574" s="216"/>
      <c r="K2574" s="216"/>
      <c r="L2574" s="232"/>
      <c r="M2574" s="215"/>
      <c r="N2574" s="216"/>
    </row>
    <row r="2575" spans="4:14" s="205" customFormat="1" x14ac:dyDescent="0.3">
      <c r="D2575" s="215"/>
      <c r="E2575" s="215"/>
      <c r="F2575" s="216"/>
      <c r="G2575" s="217"/>
      <c r="H2575" s="217"/>
      <c r="I2575" s="218"/>
      <c r="J2575" s="216"/>
      <c r="K2575" s="216"/>
      <c r="L2575" s="232"/>
      <c r="M2575" s="215"/>
      <c r="N2575" s="216"/>
    </row>
    <row r="2576" spans="4:14" s="205" customFormat="1" x14ac:dyDescent="0.3">
      <c r="D2576" s="215"/>
      <c r="E2576" s="215"/>
      <c r="F2576" s="216"/>
      <c r="G2576" s="217"/>
      <c r="H2576" s="217"/>
      <c r="I2576" s="218"/>
      <c r="J2576" s="216"/>
      <c r="K2576" s="216"/>
      <c r="L2576" s="232"/>
      <c r="M2576" s="215"/>
      <c r="N2576" s="216"/>
    </row>
    <row r="2577" spans="4:14" s="205" customFormat="1" x14ac:dyDescent="0.3">
      <c r="D2577" s="215"/>
      <c r="E2577" s="215"/>
      <c r="F2577" s="216"/>
      <c r="G2577" s="217"/>
      <c r="H2577" s="217"/>
      <c r="I2577" s="218"/>
      <c r="J2577" s="216"/>
      <c r="K2577" s="216"/>
      <c r="L2577" s="232"/>
      <c r="M2577" s="215"/>
      <c r="N2577" s="216"/>
    </row>
    <row r="2578" spans="4:14" s="205" customFormat="1" x14ac:dyDescent="0.3">
      <c r="D2578" s="215"/>
      <c r="E2578" s="215"/>
      <c r="F2578" s="216"/>
      <c r="G2578" s="217"/>
      <c r="H2578" s="217"/>
      <c r="I2578" s="218"/>
      <c r="J2578" s="216"/>
      <c r="K2578" s="216"/>
      <c r="L2578" s="232"/>
      <c r="M2578" s="215"/>
      <c r="N2578" s="216"/>
    </row>
    <row r="2579" spans="4:14" s="205" customFormat="1" x14ac:dyDescent="0.3">
      <c r="D2579" s="215"/>
      <c r="E2579" s="215"/>
      <c r="F2579" s="216"/>
      <c r="G2579" s="217"/>
      <c r="H2579" s="217"/>
      <c r="I2579" s="218"/>
      <c r="J2579" s="216"/>
      <c r="K2579" s="216"/>
      <c r="L2579" s="232"/>
      <c r="M2579" s="215"/>
      <c r="N2579" s="216"/>
    </row>
    <row r="2580" spans="4:14" s="205" customFormat="1" x14ac:dyDescent="0.3">
      <c r="D2580" s="215"/>
      <c r="E2580" s="215"/>
      <c r="F2580" s="216"/>
      <c r="G2580" s="217"/>
      <c r="H2580" s="217"/>
      <c r="I2580" s="218"/>
      <c r="J2580" s="216"/>
      <c r="K2580" s="216"/>
      <c r="L2580" s="232"/>
      <c r="M2580" s="215"/>
      <c r="N2580" s="216"/>
    </row>
    <row r="2581" spans="4:14" s="205" customFormat="1" x14ac:dyDescent="0.3">
      <c r="D2581" s="215"/>
      <c r="E2581" s="215"/>
      <c r="F2581" s="216"/>
      <c r="G2581" s="217"/>
      <c r="H2581" s="217"/>
      <c r="I2581" s="218"/>
      <c r="J2581" s="216"/>
      <c r="K2581" s="216"/>
      <c r="L2581" s="232"/>
      <c r="M2581" s="215"/>
      <c r="N2581" s="216"/>
    </row>
    <row r="2582" spans="4:14" s="205" customFormat="1" x14ac:dyDescent="0.3">
      <c r="D2582" s="215"/>
      <c r="E2582" s="215"/>
      <c r="F2582" s="216"/>
      <c r="G2582" s="217"/>
      <c r="H2582" s="217"/>
      <c r="I2582" s="218"/>
      <c r="J2582" s="216"/>
      <c r="K2582" s="216"/>
      <c r="L2582" s="232"/>
      <c r="M2582" s="215"/>
      <c r="N2582" s="216"/>
    </row>
    <row r="2583" spans="4:14" s="205" customFormat="1" x14ac:dyDescent="0.3">
      <c r="D2583" s="215"/>
      <c r="E2583" s="215"/>
      <c r="F2583" s="216"/>
      <c r="G2583" s="217"/>
      <c r="H2583" s="217"/>
      <c r="I2583" s="218"/>
      <c r="J2583" s="216"/>
      <c r="K2583" s="216"/>
      <c r="L2583" s="232"/>
      <c r="M2583" s="215"/>
      <c r="N2583" s="216"/>
    </row>
    <row r="2584" spans="4:14" s="205" customFormat="1" x14ac:dyDescent="0.3">
      <c r="D2584" s="215"/>
      <c r="E2584" s="215"/>
      <c r="F2584" s="216"/>
      <c r="G2584" s="217"/>
      <c r="H2584" s="217"/>
      <c r="I2584" s="218"/>
      <c r="J2584" s="216"/>
      <c r="K2584" s="216"/>
      <c r="L2584" s="232"/>
      <c r="M2584" s="215"/>
      <c r="N2584" s="216"/>
    </row>
    <row r="2585" spans="4:14" s="205" customFormat="1" x14ac:dyDescent="0.3">
      <c r="D2585" s="215"/>
      <c r="E2585" s="215"/>
      <c r="F2585" s="216"/>
      <c r="G2585" s="217"/>
      <c r="H2585" s="217"/>
      <c r="I2585" s="218"/>
      <c r="J2585" s="216"/>
      <c r="K2585" s="216"/>
      <c r="L2585" s="232"/>
      <c r="M2585" s="215"/>
      <c r="N2585" s="216"/>
    </row>
    <row r="2586" spans="4:14" s="205" customFormat="1" x14ac:dyDescent="0.3">
      <c r="D2586" s="215"/>
      <c r="E2586" s="215"/>
      <c r="F2586" s="216"/>
      <c r="G2586" s="217"/>
      <c r="H2586" s="217"/>
      <c r="I2586" s="218"/>
      <c r="J2586" s="216"/>
      <c r="K2586" s="216"/>
      <c r="L2586" s="232"/>
      <c r="M2586" s="215"/>
      <c r="N2586" s="216"/>
    </row>
    <row r="2587" spans="4:14" s="205" customFormat="1" x14ac:dyDescent="0.3">
      <c r="D2587" s="215"/>
      <c r="E2587" s="215"/>
      <c r="F2587" s="216"/>
      <c r="G2587" s="217"/>
      <c r="H2587" s="217"/>
      <c r="I2587" s="218"/>
      <c r="J2587" s="216"/>
      <c r="K2587" s="216"/>
      <c r="L2587" s="232"/>
      <c r="M2587" s="215"/>
      <c r="N2587" s="216"/>
    </row>
    <row r="2588" spans="4:14" s="205" customFormat="1" x14ac:dyDescent="0.3">
      <c r="D2588" s="215"/>
      <c r="E2588" s="215"/>
      <c r="F2588" s="216"/>
      <c r="G2588" s="217"/>
      <c r="H2588" s="217"/>
      <c r="I2588" s="218"/>
      <c r="J2588" s="216"/>
      <c r="K2588" s="216"/>
      <c r="L2588" s="232"/>
      <c r="M2588" s="215"/>
      <c r="N2588" s="216"/>
    </row>
    <row r="2589" spans="4:14" s="205" customFormat="1" x14ac:dyDescent="0.3">
      <c r="D2589" s="215"/>
      <c r="E2589" s="215"/>
      <c r="F2589" s="216"/>
      <c r="G2589" s="217"/>
      <c r="H2589" s="217"/>
      <c r="I2589" s="218"/>
      <c r="J2589" s="216"/>
      <c r="K2589" s="216"/>
      <c r="L2589" s="232"/>
      <c r="M2589" s="215"/>
      <c r="N2589" s="216"/>
    </row>
    <row r="2590" spans="4:14" s="205" customFormat="1" x14ac:dyDescent="0.3">
      <c r="D2590" s="215"/>
      <c r="E2590" s="215"/>
      <c r="F2590" s="216"/>
      <c r="G2590" s="217"/>
      <c r="H2590" s="217"/>
      <c r="I2590" s="218"/>
      <c r="J2590" s="216"/>
      <c r="K2590" s="216"/>
      <c r="L2590" s="232"/>
      <c r="M2590" s="215"/>
      <c r="N2590" s="216"/>
    </row>
    <row r="2591" spans="4:14" s="205" customFormat="1" x14ac:dyDescent="0.3">
      <c r="D2591" s="215"/>
      <c r="E2591" s="215"/>
      <c r="F2591" s="216"/>
      <c r="G2591" s="217"/>
      <c r="H2591" s="217"/>
      <c r="I2591" s="218"/>
      <c r="J2591" s="216"/>
      <c r="K2591" s="216"/>
      <c r="L2591" s="232"/>
      <c r="M2591" s="215"/>
      <c r="N2591" s="216"/>
    </row>
    <row r="2592" spans="4:14" s="205" customFormat="1" x14ac:dyDescent="0.3">
      <c r="D2592" s="215"/>
      <c r="E2592" s="215"/>
      <c r="F2592" s="216"/>
      <c r="G2592" s="217"/>
      <c r="H2592" s="217"/>
      <c r="I2592" s="218"/>
      <c r="J2592" s="216"/>
      <c r="K2592" s="216"/>
      <c r="L2592" s="232"/>
      <c r="M2592" s="215"/>
      <c r="N2592" s="216"/>
    </row>
    <row r="2593" spans="4:14" s="205" customFormat="1" x14ac:dyDescent="0.3">
      <c r="D2593" s="215"/>
      <c r="E2593" s="215"/>
      <c r="F2593" s="216"/>
      <c r="G2593" s="217"/>
      <c r="H2593" s="217"/>
      <c r="I2593" s="218"/>
      <c r="J2593" s="216"/>
      <c r="K2593" s="216"/>
      <c r="L2593" s="232"/>
      <c r="M2593" s="215"/>
      <c r="N2593" s="216"/>
    </row>
    <row r="2594" spans="4:14" s="205" customFormat="1" x14ac:dyDescent="0.3">
      <c r="D2594" s="215"/>
      <c r="E2594" s="215"/>
      <c r="F2594" s="216"/>
      <c r="G2594" s="217"/>
      <c r="H2594" s="217"/>
      <c r="I2594" s="218"/>
      <c r="J2594" s="216"/>
      <c r="K2594" s="216"/>
      <c r="L2594" s="232"/>
      <c r="M2594" s="215"/>
      <c r="N2594" s="216"/>
    </row>
    <row r="2595" spans="4:14" s="205" customFormat="1" x14ac:dyDescent="0.3">
      <c r="D2595" s="215"/>
      <c r="E2595" s="215"/>
      <c r="F2595" s="216"/>
      <c r="G2595" s="217"/>
      <c r="H2595" s="217"/>
      <c r="I2595" s="218"/>
      <c r="J2595" s="216"/>
      <c r="K2595" s="216"/>
      <c r="L2595" s="232"/>
      <c r="M2595" s="215"/>
      <c r="N2595" s="216"/>
    </row>
    <row r="2596" spans="4:14" s="205" customFormat="1" x14ac:dyDescent="0.3">
      <c r="D2596" s="215"/>
      <c r="E2596" s="215"/>
      <c r="F2596" s="216"/>
      <c r="G2596" s="217"/>
      <c r="H2596" s="217"/>
      <c r="I2596" s="218"/>
      <c r="J2596" s="216"/>
      <c r="K2596" s="216"/>
      <c r="L2596" s="232"/>
      <c r="M2596" s="215"/>
      <c r="N2596" s="216"/>
    </row>
    <row r="2597" spans="4:14" s="205" customFormat="1" x14ac:dyDescent="0.3">
      <c r="D2597" s="215"/>
      <c r="E2597" s="215"/>
      <c r="F2597" s="216"/>
      <c r="G2597" s="217"/>
      <c r="H2597" s="217"/>
      <c r="I2597" s="218"/>
      <c r="J2597" s="216"/>
      <c r="K2597" s="216"/>
      <c r="L2597" s="232"/>
      <c r="M2597" s="215"/>
      <c r="N2597" s="216"/>
    </row>
    <row r="2598" spans="4:14" s="205" customFormat="1" x14ac:dyDescent="0.3">
      <c r="D2598" s="215"/>
      <c r="E2598" s="215"/>
      <c r="F2598" s="216"/>
      <c r="G2598" s="217"/>
      <c r="H2598" s="217"/>
      <c r="I2598" s="218"/>
      <c r="J2598" s="216"/>
      <c r="K2598" s="216"/>
      <c r="L2598" s="232"/>
      <c r="M2598" s="215"/>
      <c r="N2598" s="216"/>
    </row>
    <row r="2599" spans="4:14" s="205" customFormat="1" x14ac:dyDescent="0.3">
      <c r="D2599" s="215"/>
      <c r="E2599" s="215"/>
      <c r="F2599" s="216"/>
      <c r="G2599" s="217"/>
      <c r="H2599" s="217"/>
      <c r="I2599" s="218"/>
      <c r="J2599" s="216"/>
      <c r="K2599" s="216"/>
      <c r="L2599" s="232"/>
      <c r="M2599" s="215"/>
      <c r="N2599" s="216"/>
    </row>
    <row r="2600" spans="4:14" s="205" customFormat="1" x14ac:dyDescent="0.3">
      <c r="D2600" s="215"/>
      <c r="E2600" s="215"/>
      <c r="F2600" s="216"/>
      <c r="G2600" s="217"/>
      <c r="H2600" s="217"/>
      <c r="I2600" s="218"/>
      <c r="J2600" s="216"/>
      <c r="K2600" s="216"/>
      <c r="L2600" s="232"/>
      <c r="M2600" s="215"/>
      <c r="N2600" s="216"/>
    </row>
    <row r="2601" spans="4:14" s="205" customFormat="1" x14ac:dyDescent="0.3">
      <c r="D2601" s="215"/>
      <c r="E2601" s="215"/>
      <c r="F2601" s="216"/>
      <c r="G2601" s="217"/>
      <c r="H2601" s="217"/>
      <c r="I2601" s="218"/>
      <c r="J2601" s="216"/>
      <c r="K2601" s="216"/>
      <c r="L2601" s="232"/>
      <c r="M2601" s="215"/>
      <c r="N2601" s="216"/>
    </row>
    <row r="2602" spans="4:14" s="205" customFormat="1" x14ac:dyDescent="0.3">
      <c r="D2602" s="215"/>
      <c r="E2602" s="215"/>
      <c r="F2602" s="216"/>
      <c r="G2602" s="217"/>
      <c r="H2602" s="217"/>
      <c r="I2602" s="218"/>
      <c r="J2602" s="216"/>
      <c r="K2602" s="216"/>
      <c r="L2602" s="232"/>
      <c r="M2602" s="215"/>
      <c r="N2602" s="216"/>
    </row>
    <row r="2603" spans="4:14" s="205" customFormat="1" x14ac:dyDescent="0.3">
      <c r="D2603" s="215"/>
      <c r="E2603" s="215"/>
      <c r="F2603" s="216"/>
      <c r="G2603" s="217"/>
      <c r="H2603" s="217"/>
      <c r="I2603" s="218"/>
      <c r="J2603" s="216"/>
      <c r="K2603" s="216"/>
      <c r="L2603" s="232"/>
      <c r="M2603" s="215"/>
      <c r="N2603" s="216"/>
    </row>
    <row r="2604" spans="4:14" s="205" customFormat="1" x14ac:dyDescent="0.3">
      <c r="D2604" s="215"/>
      <c r="E2604" s="215"/>
      <c r="F2604" s="216"/>
      <c r="G2604" s="217"/>
      <c r="H2604" s="217"/>
      <c r="I2604" s="218"/>
      <c r="J2604" s="216"/>
      <c r="K2604" s="216"/>
      <c r="L2604" s="232"/>
      <c r="M2604" s="215"/>
      <c r="N2604" s="216"/>
    </row>
    <row r="2605" spans="4:14" s="205" customFormat="1" x14ac:dyDescent="0.3">
      <c r="D2605" s="215"/>
      <c r="E2605" s="215"/>
      <c r="F2605" s="216"/>
      <c r="G2605" s="217"/>
      <c r="H2605" s="217"/>
      <c r="I2605" s="218"/>
      <c r="J2605" s="216"/>
      <c r="K2605" s="216"/>
      <c r="L2605" s="232"/>
      <c r="M2605" s="215"/>
      <c r="N2605" s="216"/>
    </row>
    <row r="2606" spans="4:14" s="205" customFormat="1" x14ac:dyDescent="0.3">
      <c r="D2606" s="215"/>
      <c r="E2606" s="215"/>
      <c r="F2606" s="216"/>
      <c r="G2606" s="217"/>
      <c r="H2606" s="217"/>
      <c r="I2606" s="218"/>
      <c r="J2606" s="216"/>
      <c r="K2606" s="216"/>
      <c r="L2606" s="232"/>
      <c r="M2606" s="215"/>
      <c r="N2606" s="216"/>
    </row>
    <row r="2607" spans="4:14" s="205" customFormat="1" x14ac:dyDescent="0.3">
      <c r="D2607" s="215"/>
      <c r="E2607" s="215"/>
      <c r="F2607" s="216"/>
      <c r="G2607" s="217"/>
      <c r="H2607" s="217"/>
      <c r="I2607" s="218"/>
      <c r="J2607" s="216"/>
      <c r="K2607" s="216"/>
      <c r="L2607" s="232"/>
      <c r="M2607" s="215"/>
      <c r="N2607" s="216"/>
    </row>
    <row r="2608" spans="4:14" s="205" customFormat="1" x14ac:dyDescent="0.3">
      <c r="D2608" s="215"/>
      <c r="E2608" s="215"/>
      <c r="F2608" s="216"/>
      <c r="G2608" s="217"/>
      <c r="H2608" s="217"/>
      <c r="I2608" s="218"/>
      <c r="J2608" s="216"/>
      <c r="K2608" s="216"/>
      <c r="L2608" s="232"/>
      <c r="M2608" s="215"/>
      <c r="N2608" s="216"/>
    </row>
    <row r="2609" spans="4:14" s="205" customFormat="1" x14ac:dyDescent="0.3">
      <c r="D2609" s="215"/>
      <c r="E2609" s="215"/>
      <c r="F2609" s="216"/>
      <c r="G2609" s="217"/>
      <c r="H2609" s="217"/>
      <c r="I2609" s="218"/>
      <c r="J2609" s="216"/>
      <c r="K2609" s="216"/>
      <c r="L2609" s="232"/>
      <c r="M2609" s="215"/>
      <c r="N2609" s="216"/>
    </row>
    <row r="2610" spans="4:14" s="205" customFormat="1" x14ac:dyDescent="0.3">
      <c r="D2610" s="215"/>
      <c r="E2610" s="215"/>
      <c r="F2610" s="216"/>
      <c r="G2610" s="217"/>
      <c r="H2610" s="217"/>
      <c r="I2610" s="218"/>
      <c r="J2610" s="216"/>
      <c r="K2610" s="216"/>
      <c r="L2610" s="232"/>
      <c r="M2610" s="215"/>
      <c r="N2610" s="216"/>
    </row>
    <row r="2611" spans="4:14" s="205" customFormat="1" x14ac:dyDescent="0.3">
      <c r="D2611" s="215"/>
      <c r="E2611" s="215"/>
      <c r="F2611" s="216"/>
      <c r="G2611" s="217"/>
      <c r="H2611" s="217"/>
      <c r="I2611" s="218"/>
      <c r="J2611" s="216"/>
      <c r="K2611" s="216"/>
      <c r="L2611" s="232"/>
      <c r="M2611" s="215"/>
      <c r="N2611" s="216"/>
    </row>
    <row r="2612" spans="4:14" s="205" customFormat="1" x14ac:dyDescent="0.3">
      <c r="D2612" s="215"/>
      <c r="E2612" s="215"/>
      <c r="F2612" s="216"/>
      <c r="G2612" s="217"/>
      <c r="H2612" s="217"/>
      <c r="I2612" s="218"/>
      <c r="J2612" s="216"/>
      <c r="K2612" s="216"/>
      <c r="L2612" s="232"/>
      <c r="M2612" s="215"/>
      <c r="N2612" s="216"/>
    </row>
    <row r="2613" spans="4:14" s="205" customFormat="1" x14ac:dyDescent="0.3">
      <c r="D2613" s="215"/>
      <c r="E2613" s="215"/>
      <c r="F2613" s="216"/>
      <c r="G2613" s="217"/>
      <c r="H2613" s="217"/>
      <c r="I2613" s="218"/>
      <c r="J2613" s="216"/>
      <c r="K2613" s="216"/>
      <c r="L2613" s="232"/>
      <c r="M2613" s="215"/>
      <c r="N2613" s="216"/>
    </row>
    <row r="2614" spans="4:14" s="205" customFormat="1" x14ac:dyDescent="0.3">
      <c r="D2614" s="215"/>
      <c r="E2614" s="215"/>
      <c r="F2614" s="216"/>
      <c r="G2614" s="217"/>
      <c r="H2614" s="217"/>
      <c r="I2614" s="218"/>
      <c r="J2614" s="216"/>
      <c r="K2614" s="216"/>
      <c r="L2614" s="232"/>
      <c r="M2614" s="215"/>
      <c r="N2614" s="216"/>
    </row>
    <row r="2615" spans="4:14" s="205" customFormat="1" x14ac:dyDescent="0.3">
      <c r="D2615" s="215"/>
      <c r="E2615" s="215"/>
      <c r="F2615" s="216"/>
      <c r="G2615" s="217"/>
      <c r="H2615" s="217"/>
      <c r="I2615" s="218"/>
      <c r="J2615" s="216"/>
      <c r="K2615" s="216"/>
      <c r="L2615" s="232"/>
      <c r="M2615" s="215"/>
      <c r="N2615" s="216"/>
    </row>
    <row r="2616" spans="4:14" s="205" customFormat="1" x14ac:dyDescent="0.3">
      <c r="D2616" s="215"/>
      <c r="E2616" s="215"/>
      <c r="F2616" s="216"/>
      <c r="G2616" s="217"/>
      <c r="H2616" s="217"/>
      <c r="I2616" s="218"/>
      <c r="J2616" s="216"/>
      <c r="K2616" s="216"/>
      <c r="L2616" s="232"/>
      <c r="M2616" s="215"/>
      <c r="N2616" s="216"/>
    </row>
    <row r="2617" spans="4:14" s="205" customFormat="1" x14ac:dyDescent="0.3">
      <c r="D2617" s="215"/>
      <c r="E2617" s="215"/>
      <c r="F2617" s="216"/>
      <c r="G2617" s="217"/>
      <c r="H2617" s="217"/>
      <c r="I2617" s="218"/>
      <c r="J2617" s="216"/>
      <c r="K2617" s="216"/>
      <c r="L2617" s="232"/>
      <c r="M2617" s="215"/>
      <c r="N2617" s="216"/>
    </row>
    <row r="2618" spans="4:14" s="205" customFormat="1" x14ac:dyDescent="0.3">
      <c r="D2618" s="215"/>
      <c r="E2618" s="215"/>
      <c r="F2618" s="216"/>
      <c r="G2618" s="217"/>
      <c r="H2618" s="217"/>
      <c r="I2618" s="218"/>
      <c r="J2618" s="216"/>
      <c r="K2618" s="216"/>
      <c r="L2618" s="232"/>
      <c r="M2618" s="215"/>
      <c r="N2618" s="216"/>
    </row>
    <row r="2619" spans="4:14" s="205" customFormat="1" x14ac:dyDescent="0.3">
      <c r="D2619" s="215"/>
      <c r="E2619" s="215"/>
      <c r="F2619" s="216"/>
      <c r="G2619" s="217"/>
      <c r="H2619" s="217"/>
      <c r="I2619" s="218"/>
      <c r="J2619" s="216"/>
      <c r="K2619" s="216"/>
      <c r="L2619" s="232"/>
      <c r="M2619" s="215"/>
      <c r="N2619" s="216"/>
    </row>
    <row r="2620" spans="4:14" s="205" customFormat="1" x14ac:dyDescent="0.3">
      <c r="D2620" s="215"/>
      <c r="E2620" s="215"/>
      <c r="F2620" s="216"/>
      <c r="G2620" s="217"/>
      <c r="H2620" s="217"/>
      <c r="I2620" s="218"/>
      <c r="J2620" s="216"/>
      <c r="K2620" s="216"/>
      <c r="L2620" s="232"/>
      <c r="M2620" s="215"/>
      <c r="N2620" s="216"/>
    </row>
    <row r="2621" spans="4:14" s="205" customFormat="1" x14ac:dyDescent="0.3">
      <c r="D2621" s="215"/>
      <c r="E2621" s="215"/>
      <c r="F2621" s="216"/>
      <c r="G2621" s="217"/>
      <c r="H2621" s="217"/>
      <c r="I2621" s="218"/>
      <c r="J2621" s="216"/>
      <c r="K2621" s="216"/>
      <c r="L2621" s="232"/>
      <c r="M2621" s="215"/>
      <c r="N2621" s="216"/>
    </row>
    <row r="2622" spans="4:14" s="205" customFormat="1" x14ac:dyDescent="0.3">
      <c r="D2622" s="215"/>
      <c r="E2622" s="215"/>
      <c r="F2622" s="216"/>
      <c r="G2622" s="217"/>
      <c r="H2622" s="217"/>
      <c r="I2622" s="218"/>
      <c r="J2622" s="216"/>
      <c r="K2622" s="216"/>
      <c r="L2622" s="232"/>
      <c r="M2622" s="215"/>
      <c r="N2622" s="216"/>
    </row>
    <row r="2623" spans="4:14" s="205" customFormat="1" x14ac:dyDescent="0.3">
      <c r="D2623" s="215"/>
      <c r="E2623" s="215"/>
      <c r="F2623" s="216"/>
      <c r="G2623" s="217"/>
      <c r="H2623" s="217"/>
      <c r="I2623" s="218"/>
      <c r="J2623" s="216"/>
      <c r="K2623" s="216"/>
      <c r="L2623" s="232"/>
      <c r="M2623" s="215"/>
      <c r="N2623" s="216"/>
    </row>
    <row r="2624" spans="4:14" s="205" customFormat="1" x14ac:dyDescent="0.3">
      <c r="D2624" s="215"/>
      <c r="E2624" s="215"/>
      <c r="F2624" s="216"/>
      <c r="G2624" s="217"/>
      <c r="H2624" s="217"/>
      <c r="I2624" s="218"/>
      <c r="J2624" s="216"/>
      <c r="K2624" s="216"/>
      <c r="L2624" s="232"/>
      <c r="M2624" s="215"/>
      <c r="N2624" s="216"/>
    </row>
    <row r="2625" spans="4:14" s="205" customFormat="1" x14ac:dyDescent="0.3">
      <c r="D2625" s="215"/>
      <c r="E2625" s="215"/>
      <c r="F2625" s="216"/>
      <c r="G2625" s="217"/>
      <c r="H2625" s="217"/>
      <c r="I2625" s="218"/>
      <c r="J2625" s="216"/>
      <c r="K2625" s="216"/>
      <c r="L2625" s="232"/>
      <c r="M2625" s="215"/>
      <c r="N2625" s="216"/>
    </row>
    <row r="2626" spans="4:14" s="205" customFormat="1" x14ac:dyDescent="0.3">
      <c r="D2626" s="215"/>
      <c r="E2626" s="215"/>
      <c r="F2626" s="216"/>
      <c r="G2626" s="217"/>
      <c r="H2626" s="217"/>
      <c r="I2626" s="218"/>
      <c r="J2626" s="216"/>
      <c r="K2626" s="216"/>
      <c r="L2626" s="232"/>
      <c r="M2626" s="215"/>
      <c r="N2626" s="216"/>
    </row>
    <row r="2627" spans="4:14" s="205" customFormat="1" x14ac:dyDescent="0.3">
      <c r="D2627" s="215"/>
      <c r="E2627" s="215"/>
      <c r="F2627" s="216"/>
      <c r="G2627" s="217"/>
      <c r="H2627" s="217"/>
      <c r="I2627" s="218"/>
      <c r="J2627" s="216"/>
      <c r="K2627" s="216"/>
      <c r="L2627" s="232"/>
      <c r="M2627" s="215"/>
      <c r="N2627" s="216"/>
    </row>
    <row r="2628" spans="4:14" s="205" customFormat="1" x14ac:dyDescent="0.3">
      <c r="D2628" s="215"/>
      <c r="E2628" s="215"/>
      <c r="F2628" s="216"/>
      <c r="G2628" s="217"/>
      <c r="H2628" s="217"/>
      <c r="I2628" s="218"/>
      <c r="J2628" s="216"/>
      <c r="K2628" s="216"/>
      <c r="L2628" s="232"/>
      <c r="M2628" s="215"/>
      <c r="N2628" s="216"/>
    </row>
    <row r="2629" spans="4:14" s="205" customFormat="1" x14ac:dyDescent="0.3">
      <c r="D2629" s="215"/>
      <c r="E2629" s="215"/>
      <c r="F2629" s="216"/>
      <c r="G2629" s="217"/>
      <c r="H2629" s="217"/>
      <c r="I2629" s="218"/>
      <c r="J2629" s="216"/>
      <c r="K2629" s="216"/>
      <c r="L2629" s="232"/>
      <c r="M2629" s="215"/>
      <c r="N2629" s="216"/>
    </row>
    <row r="2630" spans="4:14" s="205" customFormat="1" x14ac:dyDescent="0.3">
      <c r="D2630" s="215"/>
      <c r="E2630" s="215"/>
      <c r="F2630" s="216"/>
      <c r="G2630" s="217"/>
      <c r="H2630" s="217"/>
      <c r="I2630" s="218"/>
      <c r="J2630" s="216"/>
      <c r="K2630" s="216"/>
      <c r="L2630" s="232"/>
      <c r="M2630" s="215"/>
      <c r="N2630" s="216"/>
    </row>
    <row r="2631" spans="4:14" s="205" customFormat="1" x14ac:dyDescent="0.3">
      <c r="D2631" s="215"/>
      <c r="E2631" s="215"/>
      <c r="F2631" s="216"/>
      <c r="G2631" s="217"/>
      <c r="H2631" s="217"/>
      <c r="I2631" s="218"/>
      <c r="J2631" s="216"/>
      <c r="K2631" s="216"/>
      <c r="L2631" s="232"/>
      <c r="M2631" s="215"/>
      <c r="N2631" s="216"/>
    </row>
    <row r="2632" spans="4:14" s="205" customFormat="1" x14ac:dyDescent="0.3">
      <c r="D2632" s="215"/>
      <c r="E2632" s="215"/>
      <c r="F2632" s="216"/>
      <c r="G2632" s="217"/>
      <c r="H2632" s="217"/>
      <c r="I2632" s="218"/>
      <c r="J2632" s="216"/>
      <c r="K2632" s="216"/>
      <c r="L2632" s="232"/>
      <c r="M2632" s="215"/>
      <c r="N2632" s="216"/>
    </row>
    <row r="2633" spans="4:14" s="205" customFormat="1" x14ac:dyDescent="0.3">
      <c r="D2633" s="215"/>
      <c r="E2633" s="215"/>
      <c r="F2633" s="216"/>
      <c r="G2633" s="217"/>
      <c r="H2633" s="217"/>
      <c r="I2633" s="218"/>
      <c r="J2633" s="216"/>
      <c r="K2633" s="216"/>
      <c r="L2633" s="232"/>
      <c r="M2633" s="215"/>
      <c r="N2633" s="216"/>
    </row>
    <row r="2634" spans="4:14" s="205" customFormat="1" x14ac:dyDescent="0.3">
      <c r="D2634" s="215"/>
      <c r="E2634" s="215"/>
      <c r="F2634" s="216"/>
      <c r="G2634" s="217"/>
      <c r="H2634" s="217"/>
      <c r="I2634" s="218"/>
      <c r="J2634" s="216"/>
      <c r="K2634" s="216"/>
      <c r="L2634" s="232"/>
      <c r="M2634" s="215"/>
      <c r="N2634" s="216"/>
    </row>
    <row r="2635" spans="4:14" s="205" customFormat="1" x14ac:dyDescent="0.3">
      <c r="D2635" s="215"/>
      <c r="E2635" s="215"/>
      <c r="F2635" s="216"/>
      <c r="G2635" s="217"/>
      <c r="H2635" s="217"/>
      <c r="I2635" s="218"/>
      <c r="J2635" s="216"/>
      <c r="K2635" s="216"/>
      <c r="L2635" s="232"/>
      <c r="M2635" s="215"/>
      <c r="N2635" s="216"/>
    </row>
    <row r="2636" spans="4:14" s="205" customFormat="1" x14ac:dyDescent="0.3">
      <c r="D2636" s="215"/>
      <c r="E2636" s="215"/>
      <c r="F2636" s="216"/>
      <c r="G2636" s="217"/>
      <c r="H2636" s="217"/>
      <c r="I2636" s="218"/>
      <c r="J2636" s="216"/>
      <c r="K2636" s="216"/>
      <c r="L2636" s="232"/>
      <c r="M2636" s="215"/>
      <c r="N2636" s="216"/>
    </row>
    <row r="2637" spans="4:14" s="205" customFormat="1" x14ac:dyDescent="0.3">
      <c r="D2637" s="215"/>
      <c r="E2637" s="215"/>
      <c r="F2637" s="216"/>
      <c r="G2637" s="217"/>
      <c r="H2637" s="217"/>
      <c r="I2637" s="218"/>
      <c r="J2637" s="216"/>
      <c r="K2637" s="216"/>
      <c r="L2637" s="232"/>
      <c r="M2637" s="215"/>
      <c r="N2637" s="216"/>
    </row>
    <row r="2638" spans="4:14" s="205" customFormat="1" x14ac:dyDescent="0.3">
      <c r="D2638" s="215"/>
      <c r="E2638" s="215"/>
      <c r="F2638" s="216"/>
      <c r="G2638" s="217"/>
      <c r="H2638" s="217"/>
      <c r="I2638" s="218"/>
      <c r="J2638" s="216"/>
      <c r="K2638" s="216"/>
      <c r="L2638" s="232"/>
      <c r="M2638" s="215"/>
      <c r="N2638" s="216"/>
    </row>
    <row r="2639" spans="4:14" s="205" customFormat="1" x14ac:dyDescent="0.3">
      <c r="D2639" s="215"/>
      <c r="E2639" s="215"/>
      <c r="F2639" s="216"/>
      <c r="G2639" s="217"/>
      <c r="H2639" s="217"/>
      <c r="I2639" s="218"/>
      <c r="J2639" s="216"/>
      <c r="K2639" s="216"/>
      <c r="L2639" s="232"/>
      <c r="M2639" s="215"/>
      <c r="N2639" s="216"/>
    </row>
    <row r="2640" spans="4:14" s="205" customFormat="1" x14ac:dyDescent="0.3">
      <c r="D2640" s="215"/>
      <c r="E2640" s="215"/>
      <c r="F2640" s="216"/>
      <c r="G2640" s="217"/>
      <c r="H2640" s="217"/>
      <c r="I2640" s="218"/>
      <c r="J2640" s="216"/>
      <c r="K2640" s="216"/>
      <c r="L2640" s="232"/>
      <c r="M2640" s="215"/>
      <c r="N2640" s="216"/>
    </row>
    <row r="2641" spans="4:14" s="205" customFormat="1" x14ac:dyDescent="0.3">
      <c r="D2641" s="215"/>
      <c r="E2641" s="215"/>
      <c r="F2641" s="216"/>
      <c r="G2641" s="217"/>
      <c r="H2641" s="217"/>
      <c r="I2641" s="218"/>
      <c r="J2641" s="216"/>
      <c r="K2641" s="216"/>
      <c r="L2641" s="232"/>
      <c r="M2641" s="215"/>
      <c r="N2641" s="216"/>
    </row>
    <row r="2642" spans="4:14" s="205" customFormat="1" x14ac:dyDescent="0.3">
      <c r="D2642" s="215"/>
      <c r="E2642" s="215"/>
      <c r="F2642" s="216"/>
      <c r="G2642" s="217"/>
      <c r="H2642" s="217"/>
      <c r="I2642" s="218"/>
      <c r="J2642" s="216"/>
      <c r="K2642" s="216"/>
      <c r="L2642" s="232"/>
      <c r="M2642" s="215"/>
      <c r="N2642" s="216"/>
    </row>
    <row r="2643" spans="4:14" s="205" customFormat="1" x14ac:dyDescent="0.3">
      <c r="D2643" s="215"/>
      <c r="E2643" s="215"/>
      <c r="F2643" s="216"/>
      <c r="G2643" s="217"/>
      <c r="H2643" s="217"/>
      <c r="I2643" s="218"/>
      <c r="J2643" s="216"/>
      <c r="K2643" s="216"/>
      <c r="L2643" s="232"/>
      <c r="M2643" s="215"/>
      <c r="N2643" s="216"/>
    </row>
    <row r="2644" spans="4:14" s="205" customFormat="1" x14ac:dyDescent="0.3">
      <c r="D2644" s="215"/>
      <c r="E2644" s="215"/>
      <c r="F2644" s="216"/>
      <c r="G2644" s="217"/>
      <c r="H2644" s="217"/>
      <c r="I2644" s="218"/>
      <c r="J2644" s="216"/>
      <c r="K2644" s="216"/>
      <c r="L2644" s="232"/>
      <c r="M2644" s="215"/>
      <c r="N2644" s="216"/>
    </row>
    <row r="2645" spans="4:14" s="205" customFormat="1" x14ac:dyDescent="0.3">
      <c r="D2645" s="215"/>
      <c r="E2645" s="215"/>
      <c r="F2645" s="216"/>
      <c r="G2645" s="217"/>
      <c r="H2645" s="217"/>
      <c r="I2645" s="218"/>
      <c r="J2645" s="216"/>
      <c r="K2645" s="216"/>
      <c r="L2645" s="232"/>
      <c r="M2645" s="215"/>
      <c r="N2645" s="216"/>
    </row>
    <row r="2646" spans="4:14" s="205" customFormat="1" x14ac:dyDescent="0.3">
      <c r="D2646" s="215"/>
      <c r="E2646" s="215"/>
      <c r="F2646" s="216"/>
      <c r="G2646" s="217"/>
      <c r="H2646" s="217"/>
      <c r="I2646" s="218"/>
      <c r="J2646" s="216"/>
      <c r="K2646" s="216"/>
      <c r="L2646" s="232"/>
      <c r="M2646" s="215"/>
      <c r="N2646" s="216"/>
    </row>
    <row r="2647" spans="4:14" s="205" customFormat="1" x14ac:dyDescent="0.3">
      <c r="D2647" s="215"/>
      <c r="E2647" s="215"/>
      <c r="F2647" s="216"/>
      <c r="G2647" s="217"/>
      <c r="H2647" s="217"/>
      <c r="I2647" s="218"/>
      <c r="J2647" s="216"/>
      <c r="K2647" s="216"/>
      <c r="L2647" s="232"/>
      <c r="M2647" s="215"/>
      <c r="N2647" s="216"/>
    </row>
    <row r="2648" spans="4:14" s="205" customFormat="1" x14ac:dyDescent="0.3">
      <c r="D2648" s="215"/>
      <c r="E2648" s="215"/>
      <c r="F2648" s="216"/>
      <c r="G2648" s="217"/>
      <c r="H2648" s="217"/>
      <c r="I2648" s="218"/>
      <c r="J2648" s="216"/>
      <c r="K2648" s="216"/>
      <c r="L2648" s="232"/>
      <c r="M2648" s="215"/>
      <c r="N2648" s="216"/>
    </row>
    <row r="2649" spans="4:14" s="205" customFormat="1" x14ac:dyDescent="0.3">
      <c r="D2649" s="215"/>
      <c r="E2649" s="215"/>
      <c r="F2649" s="216"/>
      <c r="G2649" s="217"/>
      <c r="H2649" s="217"/>
      <c r="I2649" s="218"/>
      <c r="J2649" s="216"/>
      <c r="K2649" s="216"/>
      <c r="L2649" s="232"/>
      <c r="M2649" s="215"/>
      <c r="N2649" s="216"/>
    </row>
    <row r="2650" spans="4:14" s="205" customFormat="1" x14ac:dyDescent="0.3">
      <c r="D2650" s="215"/>
      <c r="E2650" s="215"/>
      <c r="F2650" s="216"/>
      <c r="G2650" s="217"/>
      <c r="H2650" s="217"/>
      <c r="I2650" s="218"/>
      <c r="J2650" s="216"/>
      <c r="K2650" s="216"/>
      <c r="L2650" s="232"/>
      <c r="M2650" s="215"/>
      <c r="N2650" s="216"/>
    </row>
    <row r="2651" spans="4:14" s="205" customFormat="1" x14ac:dyDescent="0.3">
      <c r="D2651" s="215"/>
      <c r="E2651" s="215"/>
      <c r="F2651" s="216"/>
      <c r="G2651" s="217"/>
      <c r="H2651" s="217"/>
      <c r="I2651" s="218"/>
      <c r="J2651" s="216"/>
      <c r="K2651" s="216"/>
      <c r="L2651" s="232"/>
      <c r="M2651" s="215"/>
      <c r="N2651" s="216"/>
    </row>
    <row r="2652" spans="4:14" s="205" customFormat="1" x14ac:dyDescent="0.3">
      <c r="D2652" s="215"/>
      <c r="E2652" s="215"/>
      <c r="F2652" s="216"/>
      <c r="G2652" s="217"/>
      <c r="H2652" s="217"/>
      <c r="I2652" s="218"/>
      <c r="J2652" s="216"/>
      <c r="K2652" s="216"/>
      <c r="L2652" s="232"/>
      <c r="M2652" s="215"/>
      <c r="N2652" s="216"/>
    </row>
    <row r="2653" spans="4:14" s="205" customFormat="1" x14ac:dyDescent="0.3">
      <c r="D2653" s="215"/>
      <c r="E2653" s="215"/>
      <c r="F2653" s="216"/>
      <c r="G2653" s="217"/>
      <c r="H2653" s="217"/>
      <c r="I2653" s="218"/>
      <c r="J2653" s="216"/>
      <c r="K2653" s="216"/>
      <c r="L2653" s="232"/>
      <c r="M2653" s="215"/>
      <c r="N2653" s="216"/>
    </row>
    <row r="2654" spans="4:14" s="205" customFormat="1" x14ac:dyDescent="0.3">
      <c r="D2654" s="215"/>
      <c r="E2654" s="215"/>
      <c r="F2654" s="216"/>
      <c r="G2654" s="217"/>
      <c r="H2654" s="217"/>
      <c r="I2654" s="218"/>
      <c r="J2654" s="216"/>
      <c r="K2654" s="216"/>
      <c r="L2654" s="232"/>
      <c r="M2654" s="215"/>
      <c r="N2654" s="216"/>
    </row>
    <row r="2655" spans="4:14" s="205" customFormat="1" x14ac:dyDescent="0.3">
      <c r="D2655" s="215"/>
      <c r="E2655" s="215"/>
      <c r="F2655" s="216"/>
      <c r="G2655" s="217"/>
      <c r="H2655" s="217"/>
      <c r="I2655" s="218"/>
      <c r="J2655" s="216"/>
      <c r="K2655" s="216"/>
      <c r="L2655" s="232"/>
      <c r="M2655" s="215"/>
      <c r="N2655" s="216"/>
    </row>
    <row r="2656" spans="4:14" s="205" customFormat="1" x14ac:dyDescent="0.3">
      <c r="D2656" s="215"/>
      <c r="E2656" s="215"/>
      <c r="F2656" s="216"/>
      <c r="G2656" s="217"/>
      <c r="H2656" s="217"/>
      <c r="I2656" s="218"/>
      <c r="J2656" s="216"/>
      <c r="K2656" s="216"/>
      <c r="L2656" s="232"/>
      <c r="M2656" s="215"/>
      <c r="N2656" s="216"/>
    </row>
    <row r="2657" spans="4:14" s="205" customFormat="1" x14ac:dyDescent="0.3">
      <c r="D2657" s="215"/>
      <c r="E2657" s="215"/>
      <c r="F2657" s="216"/>
      <c r="G2657" s="217"/>
      <c r="H2657" s="217"/>
      <c r="I2657" s="218"/>
      <c r="J2657" s="216"/>
      <c r="K2657" s="216"/>
      <c r="L2657" s="232"/>
      <c r="M2657" s="215"/>
      <c r="N2657" s="216"/>
    </row>
    <row r="2658" spans="4:14" s="205" customFormat="1" x14ac:dyDescent="0.3">
      <c r="D2658" s="215"/>
      <c r="E2658" s="215"/>
      <c r="F2658" s="216"/>
      <c r="G2658" s="217"/>
      <c r="H2658" s="217"/>
      <c r="I2658" s="218"/>
      <c r="J2658" s="216"/>
      <c r="K2658" s="216"/>
      <c r="L2658" s="232"/>
      <c r="M2658" s="215"/>
      <c r="N2658" s="216"/>
    </row>
    <row r="2659" spans="4:14" s="205" customFormat="1" x14ac:dyDescent="0.3">
      <c r="D2659" s="215"/>
      <c r="E2659" s="215"/>
      <c r="F2659" s="216"/>
      <c r="G2659" s="217"/>
      <c r="H2659" s="217"/>
      <c r="I2659" s="218"/>
      <c r="J2659" s="216"/>
      <c r="K2659" s="216"/>
      <c r="L2659" s="232"/>
      <c r="M2659" s="215"/>
      <c r="N2659" s="216"/>
    </row>
    <row r="2660" spans="4:14" s="205" customFormat="1" x14ac:dyDescent="0.3">
      <c r="D2660" s="215"/>
      <c r="E2660" s="215"/>
      <c r="F2660" s="216"/>
      <c r="G2660" s="217"/>
      <c r="H2660" s="217"/>
      <c r="I2660" s="218"/>
      <c r="J2660" s="216"/>
      <c r="K2660" s="216"/>
      <c r="L2660" s="232"/>
      <c r="M2660" s="215"/>
      <c r="N2660" s="216"/>
    </row>
    <row r="2661" spans="4:14" s="205" customFormat="1" x14ac:dyDescent="0.3">
      <c r="D2661" s="215"/>
      <c r="E2661" s="215"/>
      <c r="F2661" s="216"/>
      <c r="G2661" s="217"/>
      <c r="H2661" s="217"/>
      <c r="I2661" s="218"/>
      <c r="J2661" s="216"/>
      <c r="K2661" s="216"/>
      <c r="L2661" s="232"/>
      <c r="M2661" s="215"/>
      <c r="N2661" s="216"/>
    </row>
    <row r="2662" spans="4:14" s="205" customFormat="1" x14ac:dyDescent="0.3">
      <c r="D2662" s="215"/>
      <c r="E2662" s="215"/>
      <c r="F2662" s="216"/>
      <c r="G2662" s="217"/>
      <c r="H2662" s="217"/>
      <c r="I2662" s="218"/>
      <c r="J2662" s="216"/>
      <c r="K2662" s="216"/>
      <c r="L2662" s="232"/>
      <c r="M2662" s="215"/>
      <c r="N2662" s="216"/>
    </row>
    <row r="2663" spans="4:14" s="205" customFormat="1" x14ac:dyDescent="0.3">
      <c r="D2663" s="215"/>
      <c r="E2663" s="215"/>
      <c r="F2663" s="216"/>
      <c r="G2663" s="217"/>
      <c r="H2663" s="217"/>
      <c r="I2663" s="218"/>
      <c r="J2663" s="216"/>
      <c r="K2663" s="216"/>
      <c r="L2663" s="232"/>
      <c r="M2663" s="215"/>
      <c r="N2663" s="216"/>
    </row>
    <row r="2664" spans="4:14" s="205" customFormat="1" x14ac:dyDescent="0.3">
      <c r="D2664" s="215"/>
      <c r="E2664" s="215"/>
      <c r="F2664" s="216"/>
      <c r="G2664" s="217"/>
      <c r="H2664" s="217"/>
      <c r="I2664" s="218"/>
      <c r="J2664" s="216"/>
      <c r="K2664" s="216"/>
      <c r="L2664" s="232"/>
      <c r="M2664" s="215"/>
      <c r="N2664" s="216"/>
    </row>
    <row r="2665" spans="4:14" s="205" customFormat="1" x14ac:dyDescent="0.3">
      <c r="D2665" s="215"/>
      <c r="E2665" s="215"/>
      <c r="F2665" s="216"/>
      <c r="G2665" s="217"/>
      <c r="H2665" s="217"/>
      <c r="I2665" s="218"/>
      <c r="J2665" s="216"/>
      <c r="K2665" s="216"/>
      <c r="L2665" s="232"/>
      <c r="M2665" s="215"/>
      <c r="N2665" s="216"/>
    </row>
    <row r="2666" spans="4:14" s="205" customFormat="1" x14ac:dyDescent="0.3">
      <c r="D2666" s="215"/>
      <c r="E2666" s="215"/>
      <c r="F2666" s="216"/>
      <c r="G2666" s="217"/>
      <c r="H2666" s="217"/>
      <c r="I2666" s="218"/>
      <c r="J2666" s="216"/>
      <c r="K2666" s="216"/>
      <c r="L2666" s="232"/>
      <c r="M2666" s="215"/>
      <c r="N2666" s="216"/>
    </row>
    <row r="2667" spans="4:14" s="205" customFormat="1" x14ac:dyDescent="0.3">
      <c r="D2667" s="215"/>
      <c r="E2667" s="215"/>
      <c r="F2667" s="216"/>
      <c r="G2667" s="217"/>
      <c r="H2667" s="217"/>
      <c r="I2667" s="218"/>
      <c r="J2667" s="216"/>
      <c r="K2667" s="216"/>
      <c r="L2667" s="232"/>
      <c r="M2667" s="215"/>
      <c r="N2667" s="216"/>
    </row>
    <row r="2668" spans="4:14" s="205" customFormat="1" x14ac:dyDescent="0.3">
      <c r="D2668" s="215"/>
      <c r="E2668" s="215"/>
      <c r="F2668" s="216"/>
      <c r="G2668" s="217"/>
      <c r="H2668" s="217"/>
      <c r="I2668" s="218"/>
      <c r="J2668" s="216"/>
      <c r="K2668" s="216"/>
      <c r="L2668" s="232"/>
      <c r="M2668" s="215"/>
      <c r="N2668" s="216"/>
    </row>
    <row r="2669" spans="4:14" s="205" customFormat="1" x14ac:dyDescent="0.3">
      <c r="D2669" s="215"/>
      <c r="E2669" s="215"/>
      <c r="F2669" s="216"/>
      <c r="G2669" s="217"/>
      <c r="H2669" s="217"/>
      <c r="I2669" s="218"/>
      <c r="J2669" s="216"/>
      <c r="K2669" s="216"/>
      <c r="L2669" s="232"/>
      <c r="M2669" s="215"/>
      <c r="N2669" s="216"/>
    </row>
    <row r="2670" spans="4:14" s="205" customFormat="1" x14ac:dyDescent="0.3">
      <c r="D2670" s="215"/>
      <c r="E2670" s="215"/>
      <c r="F2670" s="216"/>
      <c r="G2670" s="217"/>
      <c r="H2670" s="217"/>
      <c r="I2670" s="218"/>
      <c r="J2670" s="216"/>
      <c r="K2670" s="216"/>
      <c r="L2670" s="232"/>
      <c r="M2670" s="215"/>
      <c r="N2670" s="216"/>
    </row>
    <row r="2671" spans="4:14" s="205" customFormat="1" x14ac:dyDescent="0.3">
      <c r="D2671" s="215"/>
      <c r="E2671" s="215"/>
      <c r="F2671" s="216"/>
      <c r="G2671" s="217"/>
      <c r="H2671" s="217"/>
      <c r="I2671" s="218"/>
      <c r="J2671" s="216"/>
      <c r="K2671" s="216"/>
      <c r="L2671" s="232"/>
      <c r="M2671" s="215"/>
      <c r="N2671" s="216"/>
    </row>
    <row r="2672" spans="4:14" s="205" customFormat="1" x14ac:dyDescent="0.3">
      <c r="D2672" s="215"/>
      <c r="E2672" s="215"/>
      <c r="F2672" s="216"/>
      <c r="G2672" s="217"/>
      <c r="H2672" s="217"/>
      <c r="I2672" s="218"/>
      <c r="J2672" s="216"/>
      <c r="K2672" s="216"/>
      <c r="L2672" s="232"/>
      <c r="M2672" s="215"/>
      <c r="N2672" s="216"/>
    </row>
    <row r="2673" spans="4:14" s="205" customFormat="1" x14ac:dyDescent="0.3">
      <c r="D2673" s="215"/>
      <c r="E2673" s="215"/>
      <c r="F2673" s="216"/>
      <c r="G2673" s="217"/>
      <c r="H2673" s="217"/>
      <c r="I2673" s="218"/>
      <c r="J2673" s="216"/>
      <c r="K2673" s="216"/>
      <c r="L2673" s="232"/>
      <c r="M2673" s="215"/>
      <c r="N2673" s="216"/>
    </row>
    <row r="2674" spans="4:14" s="205" customFormat="1" x14ac:dyDescent="0.3">
      <c r="D2674" s="215"/>
      <c r="E2674" s="215"/>
      <c r="F2674" s="216"/>
      <c r="G2674" s="217"/>
      <c r="H2674" s="217"/>
      <c r="I2674" s="218"/>
      <c r="J2674" s="216"/>
      <c r="K2674" s="216"/>
      <c r="L2674" s="232"/>
      <c r="M2674" s="215"/>
      <c r="N2674" s="216"/>
    </row>
    <row r="2675" spans="4:14" s="205" customFormat="1" x14ac:dyDescent="0.3">
      <c r="D2675" s="215"/>
      <c r="E2675" s="215"/>
      <c r="F2675" s="216"/>
      <c r="G2675" s="217"/>
      <c r="H2675" s="217"/>
      <c r="I2675" s="218"/>
      <c r="J2675" s="216"/>
      <c r="K2675" s="216"/>
      <c r="L2675" s="232"/>
      <c r="M2675" s="215"/>
      <c r="N2675" s="216"/>
    </row>
    <row r="2676" spans="4:14" s="205" customFormat="1" x14ac:dyDescent="0.3">
      <c r="D2676" s="215"/>
      <c r="E2676" s="215"/>
      <c r="F2676" s="216"/>
      <c r="G2676" s="217"/>
      <c r="H2676" s="217"/>
      <c r="I2676" s="218"/>
      <c r="J2676" s="216"/>
      <c r="K2676" s="216"/>
      <c r="L2676" s="232"/>
      <c r="M2676" s="215"/>
      <c r="N2676" s="216"/>
    </row>
    <row r="2677" spans="4:14" s="205" customFormat="1" x14ac:dyDescent="0.3">
      <c r="D2677" s="215"/>
      <c r="E2677" s="215"/>
      <c r="F2677" s="216"/>
      <c r="G2677" s="217"/>
      <c r="H2677" s="217"/>
      <c r="I2677" s="218"/>
      <c r="J2677" s="216"/>
      <c r="K2677" s="216"/>
      <c r="L2677" s="232"/>
      <c r="M2677" s="215"/>
      <c r="N2677" s="216"/>
    </row>
    <row r="2678" spans="4:14" s="205" customFormat="1" x14ac:dyDescent="0.3">
      <c r="D2678" s="215"/>
      <c r="E2678" s="215"/>
      <c r="F2678" s="216"/>
      <c r="G2678" s="217"/>
      <c r="H2678" s="217"/>
      <c r="I2678" s="218"/>
      <c r="J2678" s="216"/>
      <c r="K2678" s="216"/>
      <c r="L2678" s="232"/>
      <c r="M2678" s="215"/>
      <c r="N2678" s="216"/>
    </row>
    <row r="2679" spans="4:14" s="205" customFormat="1" x14ac:dyDescent="0.3">
      <c r="D2679" s="215"/>
      <c r="E2679" s="215"/>
      <c r="F2679" s="216"/>
      <c r="G2679" s="217"/>
      <c r="H2679" s="217"/>
      <c r="I2679" s="218"/>
      <c r="J2679" s="216"/>
      <c r="K2679" s="216"/>
      <c r="L2679" s="232"/>
      <c r="M2679" s="215"/>
      <c r="N2679" s="216"/>
    </row>
    <row r="2680" spans="4:14" s="205" customFormat="1" x14ac:dyDescent="0.3">
      <c r="D2680" s="215"/>
      <c r="E2680" s="215"/>
      <c r="F2680" s="216"/>
      <c r="G2680" s="217"/>
      <c r="H2680" s="217"/>
      <c r="I2680" s="218"/>
      <c r="J2680" s="216"/>
      <c r="K2680" s="216"/>
      <c r="L2680" s="232"/>
      <c r="M2680" s="215"/>
      <c r="N2680" s="216"/>
    </row>
    <row r="2681" spans="4:14" s="205" customFormat="1" x14ac:dyDescent="0.3">
      <c r="D2681" s="215"/>
      <c r="E2681" s="215"/>
      <c r="F2681" s="216"/>
      <c r="G2681" s="217"/>
      <c r="H2681" s="217"/>
      <c r="I2681" s="218"/>
      <c r="J2681" s="216"/>
      <c r="K2681" s="216"/>
      <c r="L2681" s="232"/>
      <c r="M2681" s="215"/>
      <c r="N2681" s="216"/>
    </row>
    <row r="2682" spans="4:14" s="205" customFormat="1" x14ac:dyDescent="0.3">
      <c r="D2682" s="215"/>
      <c r="E2682" s="215"/>
      <c r="F2682" s="216"/>
      <c r="G2682" s="217"/>
      <c r="H2682" s="217"/>
      <c r="I2682" s="218"/>
      <c r="J2682" s="216"/>
      <c r="K2682" s="216"/>
      <c r="L2682" s="232"/>
      <c r="M2682" s="215"/>
      <c r="N2682" s="216"/>
    </row>
    <row r="2683" spans="4:14" s="205" customFormat="1" x14ac:dyDescent="0.3">
      <c r="D2683" s="215"/>
      <c r="E2683" s="215"/>
      <c r="F2683" s="216"/>
      <c r="G2683" s="217"/>
      <c r="H2683" s="217"/>
      <c r="I2683" s="218"/>
      <c r="J2683" s="216"/>
      <c r="K2683" s="216"/>
      <c r="L2683" s="232"/>
      <c r="M2683" s="215"/>
      <c r="N2683" s="216"/>
    </row>
    <row r="2684" spans="4:14" s="205" customFormat="1" x14ac:dyDescent="0.3">
      <c r="D2684" s="215"/>
      <c r="E2684" s="215"/>
      <c r="F2684" s="216"/>
      <c r="G2684" s="217"/>
      <c r="H2684" s="217"/>
      <c r="I2684" s="218"/>
      <c r="J2684" s="216"/>
      <c r="K2684" s="216"/>
      <c r="L2684" s="232"/>
      <c r="M2684" s="215"/>
      <c r="N2684" s="216"/>
    </row>
    <row r="2685" spans="4:14" s="205" customFormat="1" x14ac:dyDescent="0.3">
      <c r="D2685" s="215"/>
      <c r="E2685" s="215"/>
      <c r="F2685" s="216"/>
      <c r="G2685" s="217"/>
      <c r="H2685" s="217"/>
      <c r="I2685" s="218"/>
      <c r="J2685" s="216"/>
      <c r="K2685" s="216"/>
      <c r="L2685" s="232"/>
      <c r="M2685" s="215"/>
      <c r="N2685" s="216"/>
    </row>
    <row r="2686" spans="4:14" s="205" customFormat="1" x14ac:dyDescent="0.3">
      <c r="D2686" s="215"/>
      <c r="E2686" s="215"/>
      <c r="F2686" s="216"/>
      <c r="G2686" s="217"/>
      <c r="H2686" s="217"/>
      <c r="I2686" s="218"/>
      <c r="J2686" s="216"/>
      <c r="K2686" s="216"/>
      <c r="L2686" s="232"/>
      <c r="M2686" s="215"/>
      <c r="N2686" s="216"/>
    </row>
    <row r="2687" spans="4:14" s="205" customFormat="1" x14ac:dyDescent="0.3">
      <c r="D2687" s="215"/>
      <c r="E2687" s="215"/>
      <c r="F2687" s="216"/>
      <c r="G2687" s="217"/>
      <c r="H2687" s="217"/>
      <c r="I2687" s="218"/>
      <c r="J2687" s="216"/>
      <c r="K2687" s="216"/>
      <c r="L2687" s="232"/>
      <c r="M2687" s="215"/>
      <c r="N2687" s="216"/>
    </row>
    <row r="2688" spans="4:14" s="205" customFormat="1" x14ac:dyDescent="0.3">
      <c r="D2688" s="215"/>
      <c r="E2688" s="215"/>
      <c r="F2688" s="216"/>
      <c r="G2688" s="217"/>
      <c r="H2688" s="217"/>
      <c r="I2688" s="218"/>
      <c r="J2688" s="216"/>
      <c r="K2688" s="216"/>
      <c r="L2688" s="232"/>
      <c r="M2688" s="215"/>
      <c r="N2688" s="216"/>
    </row>
    <row r="2689" spans="4:14" s="205" customFormat="1" x14ac:dyDescent="0.3">
      <c r="D2689" s="215"/>
      <c r="E2689" s="215"/>
      <c r="F2689" s="216"/>
      <c r="G2689" s="217"/>
      <c r="H2689" s="217"/>
      <c r="I2689" s="218"/>
      <c r="J2689" s="216"/>
      <c r="K2689" s="216"/>
      <c r="L2689" s="232"/>
      <c r="M2689" s="215"/>
      <c r="N2689" s="216"/>
    </row>
    <row r="2690" spans="4:14" s="205" customFormat="1" x14ac:dyDescent="0.3">
      <c r="D2690" s="215"/>
      <c r="E2690" s="215"/>
      <c r="F2690" s="216"/>
      <c r="G2690" s="217"/>
      <c r="H2690" s="217"/>
      <c r="I2690" s="218"/>
      <c r="J2690" s="216"/>
      <c r="K2690" s="216"/>
      <c r="L2690" s="232"/>
      <c r="M2690" s="215"/>
      <c r="N2690" s="216"/>
    </row>
    <row r="2691" spans="4:14" s="205" customFormat="1" x14ac:dyDescent="0.3">
      <c r="D2691" s="215"/>
      <c r="E2691" s="215"/>
      <c r="F2691" s="216"/>
      <c r="G2691" s="217"/>
      <c r="H2691" s="217"/>
      <c r="I2691" s="218"/>
      <c r="J2691" s="216"/>
      <c r="K2691" s="216"/>
      <c r="L2691" s="232"/>
      <c r="M2691" s="215"/>
      <c r="N2691" s="216"/>
    </row>
    <row r="2692" spans="4:14" s="205" customFormat="1" x14ac:dyDescent="0.3">
      <c r="D2692" s="215"/>
      <c r="E2692" s="215"/>
      <c r="F2692" s="216"/>
      <c r="G2692" s="217"/>
      <c r="H2692" s="217"/>
      <c r="I2692" s="218"/>
      <c r="J2692" s="216"/>
      <c r="K2692" s="216"/>
      <c r="L2692" s="232"/>
      <c r="M2692" s="215"/>
      <c r="N2692" s="216"/>
    </row>
    <row r="2693" spans="4:14" s="205" customFormat="1" x14ac:dyDescent="0.3">
      <c r="D2693" s="215"/>
      <c r="E2693" s="215"/>
      <c r="F2693" s="216"/>
      <c r="G2693" s="217"/>
      <c r="H2693" s="217"/>
      <c r="I2693" s="218"/>
      <c r="J2693" s="216"/>
      <c r="K2693" s="216"/>
      <c r="L2693" s="232"/>
      <c r="M2693" s="215"/>
      <c r="N2693" s="216"/>
    </row>
    <row r="2694" spans="4:14" s="205" customFormat="1" x14ac:dyDescent="0.3">
      <c r="D2694" s="215"/>
      <c r="E2694" s="215"/>
      <c r="F2694" s="216"/>
      <c r="G2694" s="217"/>
      <c r="H2694" s="217"/>
      <c r="I2694" s="218"/>
      <c r="J2694" s="216"/>
      <c r="K2694" s="216"/>
      <c r="L2694" s="232"/>
      <c r="M2694" s="215"/>
      <c r="N2694" s="216"/>
    </row>
    <row r="2695" spans="4:14" s="205" customFormat="1" x14ac:dyDescent="0.3">
      <c r="D2695" s="215"/>
      <c r="E2695" s="215"/>
      <c r="F2695" s="216"/>
      <c r="G2695" s="217"/>
      <c r="H2695" s="217"/>
      <c r="I2695" s="218"/>
      <c r="J2695" s="216"/>
      <c r="K2695" s="216"/>
      <c r="L2695" s="232"/>
      <c r="M2695" s="215"/>
      <c r="N2695" s="216"/>
    </row>
    <row r="2696" spans="4:14" s="205" customFormat="1" x14ac:dyDescent="0.3">
      <c r="D2696" s="215"/>
      <c r="E2696" s="215"/>
      <c r="F2696" s="216"/>
      <c r="G2696" s="217"/>
      <c r="H2696" s="217"/>
      <c r="I2696" s="218"/>
      <c r="J2696" s="216"/>
      <c r="K2696" s="216"/>
      <c r="L2696" s="232"/>
      <c r="M2696" s="215"/>
      <c r="N2696" s="216"/>
    </row>
    <row r="2697" spans="4:14" s="205" customFormat="1" x14ac:dyDescent="0.3">
      <c r="D2697" s="215"/>
      <c r="E2697" s="215"/>
      <c r="F2697" s="216"/>
      <c r="G2697" s="217"/>
      <c r="H2697" s="217"/>
      <c r="I2697" s="218"/>
      <c r="J2697" s="216"/>
      <c r="K2697" s="216"/>
      <c r="L2697" s="232"/>
      <c r="M2697" s="215"/>
      <c r="N2697" s="216"/>
    </row>
    <row r="2698" spans="4:14" s="205" customFormat="1" x14ac:dyDescent="0.3">
      <c r="D2698" s="215"/>
      <c r="E2698" s="215"/>
      <c r="F2698" s="216"/>
      <c r="G2698" s="217"/>
      <c r="H2698" s="217"/>
      <c r="I2698" s="218"/>
      <c r="J2698" s="216"/>
      <c r="K2698" s="216"/>
      <c r="L2698" s="232"/>
      <c r="M2698" s="215"/>
      <c r="N2698" s="216"/>
    </row>
    <row r="2699" spans="4:14" s="205" customFormat="1" x14ac:dyDescent="0.3">
      <c r="D2699" s="215"/>
      <c r="E2699" s="215"/>
      <c r="F2699" s="216"/>
      <c r="G2699" s="217"/>
      <c r="H2699" s="217"/>
      <c r="I2699" s="218"/>
      <c r="J2699" s="216"/>
      <c r="K2699" s="216"/>
      <c r="L2699" s="232"/>
      <c r="M2699" s="215"/>
      <c r="N2699" s="216"/>
    </row>
    <row r="2700" spans="4:14" s="205" customFormat="1" x14ac:dyDescent="0.3">
      <c r="D2700" s="215"/>
      <c r="E2700" s="215"/>
      <c r="F2700" s="216"/>
      <c r="G2700" s="217"/>
      <c r="H2700" s="217"/>
      <c r="I2700" s="218"/>
      <c r="J2700" s="216"/>
      <c r="K2700" s="216"/>
      <c r="L2700" s="232"/>
      <c r="M2700" s="215"/>
      <c r="N2700" s="216"/>
    </row>
    <row r="2701" spans="4:14" s="205" customFormat="1" x14ac:dyDescent="0.3">
      <c r="D2701" s="215"/>
      <c r="E2701" s="215"/>
      <c r="F2701" s="216"/>
      <c r="G2701" s="217"/>
      <c r="H2701" s="217"/>
      <c r="I2701" s="218"/>
      <c r="J2701" s="216"/>
      <c r="K2701" s="216"/>
      <c r="L2701" s="232"/>
      <c r="M2701" s="215"/>
      <c r="N2701" s="216"/>
    </row>
    <row r="2702" spans="4:14" s="205" customFormat="1" x14ac:dyDescent="0.3">
      <c r="D2702" s="215"/>
      <c r="E2702" s="215"/>
      <c r="F2702" s="216"/>
      <c r="G2702" s="217"/>
      <c r="H2702" s="217"/>
      <c r="I2702" s="218"/>
      <c r="J2702" s="216"/>
      <c r="K2702" s="216"/>
      <c r="L2702" s="232"/>
      <c r="M2702" s="215"/>
      <c r="N2702" s="216"/>
    </row>
    <row r="2703" spans="4:14" s="205" customFormat="1" x14ac:dyDescent="0.3">
      <c r="D2703" s="215"/>
      <c r="E2703" s="215"/>
      <c r="F2703" s="216"/>
      <c r="G2703" s="217"/>
      <c r="H2703" s="217"/>
      <c r="I2703" s="218"/>
      <c r="J2703" s="216"/>
      <c r="K2703" s="216"/>
      <c r="L2703" s="232"/>
      <c r="M2703" s="215"/>
      <c r="N2703" s="216"/>
    </row>
    <row r="2704" spans="4:14" s="205" customFormat="1" x14ac:dyDescent="0.3">
      <c r="D2704" s="215"/>
      <c r="E2704" s="215"/>
      <c r="F2704" s="216"/>
      <c r="G2704" s="217"/>
      <c r="H2704" s="217"/>
      <c r="I2704" s="218"/>
      <c r="J2704" s="216"/>
      <c r="K2704" s="216"/>
      <c r="L2704" s="232"/>
      <c r="M2704" s="215"/>
      <c r="N2704" s="216"/>
    </row>
    <row r="2705" spans="4:14" s="205" customFormat="1" x14ac:dyDescent="0.3">
      <c r="D2705" s="215"/>
      <c r="E2705" s="215"/>
      <c r="F2705" s="216"/>
      <c r="G2705" s="217"/>
      <c r="H2705" s="217"/>
      <c r="I2705" s="218"/>
      <c r="J2705" s="216"/>
      <c r="K2705" s="216"/>
      <c r="L2705" s="232"/>
      <c r="M2705" s="215"/>
      <c r="N2705" s="216"/>
    </row>
    <row r="2706" spans="4:14" s="205" customFormat="1" x14ac:dyDescent="0.3">
      <c r="D2706" s="215"/>
      <c r="E2706" s="215"/>
      <c r="F2706" s="216"/>
      <c r="G2706" s="217"/>
      <c r="H2706" s="217"/>
      <c r="I2706" s="218"/>
      <c r="J2706" s="216"/>
      <c r="K2706" s="216"/>
      <c r="L2706" s="232"/>
      <c r="M2706" s="215"/>
      <c r="N2706" s="216"/>
    </row>
    <row r="2707" spans="4:14" s="205" customFormat="1" x14ac:dyDescent="0.3">
      <c r="D2707" s="215"/>
      <c r="E2707" s="215"/>
      <c r="F2707" s="216"/>
      <c r="G2707" s="217"/>
      <c r="H2707" s="217"/>
      <c r="I2707" s="218"/>
      <c r="J2707" s="216"/>
      <c r="K2707" s="216"/>
      <c r="L2707" s="232"/>
      <c r="M2707" s="215"/>
      <c r="N2707" s="216"/>
    </row>
    <row r="2708" spans="4:14" s="205" customFormat="1" x14ac:dyDescent="0.3">
      <c r="D2708" s="215"/>
      <c r="E2708" s="215"/>
      <c r="F2708" s="216"/>
      <c r="G2708" s="217"/>
      <c r="H2708" s="217"/>
      <c r="I2708" s="218"/>
      <c r="J2708" s="216"/>
      <c r="K2708" s="216"/>
      <c r="L2708" s="232"/>
      <c r="M2708" s="215"/>
      <c r="N2708" s="216"/>
    </row>
    <row r="2709" spans="4:14" s="205" customFormat="1" x14ac:dyDescent="0.3">
      <c r="D2709" s="215"/>
      <c r="E2709" s="215"/>
      <c r="F2709" s="216"/>
      <c r="G2709" s="217"/>
      <c r="H2709" s="217"/>
      <c r="I2709" s="218"/>
      <c r="J2709" s="216"/>
      <c r="K2709" s="216"/>
      <c r="L2709" s="232"/>
      <c r="M2709" s="215"/>
      <c r="N2709" s="216"/>
    </row>
    <row r="2710" spans="4:14" s="205" customFormat="1" x14ac:dyDescent="0.3">
      <c r="D2710" s="215"/>
      <c r="E2710" s="215"/>
      <c r="F2710" s="216"/>
      <c r="G2710" s="217"/>
      <c r="H2710" s="217"/>
      <c r="I2710" s="218"/>
      <c r="J2710" s="216"/>
      <c r="K2710" s="216"/>
      <c r="L2710" s="232"/>
      <c r="M2710" s="215"/>
      <c r="N2710" s="216"/>
    </row>
    <row r="2711" spans="4:14" s="205" customFormat="1" x14ac:dyDescent="0.3">
      <c r="D2711" s="215"/>
      <c r="E2711" s="215"/>
      <c r="F2711" s="216"/>
      <c r="G2711" s="217"/>
      <c r="H2711" s="217"/>
      <c r="I2711" s="218"/>
      <c r="J2711" s="216"/>
      <c r="K2711" s="216"/>
      <c r="L2711" s="232"/>
      <c r="M2711" s="215"/>
      <c r="N2711" s="216"/>
    </row>
    <row r="2712" spans="4:14" s="205" customFormat="1" x14ac:dyDescent="0.3">
      <c r="D2712" s="215"/>
      <c r="E2712" s="215"/>
      <c r="F2712" s="216"/>
      <c r="G2712" s="217"/>
      <c r="H2712" s="217"/>
      <c r="I2712" s="218"/>
      <c r="J2712" s="216"/>
      <c r="K2712" s="216"/>
      <c r="L2712" s="232"/>
      <c r="M2712" s="215"/>
      <c r="N2712" s="216"/>
    </row>
    <row r="2713" spans="4:14" s="205" customFormat="1" x14ac:dyDescent="0.3">
      <c r="D2713" s="215"/>
      <c r="E2713" s="215"/>
      <c r="F2713" s="216"/>
      <c r="G2713" s="217"/>
      <c r="H2713" s="217"/>
      <c r="I2713" s="218"/>
      <c r="J2713" s="216"/>
      <c r="K2713" s="216"/>
      <c r="L2713" s="232"/>
      <c r="M2713" s="215"/>
      <c r="N2713" s="216"/>
    </row>
    <row r="2714" spans="4:14" s="205" customFormat="1" x14ac:dyDescent="0.3">
      <c r="D2714" s="215"/>
      <c r="E2714" s="215"/>
      <c r="F2714" s="216"/>
      <c r="G2714" s="217"/>
      <c r="H2714" s="217"/>
      <c r="I2714" s="218"/>
      <c r="J2714" s="216"/>
      <c r="K2714" s="216"/>
      <c r="L2714" s="232"/>
      <c r="M2714" s="215"/>
      <c r="N2714" s="216"/>
    </row>
    <row r="2715" spans="4:14" s="205" customFormat="1" x14ac:dyDescent="0.3">
      <c r="D2715" s="215"/>
      <c r="E2715" s="215"/>
      <c r="F2715" s="216"/>
      <c r="G2715" s="217"/>
      <c r="H2715" s="217"/>
      <c r="I2715" s="218"/>
      <c r="J2715" s="216"/>
      <c r="K2715" s="216"/>
      <c r="L2715" s="232"/>
      <c r="M2715" s="215"/>
      <c r="N2715" s="216"/>
    </row>
    <row r="2716" spans="4:14" s="205" customFormat="1" x14ac:dyDescent="0.3">
      <c r="D2716" s="215"/>
      <c r="E2716" s="215"/>
      <c r="F2716" s="216"/>
      <c r="G2716" s="217"/>
      <c r="H2716" s="217"/>
      <c r="I2716" s="218"/>
      <c r="J2716" s="216"/>
      <c r="K2716" s="216"/>
      <c r="L2716" s="232"/>
      <c r="M2716" s="215"/>
      <c r="N2716" s="216"/>
    </row>
    <row r="2717" spans="4:14" s="205" customFormat="1" x14ac:dyDescent="0.3">
      <c r="D2717" s="215"/>
      <c r="E2717" s="215"/>
      <c r="F2717" s="216"/>
      <c r="G2717" s="217"/>
      <c r="H2717" s="217"/>
      <c r="I2717" s="218"/>
      <c r="J2717" s="216"/>
      <c r="K2717" s="216"/>
      <c r="L2717" s="232"/>
      <c r="M2717" s="215"/>
      <c r="N2717" s="216"/>
    </row>
    <row r="2718" spans="4:14" s="205" customFormat="1" x14ac:dyDescent="0.3">
      <c r="D2718" s="215"/>
      <c r="E2718" s="215"/>
      <c r="F2718" s="216"/>
      <c r="G2718" s="217"/>
      <c r="H2718" s="217"/>
      <c r="I2718" s="218"/>
      <c r="J2718" s="216"/>
      <c r="K2718" s="216"/>
      <c r="L2718" s="232"/>
      <c r="M2718" s="215"/>
      <c r="N2718" s="216"/>
    </row>
    <row r="2719" spans="4:14" s="205" customFormat="1" x14ac:dyDescent="0.3">
      <c r="D2719" s="215"/>
      <c r="E2719" s="215"/>
      <c r="F2719" s="216"/>
      <c r="G2719" s="217"/>
      <c r="H2719" s="217"/>
      <c r="I2719" s="218"/>
      <c r="J2719" s="216"/>
      <c r="K2719" s="216"/>
      <c r="L2719" s="232"/>
      <c r="M2719" s="215"/>
      <c r="N2719" s="216"/>
    </row>
    <row r="2720" spans="4:14" s="205" customFormat="1" x14ac:dyDescent="0.3">
      <c r="D2720" s="215"/>
      <c r="E2720" s="215"/>
      <c r="F2720" s="216"/>
      <c r="G2720" s="217"/>
      <c r="H2720" s="217"/>
      <c r="I2720" s="218"/>
      <c r="J2720" s="216"/>
      <c r="K2720" s="216"/>
      <c r="L2720" s="232"/>
      <c r="M2720" s="215"/>
      <c r="N2720" s="216"/>
    </row>
    <row r="2721" spans="4:14" s="205" customFormat="1" x14ac:dyDescent="0.3">
      <c r="D2721" s="215"/>
      <c r="E2721" s="215"/>
      <c r="F2721" s="216"/>
      <c r="G2721" s="217"/>
      <c r="H2721" s="217"/>
      <c r="I2721" s="218"/>
      <c r="J2721" s="216"/>
      <c r="K2721" s="216"/>
      <c r="L2721" s="232"/>
      <c r="M2721" s="215"/>
      <c r="N2721" s="216"/>
    </row>
    <row r="2722" spans="4:14" s="205" customFormat="1" x14ac:dyDescent="0.3">
      <c r="D2722" s="215"/>
      <c r="E2722" s="215"/>
      <c r="F2722" s="216"/>
      <c r="G2722" s="217"/>
      <c r="H2722" s="217"/>
      <c r="I2722" s="218"/>
      <c r="J2722" s="216"/>
      <c r="K2722" s="216"/>
      <c r="L2722" s="232"/>
      <c r="M2722" s="215"/>
      <c r="N2722" s="216"/>
    </row>
    <row r="2723" spans="4:14" s="205" customFormat="1" x14ac:dyDescent="0.3">
      <c r="D2723" s="215"/>
      <c r="E2723" s="215"/>
      <c r="F2723" s="216"/>
      <c r="G2723" s="217"/>
      <c r="H2723" s="217"/>
      <c r="I2723" s="218"/>
      <c r="J2723" s="216"/>
      <c r="K2723" s="216"/>
      <c r="L2723" s="232"/>
      <c r="M2723" s="215"/>
      <c r="N2723" s="216"/>
    </row>
    <row r="2724" spans="4:14" s="205" customFormat="1" x14ac:dyDescent="0.3">
      <c r="D2724" s="215"/>
      <c r="E2724" s="215"/>
      <c r="F2724" s="216"/>
      <c r="G2724" s="217"/>
      <c r="H2724" s="217"/>
      <c r="I2724" s="218"/>
      <c r="J2724" s="216"/>
      <c r="K2724" s="216"/>
      <c r="L2724" s="232"/>
      <c r="M2724" s="215"/>
      <c r="N2724" s="216"/>
    </row>
    <row r="2725" spans="4:14" s="205" customFormat="1" x14ac:dyDescent="0.3">
      <c r="D2725" s="215"/>
      <c r="E2725" s="215"/>
      <c r="F2725" s="216"/>
      <c r="G2725" s="217"/>
      <c r="H2725" s="217"/>
      <c r="I2725" s="218"/>
      <c r="J2725" s="216"/>
      <c r="K2725" s="216"/>
      <c r="L2725" s="232"/>
      <c r="M2725" s="215"/>
      <c r="N2725" s="216"/>
    </row>
    <row r="2726" spans="4:14" s="205" customFormat="1" x14ac:dyDescent="0.3">
      <c r="D2726" s="215"/>
      <c r="E2726" s="215"/>
      <c r="F2726" s="216"/>
      <c r="G2726" s="217"/>
      <c r="H2726" s="217"/>
      <c r="I2726" s="218"/>
      <c r="J2726" s="216"/>
      <c r="K2726" s="216"/>
      <c r="L2726" s="232"/>
      <c r="M2726" s="215"/>
      <c r="N2726" s="216"/>
    </row>
    <row r="2727" spans="4:14" s="205" customFormat="1" x14ac:dyDescent="0.3">
      <c r="D2727" s="215"/>
      <c r="E2727" s="215"/>
      <c r="F2727" s="216"/>
      <c r="G2727" s="217"/>
      <c r="H2727" s="217"/>
      <c r="I2727" s="218"/>
      <c r="J2727" s="216"/>
      <c r="K2727" s="216"/>
      <c r="L2727" s="232"/>
      <c r="M2727" s="215"/>
      <c r="N2727" s="216"/>
    </row>
    <row r="2728" spans="4:14" s="205" customFormat="1" x14ac:dyDescent="0.3">
      <c r="D2728" s="215"/>
      <c r="E2728" s="215"/>
      <c r="F2728" s="216"/>
      <c r="G2728" s="217"/>
      <c r="H2728" s="217"/>
      <c r="I2728" s="218"/>
      <c r="J2728" s="216"/>
      <c r="K2728" s="216"/>
      <c r="L2728" s="232"/>
      <c r="M2728" s="215"/>
      <c r="N2728" s="216"/>
    </row>
    <row r="2729" spans="4:14" s="205" customFormat="1" x14ac:dyDescent="0.3">
      <c r="D2729" s="215"/>
      <c r="E2729" s="215"/>
      <c r="F2729" s="216"/>
      <c r="G2729" s="217"/>
      <c r="H2729" s="217"/>
      <c r="I2729" s="218"/>
      <c r="J2729" s="216"/>
      <c r="K2729" s="216"/>
      <c r="L2729" s="232"/>
      <c r="M2729" s="215"/>
      <c r="N2729" s="216"/>
    </row>
    <row r="2730" spans="4:14" s="205" customFormat="1" x14ac:dyDescent="0.3">
      <c r="D2730" s="215"/>
      <c r="E2730" s="215"/>
      <c r="F2730" s="216"/>
      <c r="G2730" s="217"/>
      <c r="H2730" s="217"/>
      <c r="I2730" s="218"/>
      <c r="J2730" s="216"/>
      <c r="K2730" s="216"/>
      <c r="L2730" s="232"/>
      <c r="M2730" s="215"/>
      <c r="N2730" s="216"/>
    </row>
    <row r="2731" spans="4:14" s="205" customFormat="1" x14ac:dyDescent="0.3">
      <c r="D2731" s="215"/>
      <c r="E2731" s="215"/>
      <c r="F2731" s="216"/>
      <c r="G2731" s="217"/>
      <c r="H2731" s="217"/>
      <c r="I2731" s="218"/>
      <c r="J2731" s="216"/>
      <c r="K2731" s="216"/>
      <c r="L2731" s="232"/>
      <c r="M2731" s="215"/>
      <c r="N2731" s="216"/>
    </row>
    <row r="2732" spans="4:14" s="205" customFormat="1" x14ac:dyDescent="0.3">
      <c r="D2732" s="215"/>
      <c r="E2732" s="215"/>
      <c r="F2732" s="216"/>
      <c r="G2732" s="217"/>
      <c r="H2732" s="217"/>
      <c r="I2732" s="218"/>
      <c r="J2732" s="216"/>
      <c r="K2732" s="216"/>
      <c r="L2732" s="232"/>
      <c r="M2732" s="215"/>
      <c r="N2732" s="216"/>
    </row>
    <row r="2733" spans="4:14" s="205" customFormat="1" x14ac:dyDescent="0.3">
      <c r="D2733" s="215"/>
      <c r="E2733" s="215"/>
      <c r="F2733" s="216"/>
      <c r="G2733" s="217"/>
      <c r="H2733" s="217"/>
      <c r="I2733" s="218"/>
      <c r="J2733" s="216"/>
      <c r="K2733" s="216"/>
      <c r="L2733" s="232"/>
      <c r="M2733" s="215"/>
      <c r="N2733" s="216"/>
    </row>
    <row r="2734" spans="4:14" s="205" customFormat="1" x14ac:dyDescent="0.3">
      <c r="D2734" s="215"/>
      <c r="E2734" s="215"/>
      <c r="F2734" s="216"/>
      <c r="G2734" s="217"/>
      <c r="H2734" s="217"/>
      <c r="I2734" s="218"/>
      <c r="J2734" s="216"/>
      <c r="K2734" s="216"/>
      <c r="L2734" s="232"/>
      <c r="M2734" s="215"/>
      <c r="N2734" s="216"/>
    </row>
    <row r="2735" spans="4:14" s="205" customFormat="1" x14ac:dyDescent="0.3">
      <c r="D2735" s="215"/>
      <c r="E2735" s="215"/>
      <c r="F2735" s="216"/>
      <c r="G2735" s="217"/>
      <c r="H2735" s="217"/>
      <c r="I2735" s="218"/>
      <c r="J2735" s="216"/>
      <c r="K2735" s="216"/>
      <c r="L2735" s="232"/>
      <c r="M2735" s="215"/>
      <c r="N2735" s="216"/>
    </row>
    <row r="2736" spans="4:14" s="205" customFormat="1" x14ac:dyDescent="0.3">
      <c r="D2736" s="215"/>
      <c r="E2736" s="215"/>
      <c r="F2736" s="216"/>
      <c r="G2736" s="217"/>
      <c r="H2736" s="217"/>
      <c r="I2736" s="218"/>
      <c r="J2736" s="216"/>
      <c r="K2736" s="216"/>
      <c r="L2736" s="232"/>
      <c r="M2736" s="215"/>
      <c r="N2736" s="216"/>
    </row>
    <row r="2737" spans="4:14" s="205" customFormat="1" x14ac:dyDescent="0.3">
      <c r="D2737" s="215"/>
      <c r="E2737" s="215"/>
      <c r="F2737" s="216"/>
      <c r="G2737" s="217"/>
      <c r="H2737" s="217"/>
      <c r="I2737" s="218"/>
      <c r="J2737" s="216"/>
      <c r="K2737" s="216"/>
      <c r="L2737" s="232"/>
      <c r="M2737" s="215"/>
      <c r="N2737" s="216"/>
    </row>
    <row r="2738" spans="4:14" s="205" customFormat="1" x14ac:dyDescent="0.3">
      <c r="D2738" s="215"/>
      <c r="E2738" s="215"/>
      <c r="F2738" s="216"/>
      <c r="G2738" s="217"/>
      <c r="H2738" s="217"/>
      <c r="I2738" s="218"/>
      <c r="J2738" s="216"/>
      <c r="K2738" s="216"/>
      <c r="L2738" s="232"/>
      <c r="M2738" s="215"/>
      <c r="N2738" s="216"/>
    </row>
    <row r="2739" spans="4:14" s="205" customFormat="1" x14ac:dyDescent="0.3">
      <c r="D2739" s="215"/>
      <c r="E2739" s="215"/>
      <c r="F2739" s="216"/>
      <c r="G2739" s="217"/>
      <c r="H2739" s="217"/>
      <c r="I2739" s="218"/>
      <c r="J2739" s="216"/>
      <c r="K2739" s="216"/>
      <c r="L2739" s="232"/>
      <c r="M2739" s="215"/>
      <c r="N2739" s="216"/>
    </row>
    <row r="2740" spans="4:14" s="205" customFormat="1" x14ac:dyDescent="0.3">
      <c r="D2740" s="215"/>
      <c r="E2740" s="215"/>
      <c r="F2740" s="216"/>
      <c r="G2740" s="217"/>
      <c r="H2740" s="217"/>
      <c r="I2740" s="218"/>
      <c r="J2740" s="216"/>
      <c r="K2740" s="216"/>
      <c r="L2740" s="232"/>
      <c r="M2740" s="215"/>
      <c r="N2740" s="216"/>
    </row>
    <row r="2741" spans="4:14" s="205" customFormat="1" x14ac:dyDescent="0.3">
      <c r="D2741" s="215"/>
      <c r="E2741" s="215"/>
      <c r="F2741" s="216"/>
      <c r="G2741" s="217"/>
      <c r="H2741" s="217"/>
      <c r="I2741" s="218"/>
      <c r="J2741" s="216"/>
      <c r="K2741" s="216"/>
      <c r="L2741" s="232"/>
      <c r="M2741" s="215"/>
      <c r="N2741" s="216"/>
    </row>
    <row r="2742" spans="4:14" s="205" customFormat="1" x14ac:dyDescent="0.3">
      <c r="D2742" s="215"/>
      <c r="E2742" s="215"/>
      <c r="F2742" s="216"/>
      <c r="G2742" s="217"/>
      <c r="H2742" s="217"/>
      <c r="I2742" s="218"/>
      <c r="J2742" s="216"/>
      <c r="K2742" s="216"/>
      <c r="L2742" s="232"/>
      <c r="M2742" s="215"/>
      <c r="N2742" s="216"/>
    </row>
    <row r="2743" spans="4:14" s="205" customFormat="1" x14ac:dyDescent="0.3">
      <c r="D2743" s="215"/>
      <c r="E2743" s="215"/>
      <c r="F2743" s="216"/>
      <c r="G2743" s="217"/>
      <c r="H2743" s="217"/>
      <c r="I2743" s="218"/>
      <c r="J2743" s="216"/>
      <c r="K2743" s="216"/>
      <c r="L2743" s="232"/>
      <c r="M2743" s="215"/>
      <c r="N2743" s="216"/>
    </row>
    <row r="2744" spans="4:14" s="205" customFormat="1" x14ac:dyDescent="0.3">
      <c r="D2744" s="215"/>
      <c r="E2744" s="215"/>
      <c r="F2744" s="216"/>
      <c r="G2744" s="217"/>
      <c r="H2744" s="217"/>
      <c r="I2744" s="218"/>
      <c r="J2744" s="216"/>
      <c r="K2744" s="216"/>
      <c r="L2744" s="232"/>
      <c r="M2744" s="215"/>
      <c r="N2744" s="216"/>
    </row>
    <row r="2745" spans="4:14" s="205" customFormat="1" x14ac:dyDescent="0.3">
      <c r="D2745" s="215"/>
      <c r="E2745" s="215"/>
      <c r="F2745" s="216"/>
      <c r="G2745" s="217"/>
      <c r="H2745" s="217"/>
      <c r="I2745" s="218"/>
      <c r="J2745" s="216"/>
      <c r="K2745" s="216"/>
      <c r="L2745" s="232"/>
      <c r="M2745" s="215"/>
      <c r="N2745" s="216"/>
    </row>
    <row r="2746" spans="4:14" s="205" customFormat="1" x14ac:dyDescent="0.3">
      <c r="D2746" s="215"/>
      <c r="E2746" s="215"/>
      <c r="F2746" s="216"/>
      <c r="G2746" s="217"/>
      <c r="H2746" s="217"/>
      <c r="I2746" s="218"/>
      <c r="J2746" s="216"/>
      <c r="K2746" s="216"/>
      <c r="L2746" s="232"/>
      <c r="M2746" s="215"/>
      <c r="N2746" s="216"/>
    </row>
    <row r="2747" spans="4:14" s="205" customFormat="1" x14ac:dyDescent="0.3">
      <c r="D2747" s="215"/>
      <c r="E2747" s="215"/>
      <c r="F2747" s="216"/>
      <c r="G2747" s="217"/>
      <c r="H2747" s="217"/>
      <c r="I2747" s="218"/>
      <c r="J2747" s="216"/>
      <c r="K2747" s="216"/>
      <c r="L2747" s="232"/>
      <c r="M2747" s="215"/>
      <c r="N2747" s="216"/>
    </row>
    <row r="2748" spans="4:14" s="205" customFormat="1" x14ac:dyDescent="0.3">
      <c r="D2748" s="215"/>
      <c r="E2748" s="215"/>
      <c r="F2748" s="216"/>
      <c r="G2748" s="217"/>
      <c r="H2748" s="217"/>
      <c r="I2748" s="218"/>
      <c r="J2748" s="216"/>
      <c r="K2748" s="216"/>
      <c r="L2748" s="232"/>
      <c r="M2748" s="215"/>
      <c r="N2748" s="216"/>
    </row>
    <row r="2749" spans="4:14" s="205" customFormat="1" x14ac:dyDescent="0.3">
      <c r="D2749" s="215"/>
      <c r="E2749" s="215"/>
      <c r="F2749" s="216"/>
      <c r="G2749" s="217"/>
      <c r="H2749" s="217"/>
      <c r="I2749" s="218"/>
      <c r="J2749" s="216"/>
      <c r="K2749" s="216"/>
      <c r="L2749" s="232"/>
      <c r="M2749" s="215"/>
      <c r="N2749" s="216"/>
    </row>
    <row r="2750" spans="4:14" s="205" customFormat="1" x14ac:dyDescent="0.3">
      <c r="D2750" s="215"/>
      <c r="E2750" s="215"/>
      <c r="F2750" s="216"/>
      <c r="G2750" s="217"/>
      <c r="H2750" s="217"/>
      <c r="I2750" s="218"/>
      <c r="J2750" s="216"/>
      <c r="K2750" s="216"/>
      <c r="L2750" s="232"/>
      <c r="M2750" s="215"/>
      <c r="N2750" s="216"/>
    </row>
    <row r="2751" spans="4:14" s="205" customFormat="1" x14ac:dyDescent="0.3">
      <c r="D2751" s="215"/>
      <c r="E2751" s="215"/>
      <c r="F2751" s="216"/>
      <c r="G2751" s="217"/>
      <c r="H2751" s="217"/>
      <c r="I2751" s="218"/>
      <c r="J2751" s="216"/>
      <c r="K2751" s="216"/>
      <c r="L2751" s="232"/>
      <c r="M2751" s="215"/>
      <c r="N2751" s="216"/>
    </row>
    <row r="2752" spans="4:14" s="205" customFormat="1" x14ac:dyDescent="0.3">
      <c r="D2752" s="215"/>
      <c r="E2752" s="215"/>
      <c r="F2752" s="216"/>
      <c r="G2752" s="217"/>
      <c r="H2752" s="217"/>
      <c r="I2752" s="218"/>
      <c r="J2752" s="216"/>
      <c r="K2752" s="216"/>
      <c r="L2752" s="232"/>
      <c r="M2752" s="215"/>
      <c r="N2752" s="216"/>
    </row>
    <row r="2753" spans="4:14" s="205" customFormat="1" x14ac:dyDescent="0.3">
      <c r="D2753" s="215"/>
      <c r="E2753" s="215"/>
      <c r="F2753" s="216"/>
      <c r="G2753" s="217"/>
      <c r="H2753" s="217"/>
      <c r="I2753" s="218"/>
      <c r="J2753" s="216"/>
      <c r="K2753" s="216"/>
      <c r="L2753" s="232"/>
      <c r="M2753" s="215"/>
      <c r="N2753" s="216"/>
    </row>
    <row r="2754" spans="4:14" s="205" customFormat="1" x14ac:dyDescent="0.3">
      <c r="D2754" s="215"/>
      <c r="E2754" s="215"/>
      <c r="F2754" s="216"/>
      <c r="G2754" s="217"/>
      <c r="H2754" s="217"/>
      <c r="I2754" s="218"/>
      <c r="J2754" s="216"/>
      <c r="K2754" s="216"/>
      <c r="L2754" s="232"/>
      <c r="M2754" s="215"/>
      <c r="N2754" s="216"/>
    </row>
    <row r="2755" spans="4:14" s="205" customFormat="1" x14ac:dyDescent="0.3">
      <c r="D2755" s="215"/>
      <c r="E2755" s="215"/>
      <c r="F2755" s="216"/>
      <c r="G2755" s="217"/>
      <c r="H2755" s="217"/>
      <c r="I2755" s="218"/>
      <c r="J2755" s="216"/>
      <c r="K2755" s="216"/>
      <c r="L2755" s="232"/>
      <c r="M2755" s="215"/>
      <c r="N2755" s="216"/>
    </row>
    <row r="2756" spans="4:14" s="205" customFormat="1" x14ac:dyDescent="0.3">
      <c r="D2756" s="215"/>
      <c r="E2756" s="215"/>
      <c r="F2756" s="216"/>
      <c r="G2756" s="217"/>
      <c r="H2756" s="217"/>
      <c r="I2756" s="218"/>
      <c r="J2756" s="216"/>
      <c r="K2756" s="216"/>
      <c r="L2756" s="232"/>
      <c r="M2756" s="215"/>
      <c r="N2756" s="216"/>
    </row>
    <row r="2757" spans="4:14" s="205" customFormat="1" x14ac:dyDescent="0.3">
      <c r="D2757" s="215"/>
      <c r="E2757" s="215"/>
      <c r="F2757" s="216"/>
      <c r="G2757" s="217"/>
      <c r="H2757" s="217"/>
      <c r="I2757" s="218"/>
      <c r="J2757" s="216"/>
      <c r="K2757" s="216"/>
      <c r="L2757" s="232"/>
      <c r="M2757" s="215"/>
      <c r="N2757" s="216"/>
    </row>
    <row r="2758" spans="4:14" s="205" customFormat="1" x14ac:dyDescent="0.3">
      <c r="D2758" s="215"/>
      <c r="E2758" s="215"/>
      <c r="F2758" s="216"/>
      <c r="G2758" s="217"/>
      <c r="H2758" s="217"/>
      <c r="I2758" s="218"/>
      <c r="J2758" s="216"/>
      <c r="K2758" s="216"/>
      <c r="L2758" s="232"/>
      <c r="M2758" s="215"/>
      <c r="N2758" s="216"/>
    </row>
    <row r="2759" spans="4:14" s="205" customFormat="1" x14ac:dyDescent="0.3">
      <c r="D2759" s="215"/>
      <c r="E2759" s="215"/>
      <c r="F2759" s="216"/>
      <c r="G2759" s="217"/>
      <c r="H2759" s="217"/>
      <c r="I2759" s="218"/>
      <c r="J2759" s="216"/>
      <c r="K2759" s="216"/>
      <c r="L2759" s="232"/>
      <c r="M2759" s="215"/>
      <c r="N2759" s="216"/>
    </row>
    <row r="2760" spans="4:14" s="205" customFormat="1" x14ac:dyDescent="0.3">
      <c r="D2760" s="215"/>
      <c r="E2760" s="215"/>
      <c r="F2760" s="216"/>
      <c r="G2760" s="217"/>
      <c r="H2760" s="217"/>
      <c r="I2760" s="218"/>
      <c r="J2760" s="216"/>
      <c r="K2760" s="216"/>
      <c r="L2760" s="232"/>
      <c r="M2760" s="215"/>
      <c r="N2760" s="216"/>
    </row>
    <row r="2761" spans="4:14" s="205" customFormat="1" x14ac:dyDescent="0.3">
      <c r="D2761" s="215"/>
      <c r="E2761" s="215"/>
      <c r="F2761" s="216"/>
      <c r="G2761" s="217"/>
      <c r="H2761" s="217"/>
      <c r="I2761" s="218"/>
      <c r="J2761" s="216"/>
      <c r="K2761" s="216"/>
      <c r="L2761" s="232"/>
      <c r="M2761" s="215"/>
      <c r="N2761" s="216"/>
    </row>
    <row r="2762" spans="4:14" s="205" customFormat="1" x14ac:dyDescent="0.3">
      <c r="D2762" s="215"/>
      <c r="E2762" s="215"/>
      <c r="F2762" s="216"/>
      <c r="G2762" s="217"/>
      <c r="H2762" s="217"/>
      <c r="I2762" s="218"/>
      <c r="J2762" s="216"/>
      <c r="K2762" s="216"/>
      <c r="L2762" s="232"/>
      <c r="M2762" s="215"/>
      <c r="N2762" s="216"/>
    </row>
    <row r="2763" spans="4:14" s="205" customFormat="1" x14ac:dyDescent="0.3">
      <c r="D2763" s="215"/>
      <c r="E2763" s="215"/>
      <c r="F2763" s="216"/>
      <c r="G2763" s="217"/>
      <c r="H2763" s="217"/>
      <c r="I2763" s="218"/>
      <c r="J2763" s="216"/>
      <c r="K2763" s="216"/>
      <c r="L2763" s="232"/>
      <c r="M2763" s="215"/>
      <c r="N2763" s="216"/>
    </row>
    <row r="2764" spans="4:14" s="205" customFormat="1" x14ac:dyDescent="0.3">
      <c r="D2764" s="215"/>
      <c r="E2764" s="215"/>
      <c r="F2764" s="216"/>
      <c r="G2764" s="217"/>
      <c r="H2764" s="217"/>
      <c r="I2764" s="218"/>
      <c r="J2764" s="216"/>
      <c r="K2764" s="216"/>
      <c r="L2764" s="232"/>
      <c r="M2764" s="215"/>
      <c r="N2764" s="216"/>
    </row>
    <row r="2765" spans="4:14" s="205" customFormat="1" x14ac:dyDescent="0.3">
      <c r="D2765" s="215"/>
      <c r="E2765" s="215"/>
      <c r="F2765" s="216"/>
      <c r="G2765" s="217"/>
      <c r="H2765" s="217"/>
      <c r="I2765" s="218"/>
      <c r="J2765" s="216"/>
      <c r="K2765" s="216"/>
      <c r="L2765" s="232"/>
      <c r="M2765" s="215"/>
      <c r="N2765" s="216"/>
    </row>
    <row r="2766" spans="4:14" s="205" customFormat="1" x14ac:dyDescent="0.3">
      <c r="D2766" s="215"/>
      <c r="E2766" s="215"/>
      <c r="F2766" s="216"/>
      <c r="G2766" s="217"/>
      <c r="H2766" s="217"/>
      <c r="I2766" s="218"/>
      <c r="J2766" s="216"/>
      <c r="K2766" s="216"/>
      <c r="L2766" s="232"/>
      <c r="M2766" s="215"/>
      <c r="N2766" s="216"/>
    </row>
    <row r="2767" spans="4:14" s="205" customFormat="1" x14ac:dyDescent="0.3">
      <c r="D2767" s="215"/>
      <c r="E2767" s="215"/>
      <c r="F2767" s="216"/>
      <c r="G2767" s="217"/>
      <c r="H2767" s="217"/>
      <c r="I2767" s="218"/>
      <c r="J2767" s="216"/>
      <c r="K2767" s="216"/>
      <c r="L2767" s="232"/>
      <c r="M2767" s="215"/>
      <c r="N2767" s="216"/>
    </row>
    <row r="2768" spans="4:14" s="205" customFormat="1" x14ac:dyDescent="0.3">
      <c r="D2768" s="215"/>
      <c r="E2768" s="215"/>
      <c r="F2768" s="216"/>
      <c r="G2768" s="217"/>
      <c r="H2768" s="217"/>
      <c r="I2768" s="218"/>
      <c r="J2768" s="216"/>
      <c r="K2768" s="216"/>
      <c r="L2768" s="232"/>
      <c r="M2768" s="215"/>
      <c r="N2768" s="216"/>
    </row>
    <row r="2769" spans="4:14" s="205" customFormat="1" x14ac:dyDescent="0.3">
      <c r="D2769" s="215"/>
      <c r="E2769" s="215"/>
      <c r="F2769" s="216"/>
      <c r="G2769" s="217"/>
      <c r="H2769" s="217"/>
      <c r="I2769" s="218"/>
      <c r="J2769" s="216"/>
      <c r="K2769" s="216"/>
      <c r="L2769" s="232"/>
      <c r="M2769" s="215"/>
      <c r="N2769" s="216"/>
    </row>
    <row r="2770" spans="4:14" s="205" customFormat="1" x14ac:dyDescent="0.3">
      <c r="D2770" s="215"/>
      <c r="E2770" s="215"/>
      <c r="F2770" s="216"/>
      <c r="G2770" s="217"/>
      <c r="H2770" s="217"/>
      <c r="I2770" s="218"/>
      <c r="J2770" s="216"/>
      <c r="K2770" s="216"/>
      <c r="L2770" s="232"/>
      <c r="M2770" s="215"/>
      <c r="N2770" s="216"/>
    </row>
    <row r="2771" spans="4:14" s="205" customFormat="1" x14ac:dyDescent="0.3">
      <c r="D2771" s="215"/>
      <c r="E2771" s="215"/>
      <c r="F2771" s="216"/>
      <c r="G2771" s="217"/>
      <c r="H2771" s="217"/>
      <c r="I2771" s="218"/>
      <c r="J2771" s="216"/>
      <c r="K2771" s="216"/>
      <c r="L2771" s="232"/>
      <c r="M2771" s="215"/>
      <c r="N2771" s="216"/>
    </row>
    <row r="2772" spans="4:14" s="205" customFormat="1" x14ac:dyDescent="0.3">
      <c r="D2772" s="215"/>
      <c r="E2772" s="215"/>
      <c r="F2772" s="216"/>
      <c r="G2772" s="217"/>
      <c r="H2772" s="217"/>
      <c r="I2772" s="218"/>
      <c r="J2772" s="216"/>
      <c r="K2772" s="216"/>
      <c r="L2772" s="232"/>
      <c r="M2772" s="215"/>
      <c r="N2772" s="216"/>
    </row>
    <row r="2773" spans="4:14" s="205" customFormat="1" x14ac:dyDescent="0.3">
      <c r="D2773" s="215"/>
      <c r="E2773" s="215"/>
      <c r="F2773" s="216"/>
      <c r="G2773" s="217"/>
      <c r="H2773" s="217"/>
      <c r="I2773" s="218"/>
      <c r="J2773" s="216"/>
      <c r="K2773" s="216"/>
      <c r="L2773" s="232"/>
      <c r="M2773" s="215"/>
      <c r="N2773" s="216"/>
    </row>
    <row r="2774" spans="4:14" s="205" customFormat="1" x14ac:dyDescent="0.3">
      <c r="D2774" s="215"/>
      <c r="E2774" s="215"/>
      <c r="F2774" s="216"/>
      <c r="G2774" s="217"/>
      <c r="H2774" s="217"/>
      <c r="I2774" s="218"/>
      <c r="J2774" s="216"/>
      <c r="K2774" s="216"/>
      <c r="L2774" s="232"/>
      <c r="M2774" s="215"/>
      <c r="N2774" s="216"/>
    </row>
    <row r="2775" spans="4:14" s="205" customFormat="1" x14ac:dyDescent="0.3">
      <c r="D2775" s="215"/>
      <c r="E2775" s="215"/>
      <c r="F2775" s="216"/>
      <c r="G2775" s="217"/>
      <c r="H2775" s="217"/>
      <c r="I2775" s="218"/>
      <c r="J2775" s="216"/>
      <c r="K2775" s="216"/>
      <c r="L2775" s="232"/>
      <c r="M2775" s="215"/>
      <c r="N2775" s="216"/>
    </row>
    <row r="2776" spans="4:14" s="205" customFormat="1" x14ac:dyDescent="0.3">
      <c r="D2776" s="215"/>
      <c r="E2776" s="215"/>
      <c r="F2776" s="216"/>
      <c r="G2776" s="217"/>
      <c r="H2776" s="217"/>
      <c r="I2776" s="218"/>
      <c r="J2776" s="216"/>
      <c r="K2776" s="216"/>
      <c r="L2776" s="232"/>
      <c r="M2776" s="215"/>
      <c r="N2776" s="216"/>
    </row>
    <row r="2777" spans="4:14" s="205" customFormat="1" x14ac:dyDescent="0.3">
      <c r="D2777" s="215"/>
      <c r="E2777" s="215"/>
      <c r="F2777" s="216"/>
      <c r="G2777" s="217"/>
      <c r="H2777" s="217"/>
      <c r="I2777" s="218"/>
      <c r="J2777" s="216"/>
      <c r="K2777" s="216"/>
      <c r="L2777" s="232"/>
      <c r="M2777" s="215"/>
      <c r="N2777" s="216"/>
    </row>
    <row r="2778" spans="4:14" s="205" customFormat="1" x14ac:dyDescent="0.3">
      <c r="D2778" s="215"/>
      <c r="E2778" s="215"/>
      <c r="F2778" s="216"/>
      <c r="G2778" s="217"/>
      <c r="H2778" s="217"/>
      <c r="I2778" s="218"/>
      <c r="J2778" s="216"/>
      <c r="K2778" s="216"/>
      <c r="L2778" s="232"/>
      <c r="M2778" s="215"/>
      <c r="N2778" s="216"/>
    </row>
    <row r="2779" spans="4:14" s="205" customFormat="1" x14ac:dyDescent="0.3">
      <c r="D2779" s="215"/>
      <c r="E2779" s="215"/>
      <c r="F2779" s="216"/>
      <c r="G2779" s="217"/>
      <c r="H2779" s="217"/>
      <c r="I2779" s="218"/>
      <c r="J2779" s="216"/>
      <c r="K2779" s="216"/>
      <c r="L2779" s="232"/>
      <c r="M2779" s="215"/>
      <c r="N2779" s="216"/>
    </row>
    <row r="2780" spans="4:14" s="205" customFormat="1" x14ac:dyDescent="0.3">
      <c r="D2780" s="215"/>
      <c r="E2780" s="215"/>
      <c r="F2780" s="216"/>
      <c r="G2780" s="217"/>
      <c r="H2780" s="217"/>
      <c r="I2780" s="218"/>
      <c r="J2780" s="216"/>
      <c r="K2780" s="216"/>
      <c r="L2780" s="232"/>
      <c r="M2780" s="215"/>
      <c r="N2780" s="216"/>
    </row>
    <row r="2781" spans="4:14" s="205" customFormat="1" x14ac:dyDescent="0.3">
      <c r="D2781" s="215"/>
      <c r="E2781" s="215"/>
      <c r="F2781" s="216"/>
      <c r="G2781" s="217"/>
      <c r="H2781" s="217"/>
      <c r="I2781" s="218"/>
      <c r="J2781" s="216"/>
      <c r="K2781" s="216"/>
      <c r="L2781" s="232"/>
      <c r="M2781" s="215"/>
      <c r="N2781" s="216"/>
    </row>
    <row r="2782" spans="4:14" s="205" customFormat="1" x14ac:dyDescent="0.3">
      <c r="D2782" s="215"/>
      <c r="E2782" s="215"/>
      <c r="F2782" s="216"/>
      <c r="G2782" s="217"/>
      <c r="H2782" s="217"/>
      <c r="I2782" s="218"/>
      <c r="J2782" s="216"/>
      <c r="K2782" s="216"/>
      <c r="L2782" s="232"/>
      <c r="M2782" s="215"/>
      <c r="N2782" s="216"/>
    </row>
    <row r="2783" spans="4:14" s="205" customFormat="1" x14ac:dyDescent="0.3">
      <c r="D2783" s="215"/>
      <c r="E2783" s="215"/>
      <c r="F2783" s="216"/>
      <c r="G2783" s="217"/>
      <c r="H2783" s="217"/>
      <c r="I2783" s="218"/>
      <c r="J2783" s="216"/>
      <c r="K2783" s="216"/>
      <c r="L2783" s="232"/>
      <c r="M2783" s="215"/>
      <c r="N2783" s="216"/>
    </row>
    <row r="2784" spans="4:14" s="205" customFormat="1" x14ac:dyDescent="0.3">
      <c r="D2784" s="215"/>
      <c r="E2784" s="215"/>
      <c r="F2784" s="216"/>
      <c r="G2784" s="217"/>
      <c r="H2784" s="217"/>
      <c r="I2784" s="218"/>
      <c r="J2784" s="216"/>
      <c r="K2784" s="216"/>
      <c r="L2784" s="232"/>
      <c r="M2784" s="215"/>
      <c r="N2784" s="216"/>
    </row>
    <row r="2785" spans="4:14" s="205" customFormat="1" x14ac:dyDescent="0.3">
      <c r="D2785" s="215"/>
      <c r="E2785" s="215"/>
      <c r="F2785" s="216"/>
      <c r="G2785" s="217"/>
      <c r="H2785" s="217"/>
      <c r="I2785" s="218"/>
      <c r="J2785" s="216"/>
      <c r="K2785" s="216"/>
      <c r="L2785" s="232"/>
      <c r="M2785" s="215"/>
      <c r="N2785" s="216"/>
    </row>
    <row r="2786" spans="4:14" s="205" customFormat="1" x14ac:dyDescent="0.3">
      <c r="D2786" s="215"/>
      <c r="E2786" s="215"/>
      <c r="F2786" s="216"/>
      <c r="G2786" s="217"/>
      <c r="H2786" s="217"/>
      <c r="I2786" s="218"/>
      <c r="J2786" s="216"/>
      <c r="K2786" s="216"/>
      <c r="L2786" s="232"/>
      <c r="M2786" s="215"/>
      <c r="N2786" s="216"/>
    </row>
    <row r="2787" spans="4:14" s="205" customFormat="1" x14ac:dyDescent="0.3">
      <c r="D2787" s="215"/>
      <c r="E2787" s="215"/>
      <c r="F2787" s="216"/>
      <c r="G2787" s="217"/>
      <c r="H2787" s="217"/>
      <c r="I2787" s="218"/>
      <c r="J2787" s="216"/>
      <c r="K2787" s="216"/>
      <c r="L2787" s="232"/>
      <c r="M2787" s="215"/>
      <c r="N2787" s="216"/>
    </row>
    <row r="2788" spans="4:14" s="205" customFormat="1" x14ac:dyDescent="0.3">
      <c r="D2788" s="215"/>
      <c r="E2788" s="215"/>
      <c r="F2788" s="216"/>
      <c r="G2788" s="217"/>
      <c r="H2788" s="217"/>
      <c r="I2788" s="218"/>
      <c r="J2788" s="216"/>
      <c r="K2788" s="216"/>
      <c r="L2788" s="232"/>
      <c r="M2788" s="215"/>
      <c r="N2788" s="216"/>
    </row>
    <row r="2789" spans="4:14" s="205" customFormat="1" x14ac:dyDescent="0.3">
      <c r="D2789" s="215"/>
      <c r="E2789" s="215"/>
      <c r="F2789" s="216"/>
      <c r="G2789" s="217"/>
      <c r="H2789" s="217"/>
      <c r="I2789" s="218"/>
      <c r="J2789" s="216"/>
      <c r="K2789" s="216"/>
      <c r="L2789" s="232"/>
      <c r="M2789" s="215"/>
      <c r="N2789" s="216"/>
    </row>
    <row r="2790" spans="4:14" s="205" customFormat="1" x14ac:dyDescent="0.3">
      <c r="D2790" s="215"/>
      <c r="E2790" s="215"/>
      <c r="F2790" s="216"/>
      <c r="G2790" s="217"/>
      <c r="H2790" s="217"/>
      <c r="I2790" s="218"/>
      <c r="J2790" s="216"/>
      <c r="K2790" s="216"/>
      <c r="L2790" s="232"/>
      <c r="M2790" s="215"/>
      <c r="N2790" s="216"/>
    </row>
    <row r="2791" spans="4:14" s="205" customFormat="1" x14ac:dyDescent="0.3">
      <c r="D2791" s="215"/>
      <c r="E2791" s="215"/>
      <c r="F2791" s="216"/>
      <c r="G2791" s="217"/>
      <c r="H2791" s="217"/>
      <c r="I2791" s="218"/>
      <c r="J2791" s="216"/>
      <c r="K2791" s="216"/>
      <c r="L2791" s="232"/>
      <c r="M2791" s="215"/>
      <c r="N2791" s="216"/>
    </row>
    <row r="2792" spans="4:14" s="205" customFormat="1" x14ac:dyDescent="0.3">
      <c r="D2792" s="215"/>
      <c r="E2792" s="215"/>
      <c r="F2792" s="216"/>
      <c r="G2792" s="217"/>
      <c r="H2792" s="217"/>
      <c r="I2792" s="218"/>
      <c r="J2792" s="216"/>
      <c r="K2792" s="216"/>
      <c r="L2792" s="232"/>
      <c r="M2792" s="215"/>
      <c r="N2792" s="216"/>
    </row>
    <row r="2793" spans="4:14" s="205" customFormat="1" x14ac:dyDescent="0.3">
      <c r="D2793" s="215"/>
      <c r="E2793" s="215"/>
      <c r="F2793" s="216"/>
      <c r="G2793" s="217"/>
      <c r="H2793" s="217"/>
      <c r="I2793" s="218"/>
      <c r="J2793" s="216"/>
      <c r="K2793" s="216"/>
      <c r="L2793" s="232"/>
      <c r="M2793" s="215"/>
      <c r="N2793" s="216"/>
    </row>
    <row r="2794" spans="4:14" s="205" customFormat="1" x14ac:dyDescent="0.3">
      <c r="D2794" s="215"/>
      <c r="E2794" s="215"/>
      <c r="F2794" s="216"/>
      <c r="G2794" s="217"/>
      <c r="H2794" s="217"/>
      <c r="I2794" s="218"/>
      <c r="J2794" s="216"/>
      <c r="K2794" s="216"/>
      <c r="L2794" s="232"/>
      <c r="M2794" s="215"/>
      <c r="N2794" s="216"/>
    </row>
    <row r="2795" spans="4:14" s="205" customFormat="1" x14ac:dyDescent="0.3">
      <c r="D2795" s="215"/>
      <c r="E2795" s="215"/>
      <c r="F2795" s="216"/>
      <c r="G2795" s="217"/>
      <c r="H2795" s="217"/>
      <c r="I2795" s="218"/>
      <c r="J2795" s="216"/>
      <c r="K2795" s="216"/>
      <c r="L2795" s="232"/>
      <c r="M2795" s="215"/>
      <c r="N2795" s="216"/>
    </row>
    <row r="2796" spans="4:14" s="205" customFormat="1" x14ac:dyDescent="0.3">
      <c r="D2796" s="215"/>
      <c r="E2796" s="215"/>
      <c r="F2796" s="216"/>
      <c r="G2796" s="217"/>
      <c r="H2796" s="217"/>
      <c r="I2796" s="218"/>
      <c r="J2796" s="216"/>
      <c r="K2796" s="216"/>
      <c r="L2796" s="232"/>
      <c r="M2796" s="215"/>
      <c r="N2796" s="216"/>
    </row>
    <row r="2797" spans="4:14" s="205" customFormat="1" x14ac:dyDescent="0.3">
      <c r="D2797" s="215"/>
      <c r="E2797" s="215"/>
      <c r="F2797" s="216"/>
      <c r="G2797" s="217"/>
      <c r="H2797" s="217"/>
      <c r="I2797" s="218"/>
      <c r="J2797" s="216"/>
      <c r="K2797" s="216"/>
      <c r="L2797" s="232"/>
      <c r="M2797" s="215"/>
      <c r="N2797" s="216"/>
    </row>
    <row r="2798" spans="4:14" s="205" customFormat="1" x14ac:dyDescent="0.3">
      <c r="D2798" s="215"/>
      <c r="E2798" s="215"/>
      <c r="F2798" s="216"/>
      <c r="G2798" s="217"/>
      <c r="H2798" s="217"/>
      <c r="I2798" s="218"/>
      <c r="J2798" s="216"/>
      <c r="K2798" s="216"/>
      <c r="L2798" s="232"/>
      <c r="M2798" s="215"/>
      <c r="N2798" s="216"/>
    </row>
    <row r="2799" spans="4:14" s="205" customFormat="1" x14ac:dyDescent="0.3">
      <c r="D2799" s="215"/>
      <c r="E2799" s="215"/>
      <c r="F2799" s="216"/>
      <c r="G2799" s="217"/>
      <c r="H2799" s="217"/>
      <c r="I2799" s="218"/>
      <c r="J2799" s="216"/>
      <c r="K2799" s="216"/>
      <c r="L2799" s="232"/>
      <c r="M2799" s="215"/>
      <c r="N2799" s="216"/>
    </row>
    <row r="2800" spans="4:14" s="205" customFormat="1" x14ac:dyDescent="0.3">
      <c r="D2800" s="215"/>
      <c r="E2800" s="215"/>
      <c r="F2800" s="216"/>
      <c r="G2800" s="217"/>
      <c r="H2800" s="217"/>
      <c r="I2800" s="218"/>
      <c r="J2800" s="216"/>
      <c r="K2800" s="216"/>
      <c r="L2800" s="232"/>
      <c r="M2800" s="215"/>
      <c r="N2800" s="216"/>
    </row>
    <row r="2801" spans="4:14" s="205" customFormat="1" x14ac:dyDescent="0.3">
      <c r="D2801" s="215"/>
      <c r="E2801" s="215"/>
      <c r="F2801" s="216"/>
      <c r="G2801" s="217"/>
      <c r="H2801" s="217"/>
      <c r="I2801" s="218"/>
      <c r="J2801" s="216"/>
      <c r="K2801" s="216"/>
      <c r="L2801" s="232"/>
      <c r="M2801" s="215"/>
      <c r="N2801" s="216"/>
    </row>
    <row r="2802" spans="4:14" s="205" customFormat="1" x14ac:dyDescent="0.3">
      <c r="D2802" s="215"/>
      <c r="E2802" s="215"/>
      <c r="F2802" s="216"/>
      <c r="G2802" s="217"/>
      <c r="H2802" s="217"/>
      <c r="I2802" s="218"/>
      <c r="J2802" s="216"/>
      <c r="K2802" s="216"/>
      <c r="L2802" s="232"/>
      <c r="M2802" s="215"/>
      <c r="N2802" s="216"/>
    </row>
    <row r="2803" spans="4:14" s="205" customFormat="1" x14ac:dyDescent="0.3">
      <c r="D2803" s="215"/>
      <c r="E2803" s="215"/>
      <c r="F2803" s="216"/>
      <c r="G2803" s="217"/>
      <c r="H2803" s="217"/>
      <c r="I2803" s="218"/>
      <c r="J2803" s="216"/>
      <c r="K2803" s="216"/>
      <c r="L2803" s="232"/>
      <c r="M2803" s="215"/>
      <c r="N2803" s="216"/>
    </row>
    <row r="2804" spans="4:14" s="205" customFormat="1" x14ac:dyDescent="0.3">
      <c r="D2804" s="215"/>
      <c r="E2804" s="215"/>
      <c r="F2804" s="216"/>
      <c r="G2804" s="217"/>
      <c r="H2804" s="217"/>
      <c r="I2804" s="218"/>
      <c r="J2804" s="216"/>
      <c r="K2804" s="216"/>
      <c r="L2804" s="232"/>
      <c r="M2804" s="215"/>
      <c r="N2804" s="216"/>
    </row>
    <row r="2805" spans="4:14" s="205" customFormat="1" x14ac:dyDescent="0.3">
      <c r="D2805" s="215"/>
      <c r="E2805" s="215"/>
      <c r="F2805" s="216"/>
      <c r="G2805" s="217"/>
      <c r="H2805" s="217"/>
      <c r="I2805" s="218"/>
      <c r="J2805" s="216"/>
      <c r="K2805" s="216"/>
      <c r="L2805" s="232"/>
      <c r="M2805" s="215"/>
      <c r="N2805" s="216"/>
    </row>
    <row r="2806" spans="4:14" s="205" customFormat="1" x14ac:dyDescent="0.3">
      <c r="D2806" s="215"/>
      <c r="E2806" s="215"/>
      <c r="F2806" s="216"/>
      <c r="G2806" s="217"/>
      <c r="H2806" s="217"/>
      <c r="I2806" s="218"/>
      <c r="J2806" s="216"/>
      <c r="K2806" s="216"/>
      <c r="L2806" s="232"/>
      <c r="M2806" s="215"/>
      <c r="N2806" s="216"/>
    </row>
    <row r="2807" spans="4:14" s="205" customFormat="1" x14ac:dyDescent="0.3">
      <c r="D2807" s="215"/>
      <c r="E2807" s="215"/>
      <c r="F2807" s="216"/>
      <c r="G2807" s="217"/>
      <c r="H2807" s="217"/>
      <c r="I2807" s="218"/>
      <c r="J2807" s="216"/>
      <c r="K2807" s="216"/>
      <c r="L2807" s="232"/>
      <c r="M2807" s="215"/>
      <c r="N2807" s="216"/>
    </row>
    <row r="2808" spans="4:14" s="205" customFormat="1" x14ac:dyDescent="0.3">
      <c r="D2808" s="215"/>
      <c r="E2808" s="215"/>
      <c r="F2808" s="216"/>
      <c r="G2808" s="217"/>
      <c r="H2808" s="217"/>
      <c r="I2808" s="218"/>
      <c r="J2808" s="216"/>
      <c r="K2808" s="216"/>
      <c r="L2808" s="232"/>
      <c r="M2808" s="215"/>
      <c r="N2808" s="216"/>
    </row>
    <row r="2809" spans="4:14" s="205" customFormat="1" x14ac:dyDescent="0.3">
      <c r="D2809" s="215"/>
      <c r="E2809" s="215"/>
      <c r="F2809" s="216"/>
      <c r="G2809" s="217"/>
      <c r="H2809" s="217"/>
      <c r="I2809" s="218"/>
      <c r="J2809" s="216"/>
      <c r="K2809" s="216"/>
      <c r="L2809" s="232"/>
      <c r="M2809" s="215"/>
      <c r="N2809" s="216"/>
    </row>
    <row r="2810" spans="4:14" s="205" customFormat="1" x14ac:dyDescent="0.3">
      <c r="D2810" s="215"/>
      <c r="E2810" s="215"/>
      <c r="F2810" s="216"/>
      <c r="G2810" s="217"/>
      <c r="H2810" s="217"/>
      <c r="I2810" s="218"/>
      <c r="J2810" s="216"/>
      <c r="K2810" s="216"/>
      <c r="L2810" s="232"/>
      <c r="M2810" s="215"/>
      <c r="N2810" s="216"/>
    </row>
    <row r="2811" spans="4:14" s="205" customFormat="1" x14ac:dyDescent="0.3">
      <c r="D2811" s="215"/>
      <c r="E2811" s="215"/>
      <c r="F2811" s="216"/>
      <c r="G2811" s="217"/>
      <c r="H2811" s="217"/>
      <c r="I2811" s="218"/>
      <c r="J2811" s="216"/>
      <c r="K2811" s="216"/>
      <c r="L2811" s="232"/>
      <c r="M2811" s="215"/>
      <c r="N2811" s="216"/>
    </row>
    <row r="2812" spans="4:14" s="205" customFormat="1" x14ac:dyDescent="0.3">
      <c r="D2812" s="215"/>
      <c r="E2812" s="215"/>
      <c r="F2812" s="216"/>
      <c r="G2812" s="217"/>
      <c r="H2812" s="217"/>
      <c r="I2812" s="218"/>
      <c r="J2812" s="216"/>
      <c r="K2812" s="216"/>
      <c r="L2812" s="232"/>
      <c r="M2812" s="215"/>
      <c r="N2812" s="216"/>
    </row>
    <row r="2813" spans="4:14" s="205" customFormat="1" x14ac:dyDescent="0.3">
      <c r="D2813" s="215"/>
      <c r="E2813" s="215"/>
      <c r="F2813" s="216"/>
      <c r="G2813" s="217"/>
      <c r="H2813" s="217"/>
      <c r="I2813" s="218"/>
      <c r="J2813" s="216"/>
      <c r="K2813" s="216"/>
      <c r="L2813" s="232"/>
      <c r="M2813" s="215"/>
      <c r="N2813" s="216"/>
    </row>
    <row r="2814" spans="4:14" s="205" customFormat="1" x14ac:dyDescent="0.3">
      <c r="D2814" s="215"/>
      <c r="E2814" s="215"/>
      <c r="F2814" s="216"/>
      <c r="G2814" s="217"/>
      <c r="H2814" s="217"/>
      <c r="I2814" s="218"/>
      <c r="J2814" s="216"/>
      <c r="K2814" s="216"/>
      <c r="L2814" s="232"/>
      <c r="M2814" s="215"/>
      <c r="N2814" s="216"/>
    </row>
    <row r="2815" spans="4:14" s="205" customFormat="1" x14ac:dyDescent="0.3">
      <c r="D2815" s="215"/>
      <c r="E2815" s="215"/>
      <c r="F2815" s="216"/>
      <c r="G2815" s="217"/>
      <c r="H2815" s="217"/>
      <c r="I2815" s="218"/>
      <c r="J2815" s="216"/>
      <c r="K2815" s="216"/>
      <c r="L2815" s="232"/>
      <c r="M2815" s="215"/>
      <c r="N2815" s="216"/>
    </row>
    <row r="2816" spans="4:14" s="205" customFormat="1" x14ac:dyDescent="0.3">
      <c r="D2816" s="215"/>
      <c r="E2816" s="215"/>
      <c r="F2816" s="216"/>
      <c r="G2816" s="217"/>
      <c r="H2816" s="217"/>
      <c r="I2816" s="218"/>
      <c r="J2816" s="216"/>
      <c r="K2816" s="216"/>
      <c r="L2816" s="232"/>
      <c r="M2816" s="215"/>
      <c r="N2816" s="216"/>
    </row>
    <row r="2817" spans="4:14" s="205" customFormat="1" x14ac:dyDescent="0.3">
      <c r="D2817" s="215"/>
      <c r="E2817" s="215"/>
      <c r="F2817" s="216"/>
      <c r="G2817" s="217"/>
      <c r="H2817" s="217"/>
      <c r="I2817" s="218"/>
      <c r="J2817" s="216"/>
      <c r="K2817" s="216"/>
      <c r="L2817" s="232"/>
      <c r="M2817" s="215"/>
      <c r="N2817" s="216"/>
    </row>
    <row r="2818" spans="4:14" s="205" customFormat="1" x14ac:dyDescent="0.3">
      <c r="D2818" s="215"/>
      <c r="E2818" s="215"/>
      <c r="F2818" s="216"/>
      <c r="G2818" s="217"/>
      <c r="H2818" s="217"/>
      <c r="I2818" s="218"/>
      <c r="J2818" s="216"/>
      <c r="K2818" s="216"/>
      <c r="L2818" s="232"/>
      <c r="M2818" s="215"/>
      <c r="N2818" s="216"/>
    </row>
    <row r="2819" spans="4:14" s="205" customFormat="1" x14ac:dyDescent="0.3">
      <c r="D2819" s="215"/>
      <c r="E2819" s="215"/>
      <c r="F2819" s="216"/>
      <c r="G2819" s="217"/>
      <c r="H2819" s="217"/>
      <c r="I2819" s="218"/>
      <c r="J2819" s="216"/>
      <c r="K2819" s="216"/>
      <c r="L2819" s="232"/>
      <c r="M2819" s="215"/>
      <c r="N2819" s="216"/>
    </row>
    <row r="2820" spans="4:14" s="205" customFormat="1" x14ac:dyDescent="0.3">
      <c r="D2820" s="215"/>
      <c r="E2820" s="215"/>
      <c r="F2820" s="216"/>
      <c r="G2820" s="217"/>
      <c r="H2820" s="217"/>
      <c r="I2820" s="218"/>
      <c r="J2820" s="216"/>
      <c r="K2820" s="216"/>
      <c r="L2820" s="232"/>
      <c r="M2820" s="215"/>
      <c r="N2820" s="216"/>
    </row>
    <row r="2821" spans="4:14" s="205" customFormat="1" x14ac:dyDescent="0.3">
      <c r="D2821" s="215"/>
      <c r="E2821" s="215"/>
      <c r="F2821" s="216"/>
      <c r="G2821" s="217"/>
      <c r="H2821" s="217"/>
      <c r="I2821" s="218"/>
      <c r="J2821" s="216"/>
      <c r="K2821" s="216"/>
      <c r="L2821" s="232"/>
      <c r="M2821" s="215"/>
      <c r="N2821" s="216"/>
    </row>
    <row r="2822" spans="4:14" s="205" customFormat="1" x14ac:dyDescent="0.3">
      <c r="D2822" s="215"/>
      <c r="E2822" s="215"/>
      <c r="F2822" s="216"/>
      <c r="G2822" s="217"/>
      <c r="H2822" s="217"/>
      <c r="I2822" s="218"/>
      <c r="J2822" s="216"/>
      <c r="K2822" s="216"/>
      <c r="L2822" s="232"/>
      <c r="M2822" s="215"/>
      <c r="N2822" s="216"/>
    </row>
    <row r="2823" spans="4:14" s="205" customFormat="1" x14ac:dyDescent="0.3">
      <c r="D2823" s="215"/>
      <c r="E2823" s="215"/>
      <c r="F2823" s="216"/>
      <c r="G2823" s="217"/>
      <c r="H2823" s="217"/>
      <c r="I2823" s="218"/>
      <c r="J2823" s="216"/>
      <c r="K2823" s="216"/>
      <c r="L2823" s="232"/>
      <c r="M2823" s="215"/>
      <c r="N2823" s="216"/>
    </row>
    <row r="2824" spans="4:14" s="205" customFormat="1" x14ac:dyDescent="0.3">
      <c r="D2824" s="215"/>
      <c r="E2824" s="215"/>
      <c r="F2824" s="216"/>
      <c r="G2824" s="217"/>
      <c r="H2824" s="217"/>
      <c r="I2824" s="218"/>
      <c r="J2824" s="216"/>
      <c r="K2824" s="216"/>
      <c r="L2824" s="232"/>
      <c r="M2824" s="215"/>
      <c r="N2824" s="216"/>
    </row>
    <row r="2825" spans="4:14" s="205" customFormat="1" x14ac:dyDescent="0.3">
      <c r="D2825" s="215"/>
      <c r="E2825" s="215"/>
      <c r="F2825" s="216"/>
      <c r="G2825" s="217"/>
      <c r="H2825" s="217"/>
      <c r="I2825" s="218"/>
      <c r="J2825" s="216"/>
      <c r="K2825" s="216"/>
      <c r="L2825" s="232"/>
      <c r="M2825" s="215"/>
      <c r="N2825" s="216"/>
    </row>
    <row r="2826" spans="4:14" s="205" customFormat="1" x14ac:dyDescent="0.3">
      <c r="D2826" s="215"/>
      <c r="E2826" s="215"/>
      <c r="F2826" s="216"/>
      <c r="G2826" s="217"/>
      <c r="H2826" s="217"/>
      <c r="I2826" s="218"/>
      <c r="J2826" s="216"/>
      <c r="K2826" s="216"/>
      <c r="L2826" s="232"/>
      <c r="M2826" s="215"/>
      <c r="N2826" s="216"/>
    </row>
    <row r="2827" spans="4:14" s="205" customFormat="1" x14ac:dyDescent="0.3">
      <c r="D2827" s="215"/>
      <c r="E2827" s="215"/>
      <c r="F2827" s="216"/>
      <c r="G2827" s="217"/>
      <c r="H2827" s="217"/>
      <c r="I2827" s="218"/>
      <c r="J2827" s="216"/>
      <c r="K2827" s="216"/>
      <c r="L2827" s="232"/>
      <c r="M2827" s="215"/>
      <c r="N2827" s="216"/>
    </row>
    <row r="2828" spans="4:14" s="205" customFormat="1" x14ac:dyDescent="0.3">
      <c r="D2828" s="215"/>
      <c r="E2828" s="215"/>
      <c r="F2828" s="216"/>
      <c r="G2828" s="217"/>
      <c r="H2828" s="217"/>
      <c r="I2828" s="218"/>
      <c r="J2828" s="216"/>
      <c r="K2828" s="216"/>
      <c r="L2828" s="232"/>
      <c r="M2828" s="215"/>
      <c r="N2828" s="216"/>
    </row>
    <row r="2829" spans="4:14" s="205" customFormat="1" x14ac:dyDescent="0.3">
      <c r="D2829" s="215"/>
      <c r="E2829" s="215"/>
      <c r="F2829" s="216"/>
      <c r="G2829" s="217"/>
      <c r="H2829" s="217"/>
      <c r="I2829" s="218"/>
      <c r="J2829" s="216"/>
      <c r="K2829" s="216"/>
      <c r="L2829" s="232"/>
      <c r="M2829" s="215"/>
      <c r="N2829" s="216"/>
    </row>
    <row r="2830" spans="4:14" s="205" customFormat="1" x14ac:dyDescent="0.3">
      <c r="D2830" s="215"/>
      <c r="E2830" s="215"/>
      <c r="F2830" s="216"/>
      <c r="G2830" s="217"/>
      <c r="H2830" s="217"/>
      <c r="I2830" s="218"/>
      <c r="J2830" s="216"/>
      <c r="K2830" s="216"/>
      <c r="L2830" s="232"/>
      <c r="M2830" s="215"/>
      <c r="N2830" s="216"/>
    </row>
    <row r="2831" spans="4:14" s="205" customFormat="1" x14ac:dyDescent="0.3">
      <c r="D2831" s="215"/>
      <c r="E2831" s="215"/>
      <c r="F2831" s="216"/>
      <c r="G2831" s="217"/>
      <c r="H2831" s="217"/>
      <c r="I2831" s="218"/>
      <c r="J2831" s="216"/>
      <c r="K2831" s="216"/>
      <c r="L2831" s="232"/>
      <c r="M2831" s="215"/>
      <c r="N2831" s="216"/>
    </row>
    <row r="2832" spans="4:14" s="205" customFormat="1" x14ac:dyDescent="0.3">
      <c r="D2832" s="215"/>
      <c r="E2832" s="215"/>
      <c r="F2832" s="216"/>
      <c r="G2832" s="217"/>
      <c r="H2832" s="217"/>
      <c r="I2832" s="218"/>
      <c r="J2832" s="216"/>
      <c r="K2832" s="216"/>
      <c r="L2832" s="232"/>
      <c r="M2832" s="215"/>
      <c r="N2832" s="216"/>
    </row>
    <row r="2833" spans="4:14" s="205" customFormat="1" x14ac:dyDescent="0.3">
      <c r="D2833" s="215"/>
      <c r="E2833" s="215"/>
      <c r="F2833" s="216"/>
      <c r="G2833" s="217"/>
      <c r="H2833" s="217"/>
      <c r="I2833" s="218"/>
      <c r="J2833" s="216"/>
      <c r="K2833" s="216"/>
      <c r="L2833" s="232"/>
      <c r="M2833" s="215"/>
      <c r="N2833" s="216"/>
    </row>
    <row r="2834" spans="4:14" s="205" customFormat="1" x14ac:dyDescent="0.3">
      <c r="D2834" s="215"/>
      <c r="E2834" s="215"/>
      <c r="F2834" s="216"/>
      <c r="G2834" s="217"/>
      <c r="H2834" s="217"/>
      <c r="I2834" s="218"/>
      <c r="J2834" s="216"/>
      <c r="K2834" s="216"/>
      <c r="L2834" s="232"/>
      <c r="M2834" s="215"/>
      <c r="N2834" s="216"/>
    </row>
    <row r="2835" spans="4:14" s="205" customFormat="1" x14ac:dyDescent="0.3">
      <c r="D2835" s="215"/>
      <c r="E2835" s="215"/>
      <c r="F2835" s="216"/>
      <c r="G2835" s="217"/>
      <c r="H2835" s="217"/>
      <c r="I2835" s="218"/>
      <c r="J2835" s="216"/>
      <c r="K2835" s="216"/>
      <c r="L2835" s="232"/>
      <c r="M2835" s="215"/>
      <c r="N2835" s="216"/>
    </row>
    <row r="2836" spans="4:14" s="205" customFormat="1" x14ac:dyDescent="0.3">
      <c r="D2836" s="215"/>
      <c r="E2836" s="215"/>
      <c r="F2836" s="216"/>
      <c r="G2836" s="217"/>
      <c r="H2836" s="217"/>
      <c r="I2836" s="218"/>
      <c r="J2836" s="216"/>
      <c r="K2836" s="216"/>
      <c r="L2836" s="232"/>
      <c r="M2836" s="215"/>
      <c r="N2836" s="216"/>
    </row>
    <row r="2837" spans="4:14" s="205" customFormat="1" x14ac:dyDescent="0.3">
      <c r="D2837" s="215"/>
      <c r="E2837" s="215"/>
      <c r="F2837" s="216"/>
      <c r="G2837" s="217"/>
      <c r="H2837" s="217"/>
      <c r="I2837" s="218"/>
      <c r="J2837" s="216"/>
      <c r="K2837" s="216"/>
      <c r="L2837" s="232"/>
      <c r="M2837" s="215"/>
      <c r="N2837" s="216"/>
    </row>
    <row r="2838" spans="4:14" s="205" customFormat="1" x14ac:dyDescent="0.3">
      <c r="D2838" s="215"/>
      <c r="E2838" s="215"/>
      <c r="F2838" s="216"/>
      <c r="G2838" s="217"/>
      <c r="H2838" s="217"/>
      <c r="I2838" s="218"/>
      <c r="J2838" s="216"/>
      <c r="K2838" s="216"/>
      <c r="L2838" s="232"/>
      <c r="M2838" s="215"/>
      <c r="N2838" s="216"/>
    </row>
    <row r="2839" spans="4:14" s="205" customFormat="1" x14ac:dyDescent="0.3">
      <c r="D2839" s="215"/>
      <c r="E2839" s="215"/>
      <c r="F2839" s="216"/>
      <c r="G2839" s="217"/>
      <c r="H2839" s="217"/>
      <c r="I2839" s="218"/>
      <c r="J2839" s="216"/>
      <c r="K2839" s="216"/>
      <c r="L2839" s="232"/>
      <c r="M2839" s="215"/>
      <c r="N2839" s="216"/>
    </row>
    <row r="2840" spans="4:14" s="205" customFormat="1" x14ac:dyDescent="0.3">
      <c r="D2840" s="215"/>
      <c r="E2840" s="215"/>
      <c r="F2840" s="216"/>
      <c r="G2840" s="217"/>
      <c r="H2840" s="217"/>
      <c r="I2840" s="218"/>
      <c r="J2840" s="216"/>
      <c r="K2840" s="216"/>
      <c r="L2840" s="232"/>
      <c r="M2840" s="215"/>
      <c r="N2840" s="216"/>
    </row>
    <row r="2841" spans="4:14" s="205" customFormat="1" x14ac:dyDescent="0.3">
      <c r="D2841" s="215"/>
      <c r="E2841" s="215"/>
      <c r="F2841" s="216"/>
      <c r="G2841" s="217"/>
      <c r="H2841" s="217"/>
      <c r="I2841" s="218"/>
      <c r="J2841" s="216"/>
      <c r="K2841" s="216"/>
      <c r="L2841" s="232"/>
      <c r="M2841" s="215"/>
      <c r="N2841" s="216"/>
    </row>
    <row r="2842" spans="4:14" s="205" customFormat="1" x14ac:dyDescent="0.3">
      <c r="D2842" s="215"/>
      <c r="E2842" s="215"/>
      <c r="F2842" s="216"/>
      <c r="G2842" s="217"/>
      <c r="H2842" s="217"/>
      <c r="I2842" s="218"/>
      <c r="J2842" s="216"/>
      <c r="K2842" s="216"/>
      <c r="L2842" s="232"/>
      <c r="M2842" s="215"/>
      <c r="N2842" s="216"/>
    </row>
    <row r="2843" spans="4:14" s="205" customFormat="1" x14ac:dyDescent="0.3">
      <c r="D2843" s="215"/>
      <c r="E2843" s="215"/>
      <c r="F2843" s="216"/>
      <c r="G2843" s="217"/>
      <c r="H2843" s="217"/>
      <c r="I2843" s="218"/>
      <c r="J2843" s="216"/>
      <c r="K2843" s="216"/>
      <c r="L2843" s="232"/>
      <c r="M2843" s="215"/>
      <c r="N2843" s="216"/>
    </row>
    <row r="2844" spans="4:14" s="205" customFormat="1" x14ac:dyDescent="0.3">
      <c r="D2844" s="215"/>
      <c r="E2844" s="215"/>
      <c r="F2844" s="216"/>
      <c r="G2844" s="217"/>
      <c r="H2844" s="217"/>
      <c r="I2844" s="218"/>
      <c r="J2844" s="216"/>
      <c r="K2844" s="216"/>
      <c r="L2844" s="232"/>
      <c r="M2844" s="215"/>
      <c r="N2844" s="216"/>
    </row>
    <row r="2845" spans="4:14" s="205" customFormat="1" x14ac:dyDescent="0.3">
      <c r="D2845" s="215"/>
      <c r="E2845" s="215"/>
      <c r="F2845" s="216"/>
      <c r="G2845" s="217"/>
      <c r="H2845" s="217"/>
      <c r="I2845" s="218"/>
      <c r="J2845" s="216"/>
      <c r="K2845" s="216"/>
      <c r="L2845" s="232"/>
      <c r="M2845" s="215"/>
      <c r="N2845" s="216"/>
    </row>
    <row r="2846" spans="4:14" s="205" customFormat="1" x14ac:dyDescent="0.3">
      <c r="D2846" s="215"/>
      <c r="E2846" s="215"/>
      <c r="F2846" s="216"/>
      <c r="G2846" s="217"/>
      <c r="H2846" s="217"/>
      <c r="I2846" s="218"/>
      <c r="J2846" s="216"/>
      <c r="K2846" s="216"/>
      <c r="L2846" s="232"/>
      <c r="M2846" s="215"/>
      <c r="N2846" s="216"/>
    </row>
    <row r="2847" spans="4:14" s="205" customFormat="1" x14ac:dyDescent="0.3">
      <c r="D2847" s="215"/>
      <c r="E2847" s="215"/>
      <c r="F2847" s="216"/>
      <c r="G2847" s="217"/>
      <c r="H2847" s="217"/>
      <c r="I2847" s="218"/>
      <c r="J2847" s="216"/>
      <c r="K2847" s="216"/>
      <c r="L2847" s="232"/>
      <c r="M2847" s="215"/>
      <c r="N2847" s="216"/>
    </row>
    <row r="2848" spans="4:14" s="205" customFormat="1" x14ac:dyDescent="0.3">
      <c r="D2848" s="215"/>
      <c r="E2848" s="215"/>
      <c r="F2848" s="216"/>
      <c r="G2848" s="217"/>
      <c r="H2848" s="217"/>
      <c r="I2848" s="218"/>
      <c r="J2848" s="216"/>
      <c r="K2848" s="216"/>
      <c r="L2848" s="232"/>
      <c r="M2848" s="215"/>
      <c r="N2848" s="216"/>
    </row>
    <row r="2849" spans="4:14" s="205" customFormat="1" x14ac:dyDescent="0.3">
      <c r="D2849" s="215"/>
      <c r="E2849" s="215"/>
      <c r="F2849" s="216"/>
      <c r="G2849" s="217"/>
      <c r="H2849" s="217"/>
      <c r="I2849" s="218"/>
      <c r="J2849" s="216"/>
      <c r="K2849" s="216"/>
      <c r="L2849" s="232"/>
      <c r="M2849" s="215"/>
      <c r="N2849" s="216"/>
    </row>
    <row r="2850" spans="4:14" s="205" customFormat="1" x14ac:dyDescent="0.3">
      <c r="D2850" s="215"/>
      <c r="E2850" s="215"/>
      <c r="F2850" s="216"/>
      <c r="G2850" s="217"/>
      <c r="H2850" s="217"/>
      <c r="I2850" s="218"/>
      <c r="J2850" s="216"/>
      <c r="K2850" s="216"/>
      <c r="L2850" s="232"/>
      <c r="M2850" s="215"/>
      <c r="N2850" s="216"/>
    </row>
    <row r="2851" spans="4:14" s="205" customFormat="1" x14ac:dyDescent="0.3">
      <c r="D2851" s="215"/>
      <c r="E2851" s="215"/>
      <c r="F2851" s="216"/>
      <c r="G2851" s="217"/>
      <c r="H2851" s="217"/>
      <c r="I2851" s="218"/>
      <c r="J2851" s="216"/>
      <c r="K2851" s="216"/>
      <c r="L2851" s="232"/>
      <c r="M2851" s="215"/>
      <c r="N2851" s="216"/>
    </row>
    <row r="2852" spans="4:14" s="205" customFormat="1" x14ac:dyDescent="0.3">
      <c r="D2852" s="215"/>
      <c r="E2852" s="215"/>
      <c r="F2852" s="216"/>
      <c r="G2852" s="217"/>
      <c r="H2852" s="217"/>
      <c r="I2852" s="218"/>
      <c r="J2852" s="216"/>
      <c r="K2852" s="216"/>
      <c r="L2852" s="232"/>
      <c r="M2852" s="215"/>
      <c r="N2852" s="216"/>
    </row>
    <row r="2853" spans="4:14" s="205" customFormat="1" x14ac:dyDescent="0.3">
      <c r="D2853" s="215"/>
      <c r="E2853" s="215"/>
      <c r="F2853" s="216"/>
      <c r="G2853" s="217"/>
      <c r="H2853" s="217"/>
      <c r="I2853" s="218"/>
      <c r="J2853" s="216"/>
      <c r="K2853" s="216"/>
      <c r="L2853" s="232"/>
      <c r="M2853" s="215"/>
      <c r="N2853" s="216"/>
    </row>
    <row r="2854" spans="4:14" s="205" customFormat="1" x14ac:dyDescent="0.3">
      <c r="D2854" s="215"/>
      <c r="E2854" s="215"/>
      <c r="F2854" s="216"/>
      <c r="G2854" s="217"/>
      <c r="H2854" s="217"/>
      <c r="I2854" s="218"/>
      <c r="J2854" s="216"/>
      <c r="K2854" s="216"/>
      <c r="L2854" s="232"/>
      <c r="M2854" s="215"/>
      <c r="N2854" s="216"/>
    </row>
    <row r="2855" spans="4:14" s="205" customFormat="1" x14ac:dyDescent="0.3">
      <c r="D2855" s="215"/>
      <c r="E2855" s="215"/>
      <c r="F2855" s="216"/>
      <c r="G2855" s="217"/>
      <c r="H2855" s="217"/>
      <c r="I2855" s="218"/>
      <c r="J2855" s="216"/>
      <c r="K2855" s="216"/>
      <c r="L2855" s="232"/>
      <c r="M2855" s="215"/>
      <c r="N2855" s="216"/>
    </row>
    <row r="2856" spans="4:14" s="205" customFormat="1" x14ac:dyDescent="0.3">
      <c r="D2856" s="215"/>
      <c r="E2856" s="215"/>
      <c r="F2856" s="216"/>
      <c r="G2856" s="217"/>
      <c r="H2856" s="217"/>
      <c r="I2856" s="218"/>
      <c r="J2856" s="216"/>
      <c r="K2856" s="216"/>
      <c r="L2856" s="232"/>
      <c r="M2856" s="215"/>
      <c r="N2856" s="216"/>
    </row>
    <row r="2857" spans="4:14" s="205" customFormat="1" x14ac:dyDescent="0.3">
      <c r="D2857" s="215"/>
      <c r="E2857" s="215"/>
      <c r="F2857" s="216"/>
      <c r="G2857" s="217"/>
      <c r="H2857" s="217"/>
      <c r="I2857" s="218"/>
      <c r="J2857" s="216"/>
      <c r="K2857" s="216"/>
      <c r="L2857" s="232"/>
      <c r="M2857" s="215"/>
      <c r="N2857" s="216"/>
    </row>
    <row r="2858" spans="4:14" s="205" customFormat="1" x14ac:dyDescent="0.3">
      <c r="D2858" s="215"/>
      <c r="E2858" s="215"/>
      <c r="F2858" s="216"/>
      <c r="G2858" s="217"/>
      <c r="H2858" s="217"/>
      <c r="I2858" s="218"/>
      <c r="J2858" s="216"/>
      <c r="K2858" s="216"/>
      <c r="L2858" s="232"/>
      <c r="M2858" s="215"/>
      <c r="N2858" s="216"/>
    </row>
    <row r="2859" spans="4:14" s="205" customFormat="1" x14ac:dyDescent="0.3">
      <c r="D2859" s="215"/>
      <c r="E2859" s="215"/>
      <c r="F2859" s="216"/>
      <c r="G2859" s="217"/>
      <c r="H2859" s="217"/>
      <c r="I2859" s="218"/>
      <c r="J2859" s="216"/>
      <c r="K2859" s="216"/>
      <c r="L2859" s="232"/>
      <c r="M2859" s="215"/>
      <c r="N2859" s="216"/>
    </row>
    <row r="2860" spans="4:14" s="205" customFormat="1" x14ac:dyDescent="0.3">
      <c r="D2860" s="215"/>
      <c r="E2860" s="215"/>
      <c r="F2860" s="216"/>
      <c r="G2860" s="217"/>
      <c r="H2860" s="217"/>
      <c r="I2860" s="218"/>
      <c r="J2860" s="216"/>
      <c r="K2860" s="216"/>
      <c r="L2860" s="232"/>
      <c r="M2860" s="215"/>
      <c r="N2860" s="216"/>
    </row>
    <row r="2861" spans="4:14" s="205" customFormat="1" x14ac:dyDescent="0.3">
      <c r="D2861" s="215"/>
      <c r="E2861" s="215"/>
      <c r="F2861" s="216"/>
      <c r="G2861" s="217"/>
      <c r="H2861" s="217"/>
      <c r="I2861" s="218"/>
      <c r="J2861" s="216"/>
      <c r="K2861" s="216"/>
      <c r="L2861" s="232"/>
      <c r="M2861" s="215"/>
      <c r="N2861" s="216"/>
    </row>
    <row r="2862" spans="4:14" s="205" customFormat="1" x14ac:dyDescent="0.3">
      <c r="D2862" s="215"/>
      <c r="E2862" s="215"/>
      <c r="F2862" s="216"/>
      <c r="G2862" s="217"/>
      <c r="H2862" s="217"/>
      <c r="I2862" s="218"/>
      <c r="J2862" s="216"/>
      <c r="K2862" s="216"/>
      <c r="L2862" s="232"/>
      <c r="M2862" s="215"/>
      <c r="N2862" s="216"/>
    </row>
    <row r="2863" spans="4:14" s="205" customFormat="1" x14ac:dyDescent="0.3">
      <c r="D2863" s="215"/>
      <c r="E2863" s="215"/>
      <c r="F2863" s="216"/>
      <c r="G2863" s="217"/>
      <c r="H2863" s="217"/>
      <c r="I2863" s="218"/>
      <c r="J2863" s="216"/>
      <c r="K2863" s="216"/>
      <c r="L2863" s="232"/>
      <c r="M2863" s="215"/>
      <c r="N2863" s="216"/>
    </row>
    <row r="2864" spans="4:14" s="205" customFormat="1" x14ac:dyDescent="0.3">
      <c r="D2864" s="215"/>
      <c r="E2864" s="215"/>
      <c r="F2864" s="216"/>
      <c r="G2864" s="217"/>
      <c r="H2864" s="217"/>
      <c r="I2864" s="218"/>
      <c r="J2864" s="216"/>
      <c r="K2864" s="216"/>
      <c r="L2864" s="232"/>
      <c r="M2864" s="215"/>
      <c r="N2864" s="216"/>
    </row>
    <row r="2865" spans="4:14" s="205" customFormat="1" x14ac:dyDescent="0.3">
      <c r="D2865" s="215"/>
      <c r="E2865" s="215"/>
      <c r="F2865" s="216"/>
      <c r="G2865" s="217"/>
      <c r="H2865" s="217"/>
      <c r="I2865" s="218"/>
      <c r="J2865" s="216"/>
      <c r="K2865" s="216"/>
      <c r="L2865" s="232"/>
      <c r="M2865" s="215"/>
      <c r="N2865" s="216"/>
    </row>
    <row r="2866" spans="4:14" s="205" customFormat="1" x14ac:dyDescent="0.3">
      <c r="D2866" s="215"/>
      <c r="E2866" s="215"/>
      <c r="F2866" s="216"/>
      <c r="G2866" s="217"/>
      <c r="H2866" s="217"/>
      <c r="I2866" s="218"/>
      <c r="J2866" s="216"/>
      <c r="K2866" s="216"/>
      <c r="L2866" s="232"/>
      <c r="M2866" s="215"/>
      <c r="N2866" s="216"/>
    </row>
    <row r="2867" spans="4:14" s="205" customFormat="1" x14ac:dyDescent="0.3">
      <c r="D2867" s="215"/>
      <c r="E2867" s="215"/>
      <c r="F2867" s="216"/>
      <c r="G2867" s="217"/>
      <c r="H2867" s="217"/>
      <c r="I2867" s="218"/>
      <c r="J2867" s="216"/>
      <c r="K2867" s="216"/>
      <c r="L2867" s="232"/>
      <c r="M2867" s="215"/>
      <c r="N2867" s="216"/>
    </row>
    <row r="2868" spans="4:14" s="205" customFormat="1" x14ac:dyDescent="0.3">
      <c r="D2868" s="215"/>
      <c r="E2868" s="215"/>
      <c r="F2868" s="216"/>
      <c r="G2868" s="217"/>
      <c r="H2868" s="217"/>
      <c r="I2868" s="218"/>
      <c r="J2868" s="216"/>
      <c r="K2868" s="216"/>
      <c r="L2868" s="232"/>
      <c r="M2868" s="215"/>
      <c r="N2868" s="216"/>
    </row>
    <row r="2869" spans="4:14" s="205" customFormat="1" x14ac:dyDescent="0.3">
      <c r="D2869" s="215"/>
      <c r="E2869" s="215"/>
      <c r="F2869" s="216"/>
      <c r="G2869" s="217"/>
      <c r="H2869" s="217"/>
      <c r="I2869" s="218"/>
      <c r="J2869" s="216"/>
      <c r="K2869" s="216"/>
      <c r="L2869" s="232"/>
      <c r="M2869" s="215"/>
      <c r="N2869" s="216"/>
    </row>
    <row r="2870" spans="4:14" s="205" customFormat="1" x14ac:dyDescent="0.3">
      <c r="D2870" s="215"/>
      <c r="E2870" s="215"/>
      <c r="F2870" s="216"/>
      <c r="G2870" s="217"/>
      <c r="H2870" s="217"/>
      <c r="I2870" s="218"/>
      <c r="J2870" s="216"/>
      <c r="K2870" s="216"/>
      <c r="L2870" s="232"/>
      <c r="M2870" s="215"/>
      <c r="N2870" s="216"/>
    </row>
    <row r="2871" spans="4:14" s="205" customFormat="1" x14ac:dyDescent="0.3">
      <c r="D2871" s="215"/>
      <c r="E2871" s="215"/>
      <c r="F2871" s="216"/>
      <c r="G2871" s="217"/>
      <c r="H2871" s="217"/>
      <c r="I2871" s="218"/>
      <c r="J2871" s="216"/>
      <c r="K2871" s="216"/>
      <c r="L2871" s="232"/>
      <c r="M2871" s="215"/>
      <c r="N2871" s="216"/>
    </row>
    <row r="2872" spans="4:14" s="205" customFormat="1" x14ac:dyDescent="0.3">
      <c r="D2872" s="215"/>
      <c r="E2872" s="215"/>
      <c r="F2872" s="216"/>
      <c r="G2872" s="217"/>
      <c r="H2872" s="217"/>
      <c r="I2872" s="218"/>
      <c r="J2872" s="216"/>
      <c r="K2872" s="216"/>
      <c r="L2872" s="232"/>
      <c r="M2872" s="215"/>
      <c r="N2872" s="216"/>
    </row>
    <row r="2873" spans="4:14" s="205" customFormat="1" x14ac:dyDescent="0.3">
      <c r="D2873" s="215"/>
      <c r="E2873" s="215"/>
      <c r="F2873" s="216"/>
      <c r="G2873" s="217"/>
      <c r="H2873" s="217"/>
      <c r="I2873" s="218"/>
      <c r="J2873" s="216"/>
      <c r="K2873" s="216"/>
      <c r="L2873" s="232"/>
      <c r="M2873" s="215"/>
      <c r="N2873" s="216"/>
    </row>
    <row r="2874" spans="4:14" s="205" customFormat="1" x14ac:dyDescent="0.3">
      <c r="D2874" s="215"/>
      <c r="E2874" s="215"/>
      <c r="F2874" s="216"/>
      <c r="G2874" s="217"/>
      <c r="H2874" s="217"/>
      <c r="I2874" s="218"/>
      <c r="J2874" s="216"/>
      <c r="K2874" s="216"/>
      <c r="L2874" s="232"/>
      <c r="M2874" s="215"/>
      <c r="N2874" s="216"/>
    </row>
    <row r="2875" spans="4:14" s="205" customFormat="1" x14ac:dyDescent="0.3">
      <c r="D2875" s="215"/>
      <c r="E2875" s="215"/>
      <c r="F2875" s="216"/>
      <c r="G2875" s="217"/>
      <c r="H2875" s="217"/>
      <c r="I2875" s="218"/>
      <c r="J2875" s="216"/>
      <c r="K2875" s="216"/>
      <c r="L2875" s="232"/>
      <c r="M2875" s="215"/>
      <c r="N2875" s="216"/>
    </row>
    <row r="2876" spans="4:14" s="205" customFormat="1" x14ac:dyDescent="0.3">
      <c r="D2876" s="215"/>
      <c r="E2876" s="215"/>
      <c r="F2876" s="216"/>
      <c r="G2876" s="217"/>
      <c r="H2876" s="217"/>
      <c r="I2876" s="218"/>
      <c r="J2876" s="216"/>
      <c r="K2876" s="216"/>
      <c r="L2876" s="232"/>
      <c r="M2876" s="215"/>
      <c r="N2876" s="216"/>
    </row>
    <row r="2877" spans="4:14" s="205" customFormat="1" x14ac:dyDescent="0.3">
      <c r="D2877" s="215"/>
      <c r="E2877" s="215"/>
      <c r="F2877" s="216"/>
      <c r="G2877" s="217"/>
      <c r="H2877" s="217"/>
      <c r="I2877" s="218"/>
      <c r="J2877" s="216"/>
      <c r="K2877" s="216"/>
      <c r="L2877" s="232"/>
      <c r="M2877" s="215"/>
      <c r="N2877" s="216"/>
    </row>
    <row r="2878" spans="4:14" s="205" customFormat="1" x14ac:dyDescent="0.3">
      <c r="D2878" s="215"/>
      <c r="E2878" s="215"/>
      <c r="F2878" s="216"/>
      <c r="G2878" s="217"/>
      <c r="H2878" s="217"/>
      <c r="I2878" s="218"/>
      <c r="J2878" s="216"/>
      <c r="K2878" s="216"/>
      <c r="L2878" s="232"/>
      <c r="M2878" s="215"/>
      <c r="N2878" s="216"/>
    </row>
    <row r="2879" spans="4:14" s="205" customFormat="1" x14ac:dyDescent="0.3">
      <c r="D2879" s="215"/>
      <c r="E2879" s="215"/>
      <c r="F2879" s="216"/>
      <c r="G2879" s="217"/>
      <c r="H2879" s="217"/>
      <c r="I2879" s="218"/>
      <c r="J2879" s="216"/>
      <c r="K2879" s="216"/>
      <c r="L2879" s="232"/>
      <c r="M2879" s="215"/>
      <c r="N2879" s="216"/>
    </row>
    <row r="2880" spans="4:14" s="205" customFormat="1" x14ac:dyDescent="0.3">
      <c r="D2880" s="215"/>
      <c r="E2880" s="215"/>
      <c r="F2880" s="216"/>
      <c r="G2880" s="217"/>
      <c r="H2880" s="217"/>
      <c r="I2880" s="218"/>
      <c r="J2880" s="216"/>
      <c r="K2880" s="216"/>
      <c r="L2880" s="232"/>
      <c r="M2880" s="215"/>
      <c r="N2880" s="216"/>
    </row>
    <row r="2881" spans="4:14" s="205" customFormat="1" x14ac:dyDescent="0.3">
      <c r="D2881" s="215"/>
      <c r="E2881" s="215"/>
      <c r="F2881" s="216"/>
      <c r="G2881" s="217"/>
      <c r="H2881" s="217"/>
      <c r="I2881" s="218"/>
      <c r="J2881" s="216"/>
      <c r="K2881" s="216"/>
      <c r="L2881" s="232"/>
      <c r="M2881" s="215"/>
      <c r="N2881" s="216"/>
    </row>
    <row r="2882" spans="4:14" s="205" customFormat="1" x14ac:dyDescent="0.3">
      <c r="D2882" s="215"/>
      <c r="E2882" s="215"/>
      <c r="F2882" s="216"/>
      <c r="G2882" s="217"/>
      <c r="H2882" s="217"/>
      <c r="I2882" s="218"/>
      <c r="J2882" s="216"/>
      <c r="K2882" s="216"/>
      <c r="L2882" s="232"/>
      <c r="M2882" s="215"/>
      <c r="N2882" s="216"/>
    </row>
    <row r="2883" spans="4:14" s="205" customFormat="1" x14ac:dyDescent="0.3">
      <c r="D2883" s="215"/>
      <c r="E2883" s="215"/>
      <c r="F2883" s="216"/>
      <c r="G2883" s="217"/>
      <c r="H2883" s="217"/>
      <c r="I2883" s="218"/>
      <c r="J2883" s="216"/>
      <c r="K2883" s="216"/>
      <c r="L2883" s="232"/>
      <c r="M2883" s="215"/>
      <c r="N2883" s="216"/>
    </row>
    <row r="2884" spans="4:14" s="205" customFormat="1" x14ac:dyDescent="0.3">
      <c r="D2884" s="215"/>
      <c r="E2884" s="215"/>
      <c r="F2884" s="216"/>
      <c r="G2884" s="217"/>
      <c r="H2884" s="217"/>
      <c r="I2884" s="218"/>
      <c r="J2884" s="216"/>
      <c r="K2884" s="216"/>
      <c r="L2884" s="232"/>
      <c r="M2884" s="215"/>
      <c r="N2884" s="216"/>
    </row>
    <row r="2885" spans="4:14" s="205" customFormat="1" x14ac:dyDescent="0.3">
      <c r="D2885" s="215"/>
      <c r="E2885" s="215"/>
      <c r="F2885" s="216"/>
      <c r="G2885" s="217"/>
      <c r="H2885" s="217"/>
      <c r="I2885" s="218"/>
      <c r="J2885" s="216"/>
      <c r="K2885" s="216"/>
      <c r="L2885" s="232"/>
      <c r="M2885" s="215"/>
      <c r="N2885" s="216"/>
    </row>
    <row r="2886" spans="4:14" s="205" customFormat="1" x14ac:dyDescent="0.3">
      <c r="D2886" s="215"/>
      <c r="E2886" s="215"/>
      <c r="F2886" s="216"/>
      <c r="G2886" s="217"/>
      <c r="H2886" s="217"/>
      <c r="I2886" s="218"/>
      <c r="J2886" s="216"/>
      <c r="K2886" s="216"/>
      <c r="L2886" s="232"/>
      <c r="M2886" s="215"/>
      <c r="N2886" s="216"/>
    </row>
    <row r="2887" spans="4:14" s="205" customFormat="1" x14ac:dyDescent="0.3">
      <c r="D2887" s="215"/>
      <c r="E2887" s="215"/>
      <c r="F2887" s="216"/>
      <c r="G2887" s="217"/>
      <c r="H2887" s="217"/>
      <c r="I2887" s="218"/>
      <c r="J2887" s="216"/>
      <c r="K2887" s="216"/>
      <c r="L2887" s="232"/>
      <c r="M2887" s="215"/>
      <c r="N2887" s="216"/>
    </row>
    <row r="2888" spans="4:14" s="205" customFormat="1" x14ac:dyDescent="0.3">
      <c r="D2888" s="215"/>
      <c r="E2888" s="215"/>
      <c r="F2888" s="216"/>
      <c r="G2888" s="217"/>
      <c r="H2888" s="217"/>
      <c r="I2888" s="218"/>
      <c r="J2888" s="216"/>
      <c r="K2888" s="216"/>
      <c r="L2888" s="232"/>
      <c r="M2888" s="215"/>
      <c r="N2888" s="216"/>
    </row>
    <row r="2889" spans="4:14" s="205" customFormat="1" x14ac:dyDescent="0.3">
      <c r="D2889" s="215"/>
      <c r="E2889" s="215"/>
      <c r="F2889" s="216"/>
      <c r="G2889" s="217"/>
      <c r="H2889" s="217"/>
      <c r="I2889" s="218"/>
      <c r="J2889" s="216"/>
      <c r="K2889" s="216"/>
      <c r="L2889" s="232"/>
      <c r="M2889" s="215"/>
      <c r="N2889" s="216"/>
    </row>
    <row r="2890" spans="4:14" s="205" customFormat="1" x14ac:dyDescent="0.3">
      <c r="D2890" s="215"/>
      <c r="E2890" s="215"/>
      <c r="F2890" s="216"/>
      <c r="G2890" s="217"/>
      <c r="H2890" s="217"/>
      <c r="I2890" s="218"/>
      <c r="J2890" s="216"/>
      <c r="K2890" s="216"/>
      <c r="L2890" s="232"/>
      <c r="M2890" s="215"/>
      <c r="N2890" s="216"/>
    </row>
    <row r="2891" spans="4:14" s="205" customFormat="1" x14ac:dyDescent="0.3">
      <c r="D2891" s="215"/>
      <c r="E2891" s="215"/>
      <c r="F2891" s="216"/>
      <c r="G2891" s="217"/>
      <c r="H2891" s="217"/>
      <c r="I2891" s="218"/>
      <c r="J2891" s="216"/>
      <c r="K2891" s="216"/>
      <c r="L2891" s="232"/>
      <c r="M2891" s="215"/>
      <c r="N2891" s="216"/>
    </row>
    <row r="2892" spans="4:14" s="205" customFormat="1" x14ac:dyDescent="0.3">
      <c r="D2892" s="215"/>
      <c r="E2892" s="215"/>
      <c r="F2892" s="216"/>
      <c r="G2892" s="217"/>
      <c r="H2892" s="217"/>
      <c r="I2892" s="218"/>
      <c r="J2892" s="216"/>
      <c r="K2892" s="216"/>
      <c r="L2892" s="232"/>
      <c r="M2892" s="215"/>
      <c r="N2892" s="216"/>
    </row>
    <row r="2893" spans="4:14" s="205" customFormat="1" x14ac:dyDescent="0.3">
      <c r="D2893" s="215"/>
      <c r="E2893" s="215"/>
      <c r="F2893" s="216"/>
      <c r="G2893" s="217"/>
      <c r="H2893" s="217"/>
      <c r="I2893" s="218"/>
      <c r="J2893" s="216"/>
      <c r="K2893" s="216"/>
      <c r="L2893" s="232"/>
      <c r="M2893" s="215"/>
      <c r="N2893" s="216"/>
    </row>
    <row r="2894" spans="4:14" s="205" customFormat="1" x14ac:dyDescent="0.3">
      <c r="D2894" s="215"/>
      <c r="E2894" s="215"/>
      <c r="F2894" s="216"/>
      <c r="G2894" s="217"/>
      <c r="H2894" s="217"/>
      <c r="I2894" s="218"/>
      <c r="J2894" s="216"/>
      <c r="K2894" s="216"/>
      <c r="L2894" s="232"/>
      <c r="M2894" s="215"/>
      <c r="N2894" s="216"/>
    </row>
    <row r="2895" spans="4:14" s="205" customFormat="1" x14ac:dyDescent="0.3">
      <c r="D2895" s="215"/>
      <c r="E2895" s="215"/>
      <c r="F2895" s="216"/>
      <c r="G2895" s="217"/>
      <c r="H2895" s="217"/>
      <c r="I2895" s="218"/>
      <c r="J2895" s="216"/>
      <c r="K2895" s="216"/>
      <c r="L2895" s="232"/>
      <c r="M2895" s="215"/>
      <c r="N2895" s="216"/>
    </row>
    <row r="2896" spans="4:14" s="205" customFormat="1" x14ac:dyDescent="0.3">
      <c r="D2896" s="215"/>
      <c r="E2896" s="215"/>
      <c r="F2896" s="216"/>
      <c r="G2896" s="217"/>
      <c r="H2896" s="217"/>
      <c r="I2896" s="218"/>
      <c r="J2896" s="216"/>
      <c r="K2896" s="216"/>
      <c r="L2896" s="232"/>
      <c r="M2896" s="215"/>
      <c r="N2896" s="216"/>
    </row>
    <row r="2897" spans="4:14" s="205" customFormat="1" x14ac:dyDescent="0.3">
      <c r="D2897" s="215"/>
      <c r="E2897" s="215"/>
      <c r="F2897" s="216"/>
      <c r="G2897" s="217"/>
      <c r="H2897" s="217"/>
      <c r="I2897" s="218"/>
      <c r="J2897" s="216"/>
      <c r="K2897" s="216"/>
      <c r="L2897" s="232"/>
      <c r="M2897" s="215"/>
      <c r="N2897" s="216"/>
    </row>
    <row r="2898" spans="4:14" s="205" customFormat="1" x14ac:dyDescent="0.3">
      <c r="D2898" s="215"/>
      <c r="E2898" s="215"/>
      <c r="F2898" s="216"/>
      <c r="G2898" s="217"/>
      <c r="H2898" s="217"/>
      <c r="I2898" s="218"/>
      <c r="J2898" s="216"/>
      <c r="K2898" s="216"/>
      <c r="L2898" s="232"/>
      <c r="M2898" s="215"/>
      <c r="N2898" s="216"/>
    </row>
    <row r="2899" spans="4:14" s="205" customFormat="1" x14ac:dyDescent="0.3">
      <c r="D2899" s="215"/>
      <c r="E2899" s="215"/>
      <c r="F2899" s="216"/>
      <c r="G2899" s="217"/>
      <c r="H2899" s="217"/>
      <c r="I2899" s="218"/>
      <c r="J2899" s="216"/>
      <c r="K2899" s="216"/>
      <c r="L2899" s="232"/>
      <c r="M2899" s="215"/>
      <c r="N2899" s="216"/>
    </row>
    <row r="2900" spans="4:14" s="205" customFormat="1" x14ac:dyDescent="0.3">
      <c r="D2900" s="215"/>
      <c r="E2900" s="215"/>
      <c r="F2900" s="216"/>
      <c r="G2900" s="217"/>
      <c r="H2900" s="217"/>
      <c r="I2900" s="218"/>
      <c r="J2900" s="216"/>
      <c r="K2900" s="216"/>
      <c r="L2900" s="232"/>
      <c r="M2900" s="215"/>
      <c r="N2900" s="216"/>
    </row>
    <row r="2901" spans="4:14" s="205" customFormat="1" x14ac:dyDescent="0.3">
      <c r="D2901" s="215"/>
      <c r="E2901" s="215"/>
      <c r="F2901" s="216"/>
      <c r="G2901" s="217"/>
      <c r="H2901" s="217"/>
      <c r="I2901" s="218"/>
      <c r="J2901" s="216"/>
      <c r="K2901" s="216"/>
      <c r="L2901" s="232"/>
      <c r="M2901" s="215"/>
      <c r="N2901" s="216"/>
    </row>
    <row r="2902" spans="4:14" s="205" customFormat="1" x14ac:dyDescent="0.3">
      <c r="D2902" s="215"/>
      <c r="E2902" s="215"/>
      <c r="F2902" s="216"/>
      <c r="G2902" s="217"/>
      <c r="H2902" s="217"/>
      <c r="I2902" s="218"/>
      <c r="J2902" s="216"/>
      <c r="K2902" s="216"/>
      <c r="L2902" s="232"/>
      <c r="M2902" s="215"/>
      <c r="N2902" s="216"/>
    </row>
    <row r="2903" spans="4:14" s="205" customFormat="1" x14ac:dyDescent="0.3">
      <c r="D2903" s="215"/>
      <c r="E2903" s="215"/>
      <c r="F2903" s="216"/>
      <c r="G2903" s="217"/>
      <c r="H2903" s="217"/>
      <c r="I2903" s="218"/>
      <c r="J2903" s="216"/>
      <c r="K2903" s="216"/>
      <c r="L2903" s="232"/>
      <c r="M2903" s="215"/>
      <c r="N2903" s="216"/>
    </row>
    <row r="2904" spans="4:14" s="205" customFormat="1" x14ac:dyDescent="0.3">
      <c r="D2904" s="215"/>
      <c r="E2904" s="215"/>
      <c r="F2904" s="216"/>
      <c r="G2904" s="217"/>
      <c r="H2904" s="217"/>
      <c r="I2904" s="218"/>
      <c r="J2904" s="216"/>
      <c r="K2904" s="216"/>
      <c r="L2904" s="232"/>
      <c r="M2904" s="215"/>
      <c r="N2904" s="216"/>
    </row>
    <row r="2905" spans="4:14" s="205" customFormat="1" x14ac:dyDescent="0.3">
      <c r="D2905" s="215"/>
      <c r="E2905" s="215"/>
      <c r="F2905" s="216"/>
      <c r="G2905" s="217"/>
      <c r="H2905" s="217"/>
      <c r="I2905" s="218"/>
      <c r="J2905" s="216"/>
      <c r="K2905" s="216"/>
      <c r="L2905" s="232"/>
      <c r="M2905" s="215"/>
      <c r="N2905" s="216"/>
    </row>
    <row r="2906" spans="4:14" s="205" customFormat="1" x14ac:dyDescent="0.3">
      <c r="D2906" s="215"/>
      <c r="E2906" s="215"/>
      <c r="F2906" s="216"/>
      <c r="G2906" s="217"/>
      <c r="H2906" s="217"/>
      <c r="I2906" s="218"/>
      <c r="J2906" s="216"/>
      <c r="K2906" s="216"/>
      <c r="L2906" s="232"/>
      <c r="M2906" s="215"/>
      <c r="N2906" s="216"/>
    </row>
    <row r="2907" spans="4:14" s="205" customFormat="1" x14ac:dyDescent="0.3">
      <c r="D2907" s="215"/>
      <c r="E2907" s="215"/>
      <c r="F2907" s="216"/>
      <c r="G2907" s="217"/>
      <c r="H2907" s="217"/>
      <c r="I2907" s="218"/>
      <c r="J2907" s="216"/>
      <c r="K2907" s="216"/>
      <c r="L2907" s="232"/>
      <c r="M2907" s="215"/>
      <c r="N2907" s="216"/>
    </row>
    <row r="2908" spans="4:14" s="205" customFormat="1" x14ac:dyDescent="0.3">
      <c r="D2908" s="215"/>
      <c r="E2908" s="215"/>
      <c r="F2908" s="216"/>
      <c r="G2908" s="217"/>
      <c r="H2908" s="217"/>
      <c r="I2908" s="218"/>
      <c r="J2908" s="216"/>
      <c r="K2908" s="216"/>
      <c r="L2908" s="232"/>
      <c r="M2908" s="215"/>
      <c r="N2908" s="216"/>
    </row>
    <row r="2909" spans="4:14" s="205" customFormat="1" x14ac:dyDescent="0.3">
      <c r="D2909" s="215"/>
      <c r="E2909" s="215"/>
      <c r="F2909" s="216"/>
      <c r="G2909" s="217"/>
      <c r="H2909" s="217"/>
      <c r="I2909" s="218"/>
      <c r="J2909" s="216"/>
      <c r="K2909" s="216"/>
      <c r="L2909" s="232"/>
      <c r="M2909" s="215"/>
      <c r="N2909" s="216"/>
    </row>
    <row r="2910" spans="4:14" s="205" customFormat="1" x14ac:dyDescent="0.3">
      <c r="D2910" s="215"/>
      <c r="E2910" s="215"/>
      <c r="F2910" s="216"/>
      <c r="G2910" s="217"/>
      <c r="H2910" s="217"/>
      <c r="I2910" s="218"/>
      <c r="J2910" s="216"/>
      <c r="K2910" s="216"/>
      <c r="L2910" s="232"/>
      <c r="M2910" s="215"/>
      <c r="N2910" s="216"/>
    </row>
    <row r="2911" spans="4:14" s="205" customFormat="1" x14ac:dyDescent="0.3">
      <c r="D2911" s="215"/>
      <c r="E2911" s="215"/>
      <c r="F2911" s="216"/>
      <c r="G2911" s="217"/>
      <c r="H2911" s="217"/>
      <c r="I2911" s="218"/>
      <c r="J2911" s="216"/>
      <c r="K2911" s="216"/>
      <c r="L2911" s="232"/>
      <c r="M2911" s="215"/>
      <c r="N2911" s="216"/>
    </row>
    <row r="2912" spans="4:14" s="205" customFormat="1" x14ac:dyDescent="0.3">
      <c r="D2912" s="215"/>
      <c r="E2912" s="215"/>
      <c r="F2912" s="216"/>
      <c r="G2912" s="217"/>
      <c r="H2912" s="217"/>
      <c r="I2912" s="218"/>
      <c r="J2912" s="216"/>
      <c r="K2912" s="216"/>
      <c r="L2912" s="232"/>
      <c r="M2912" s="215"/>
      <c r="N2912" s="216"/>
    </row>
    <row r="2913" spans="4:14" s="205" customFormat="1" x14ac:dyDescent="0.3">
      <c r="D2913" s="215"/>
      <c r="E2913" s="215"/>
      <c r="F2913" s="216"/>
      <c r="G2913" s="217"/>
      <c r="H2913" s="217"/>
      <c r="I2913" s="218"/>
      <c r="J2913" s="216"/>
      <c r="K2913" s="216"/>
      <c r="L2913" s="232"/>
      <c r="M2913" s="215"/>
      <c r="N2913" s="216"/>
    </row>
    <row r="2914" spans="4:14" s="205" customFormat="1" x14ac:dyDescent="0.3">
      <c r="D2914" s="215"/>
      <c r="E2914" s="215"/>
      <c r="F2914" s="216"/>
      <c r="G2914" s="217"/>
      <c r="H2914" s="217"/>
      <c r="I2914" s="218"/>
      <c r="J2914" s="216"/>
      <c r="K2914" s="216"/>
      <c r="L2914" s="232"/>
      <c r="M2914" s="215"/>
      <c r="N2914" s="216"/>
    </row>
    <row r="2915" spans="4:14" s="205" customFormat="1" x14ac:dyDescent="0.3">
      <c r="D2915" s="215"/>
      <c r="E2915" s="215"/>
      <c r="F2915" s="216"/>
      <c r="G2915" s="217"/>
      <c r="H2915" s="217"/>
      <c r="I2915" s="218"/>
      <c r="J2915" s="216"/>
      <c r="K2915" s="216"/>
      <c r="L2915" s="232"/>
      <c r="M2915" s="215"/>
      <c r="N2915" s="216"/>
    </row>
    <row r="2916" spans="4:14" s="205" customFormat="1" x14ac:dyDescent="0.3">
      <c r="D2916" s="215"/>
      <c r="E2916" s="215"/>
      <c r="F2916" s="216"/>
      <c r="G2916" s="217"/>
      <c r="H2916" s="217"/>
      <c r="I2916" s="218"/>
      <c r="J2916" s="216"/>
      <c r="K2916" s="216"/>
      <c r="L2916" s="232"/>
      <c r="M2916" s="215"/>
      <c r="N2916" s="216"/>
    </row>
    <row r="2917" spans="4:14" s="205" customFormat="1" x14ac:dyDescent="0.3">
      <c r="D2917" s="215"/>
      <c r="E2917" s="215"/>
      <c r="F2917" s="216"/>
      <c r="G2917" s="217"/>
      <c r="H2917" s="217"/>
      <c r="I2917" s="218"/>
      <c r="J2917" s="216"/>
      <c r="K2917" s="216"/>
      <c r="L2917" s="232"/>
      <c r="M2917" s="215"/>
      <c r="N2917" s="216"/>
    </row>
    <row r="2918" spans="4:14" s="205" customFormat="1" x14ac:dyDescent="0.3">
      <c r="D2918" s="215"/>
      <c r="E2918" s="215"/>
      <c r="F2918" s="216"/>
      <c r="G2918" s="217"/>
      <c r="H2918" s="217"/>
      <c r="I2918" s="218"/>
      <c r="J2918" s="216"/>
      <c r="K2918" s="216"/>
      <c r="L2918" s="232"/>
      <c r="M2918" s="215"/>
      <c r="N2918" s="216"/>
    </row>
    <row r="2919" spans="4:14" s="205" customFormat="1" x14ac:dyDescent="0.3">
      <c r="D2919" s="215"/>
      <c r="E2919" s="215"/>
      <c r="F2919" s="216"/>
      <c r="G2919" s="217"/>
      <c r="H2919" s="217"/>
      <c r="I2919" s="218"/>
      <c r="J2919" s="216"/>
      <c r="K2919" s="216"/>
      <c r="L2919" s="232"/>
      <c r="M2919" s="215"/>
      <c r="N2919" s="216"/>
    </row>
    <row r="2920" spans="4:14" s="205" customFormat="1" x14ac:dyDescent="0.3">
      <c r="D2920" s="215"/>
      <c r="E2920" s="215"/>
      <c r="F2920" s="216"/>
      <c r="G2920" s="217"/>
      <c r="H2920" s="217"/>
      <c r="I2920" s="218"/>
      <c r="J2920" s="216"/>
      <c r="K2920" s="216"/>
      <c r="L2920" s="232"/>
      <c r="M2920" s="215"/>
      <c r="N2920" s="216"/>
    </row>
    <row r="2921" spans="4:14" s="205" customFormat="1" x14ac:dyDescent="0.3">
      <c r="D2921" s="215"/>
      <c r="E2921" s="215"/>
      <c r="F2921" s="216"/>
      <c r="G2921" s="217"/>
      <c r="H2921" s="217"/>
      <c r="I2921" s="218"/>
      <c r="J2921" s="216"/>
      <c r="K2921" s="216"/>
      <c r="L2921" s="232"/>
      <c r="M2921" s="215"/>
      <c r="N2921" s="216"/>
    </row>
    <row r="2922" spans="4:14" s="205" customFormat="1" x14ac:dyDescent="0.3">
      <c r="D2922" s="215"/>
      <c r="E2922" s="215"/>
      <c r="F2922" s="216"/>
      <c r="G2922" s="217"/>
      <c r="H2922" s="217"/>
      <c r="I2922" s="218"/>
      <c r="J2922" s="216"/>
      <c r="K2922" s="216"/>
      <c r="L2922" s="232"/>
      <c r="M2922" s="215"/>
      <c r="N2922" s="216"/>
    </row>
    <row r="2923" spans="4:14" s="205" customFormat="1" x14ac:dyDescent="0.3">
      <c r="D2923" s="215"/>
      <c r="E2923" s="215"/>
      <c r="F2923" s="216"/>
      <c r="G2923" s="217"/>
      <c r="H2923" s="217"/>
      <c r="I2923" s="218"/>
      <c r="J2923" s="216"/>
      <c r="K2923" s="216"/>
      <c r="L2923" s="232"/>
      <c r="M2923" s="215"/>
      <c r="N2923" s="216"/>
    </row>
    <row r="2924" spans="4:14" s="205" customFormat="1" x14ac:dyDescent="0.3">
      <c r="D2924" s="215"/>
      <c r="E2924" s="215"/>
      <c r="F2924" s="216"/>
      <c r="G2924" s="217"/>
      <c r="H2924" s="217"/>
      <c r="I2924" s="218"/>
      <c r="J2924" s="216"/>
      <c r="K2924" s="216"/>
      <c r="L2924" s="232"/>
      <c r="M2924" s="215"/>
      <c r="N2924" s="216"/>
    </row>
    <row r="2925" spans="4:14" s="205" customFormat="1" x14ac:dyDescent="0.3">
      <c r="D2925" s="215"/>
      <c r="E2925" s="215"/>
      <c r="F2925" s="216"/>
      <c r="G2925" s="217"/>
      <c r="H2925" s="217"/>
      <c r="I2925" s="218"/>
      <c r="J2925" s="216"/>
      <c r="K2925" s="216"/>
      <c r="L2925" s="232"/>
      <c r="M2925" s="215"/>
      <c r="N2925" s="216"/>
    </row>
    <row r="2926" spans="4:14" s="205" customFormat="1" x14ac:dyDescent="0.3">
      <c r="D2926" s="215"/>
      <c r="E2926" s="215"/>
      <c r="F2926" s="216"/>
      <c r="G2926" s="217"/>
      <c r="H2926" s="217"/>
      <c r="I2926" s="218"/>
      <c r="J2926" s="216"/>
      <c r="K2926" s="216"/>
      <c r="L2926" s="232"/>
      <c r="M2926" s="215"/>
      <c r="N2926" s="216"/>
    </row>
    <row r="2927" spans="4:14" s="205" customFormat="1" x14ac:dyDescent="0.3">
      <c r="D2927" s="215"/>
      <c r="E2927" s="215"/>
      <c r="F2927" s="216"/>
      <c r="G2927" s="217"/>
      <c r="H2927" s="217"/>
      <c r="I2927" s="218"/>
      <c r="J2927" s="216"/>
      <c r="K2927" s="216"/>
      <c r="L2927" s="232"/>
      <c r="M2927" s="215"/>
      <c r="N2927" s="216"/>
    </row>
    <row r="2928" spans="4:14" s="205" customFormat="1" x14ac:dyDescent="0.3">
      <c r="D2928" s="215"/>
      <c r="E2928" s="215"/>
      <c r="F2928" s="216"/>
      <c r="G2928" s="217"/>
      <c r="H2928" s="217"/>
      <c r="I2928" s="218"/>
      <c r="J2928" s="216"/>
      <c r="K2928" s="216"/>
      <c r="L2928" s="232"/>
      <c r="M2928" s="215"/>
      <c r="N2928" s="216"/>
    </row>
    <row r="2929" spans="4:14" s="205" customFormat="1" x14ac:dyDescent="0.3">
      <c r="D2929" s="215"/>
      <c r="E2929" s="215"/>
      <c r="F2929" s="216"/>
      <c r="G2929" s="217"/>
      <c r="H2929" s="217"/>
      <c r="I2929" s="218"/>
      <c r="J2929" s="216"/>
      <c r="K2929" s="216"/>
      <c r="L2929" s="232"/>
      <c r="M2929" s="215"/>
      <c r="N2929" s="216"/>
    </row>
    <row r="2930" spans="4:14" s="205" customFormat="1" x14ac:dyDescent="0.3">
      <c r="D2930" s="215"/>
      <c r="E2930" s="215"/>
      <c r="F2930" s="216"/>
      <c r="G2930" s="217"/>
      <c r="H2930" s="217"/>
      <c r="I2930" s="218"/>
      <c r="J2930" s="216"/>
      <c r="K2930" s="216"/>
      <c r="L2930" s="232"/>
      <c r="M2930" s="215"/>
      <c r="N2930" s="216"/>
    </row>
    <row r="2931" spans="4:14" s="205" customFormat="1" x14ac:dyDescent="0.3">
      <c r="D2931" s="215"/>
      <c r="E2931" s="215"/>
      <c r="F2931" s="216"/>
      <c r="G2931" s="217"/>
      <c r="H2931" s="217"/>
      <c r="I2931" s="218"/>
      <c r="J2931" s="216"/>
      <c r="K2931" s="216"/>
      <c r="L2931" s="232"/>
      <c r="M2931" s="215"/>
      <c r="N2931" s="216"/>
    </row>
    <row r="2932" spans="4:14" s="205" customFormat="1" x14ac:dyDescent="0.3">
      <c r="D2932" s="215"/>
      <c r="E2932" s="215"/>
      <c r="F2932" s="216"/>
      <c r="G2932" s="217"/>
      <c r="H2932" s="217"/>
      <c r="I2932" s="218"/>
      <c r="J2932" s="216"/>
      <c r="K2932" s="216"/>
      <c r="L2932" s="232"/>
      <c r="M2932" s="215"/>
      <c r="N2932" s="216"/>
    </row>
    <row r="2933" spans="4:14" s="205" customFormat="1" x14ac:dyDescent="0.3">
      <c r="D2933" s="215"/>
      <c r="E2933" s="215"/>
      <c r="F2933" s="216"/>
      <c r="G2933" s="217"/>
      <c r="H2933" s="217"/>
      <c r="I2933" s="218"/>
      <c r="J2933" s="216"/>
      <c r="K2933" s="216"/>
      <c r="L2933" s="232"/>
      <c r="M2933" s="215"/>
      <c r="N2933" s="216"/>
    </row>
    <row r="2934" spans="4:14" s="205" customFormat="1" x14ac:dyDescent="0.3">
      <c r="D2934" s="215"/>
      <c r="E2934" s="215"/>
      <c r="F2934" s="216"/>
      <c r="G2934" s="217"/>
      <c r="H2934" s="217"/>
      <c r="I2934" s="218"/>
      <c r="J2934" s="216"/>
      <c r="K2934" s="216"/>
      <c r="L2934" s="232"/>
      <c r="M2934" s="215"/>
      <c r="N2934" s="216"/>
    </row>
    <row r="2935" spans="4:14" s="205" customFormat="1" x14ac:dyDescent="0.3">
      <c r="D2935" s="215"/>
      <c r="E2935" s="215"/>
      <c r="F2935" s="216"/>
      <c r="G2935" s="217"/>
      <c r="H2935" s="217"/>
      <c r="I2935" s="218"/>
      <c r="J2935" s="216"/>
      <c r="K2935" s="216"/>
      <c r="L2935" s="232"/>
      <c r="M2935" s="215"/>
      <c r="N2935" s="216"/>
    </row>
    <row r="2936" spans="4:14" s="205" customFormat="1" x14ac:dyDescent="0.3">
      <c r="D2936" s="215"/>
      <c r="E2936" s="215"/>
      <c r="F2936" s="216"/>
      <c r="G2936" s="217"/>
      <c r="H2936" s="217"/>
      <c r="I2936" s="218"/>
      <c r="J2936" s="216"/>
      <c r="K2936" s="216"/>
      <c r="L2936" s="232"/>
      <c r="M2936" s="215"/>
      <c r="N2936" s="216"/>
    </row>
    <row r="2937" spans="4:14" s="205" customFormat="1" x14ac:dyDescent="0.3">
      <c r="D2937" s="215"/>
      <c r="E2937" s="215"/>
      <c r="F2937" s="216"/>
      <c r="G2937" s="217"/>
      <c r="H2937" s="217"/>
      <c r="I2937" s="218"/>
      <c r="J2937" s="216"/>
      <c r="K2937" s="216"/>
      <c r="L2937" s="232"/>
      <c r="M2937" s="215"/>
      <c r="N2937" s="216"/>
    </row>
    <row r="2938" spans="4:14" s="205" customFormat="1" x14ac:dyDescent="0.3">
      <c r="D2938" s="215"/>
      <c r="E2938" s="215"/>
      <c r="F2938" s="216"/>
      <c r="G2938" s="217"/>
      <c r="H2938" s="217"/>
      <c r="I2938" s="218"/>
      <c r="J2938" s="216"/>
      <c r="K2938" s="216"/>
      <c r="L2938" s="232"/>
      <c r="M2938" s="215"/>
      <c r="N2938" s="216"/>
    </row>
    <row r="2939" spans="4:14" s="205" customFormat="1" x14ac:dyDescent="0.3">
      <c r="D2939" s="215"/>
      <c r="E2939" s="215"/>
      <c r="F2939" s="216"/>
      <c r="G2939" s="217"/>
      <c r="H2939" s="217"/>
      <c r="I2939" s="218"/>
      <c r="J2939" s="216"/>
      <c r="K2939" s="216"/>
      <c r="L2939" s="232"/>
      <c r="M2939" s="215"/>
      <c r="N2939" s="216"/>
    </row>
    <row r="2940" spans="4:14" s="205" customFormat="1" x14ac:dyDescent="0.3">
      <c r="D2940" s="215"/>
      <c r="E2940" s="215"/>
      <c r="F2940" s="216"/>
      <c r="G2940" s="217"/>
      <c r="H2940" s="217"/>
      <c r="I2940" s="218"/>
      <c r="J2940" s="216"/>
      <c r="K2940" s="216"/>
      <c r="L2940" s="232"/>
      <c r="M2940" s="215"/>
      <c r="N2940" s="216"/>
    </row>
    <row r="2941" spans="4:14" s="205" customFormat="1" x14ac:dyDescent="0.3">
      <c r="D2941" s="215"/>
      <c r="E2941" s="215"/>
      <c r="F2941" s="216"/>
      <c r="G2941" s="217"/>
      <c r="H2941" s="217"/>
      <c r="I2941" s="218"/>
      <c r="J2941" s="216"/>
      <c r="K2941" s="216"/>
      <c r="L2941" s="232"/>
      <c r="M2941" s="215"/>
      <c r="N2941" s="216"/>
    </row>
    <row r="2942" spans="4:14" s="205" customFormat="1" x14ac:dyDescent="0.3">
      <c r="D2942" s="215"/>
      <c r="E2942" s="215"/>
      <c r="F2942" s="216"/>
      <c r="G2942" s="217"/>
      <c r="H2942" s="217"/>
      <c r="I2942" s="218"/>
      <c r="J2942" s="216"/>
      <c r="K2942" s="216"/>
      <c r="L2942" s="232"/>
      <c r="M2942" s="215"/>
      <c r="N2942" s="216"/>
    </row>
    <row r="2943" spans="4:14" s="205" customFormat="1" x14ac:dyDescent="0.3">
      <c r="D2943" s="215"/>
      <c r="E2943" s="215"/>
      <c r="F2943" s="216"/>
      <c r="G2943" s="217"/>
      <c r="H2943" s="217"/>
      <c r="I2943" s="218"/>
      <c r="J2943" s="216"/>
      <c r="K2943" s="216"/>
      <c r="L2943" s="232"/>
      <c r="M2943" s="215"/>
      <c r="N2943" s="216"/>
    </row>
    <row r="2944" spans="4:14" s="205" customFormat="1" x14ac:dyDescent="0.3">
      <c r="D2944" s="215"/>
      <c r="E2944" s="215"/>
      <c r="F2944" s="216"/>
      <c r="G2944" s="217"/>
      <c r="H2944" s="217"/>
      <c r="I2944" s="218"/>
      <c r="J2944" s="216"/>
      <c r="K2944" s="216"/>
      <c r="L2944" s="232"/>
      <c r="M2944" s="215"/>
      <c r="N2944" s="216"/>
    </row>
    <row r="2945" spans="4:14" s="205" customFormat="1" x14ac:dyDescent="0.3">
      <c r="D2945" s="215"/>
      <c r="E2945" s="215"/>
      <c r="F2945" s="216"/>
      <c r="G2945" s="217"/>
      <c r="H2945" s="217"/>
      <c r="I2945" s="218"/>
      <c r="J2945" s="216"/>
      <c r="K2945" s="216"/>
      <c r="L2945" s="232"/>
      <c r="M2945" s="215"/>
      <c r="N2945" s="216"/>
    </row>
    <row r="2946" spans="4:14" s="205" customFormat="1" x14ac:dyDescent="0.3">
      <c r="D2946" s="215"/>
      <c r="E2946" s="215"/>
      <c r="F2946" s="216"/>
      <c r="G2946" s="217"/>
      <c r="H2946" s="217"/>
      <c r="I2946" s="218"/>
      <c r="J2946" s="216"/>
      <c r="K2946" s="216"/>
      <c r="L2946" s="232"/>
      <c r="M2946" s="215"/>
      <c r="N2946" s="216"/>
    </row>
    <row r="2947" spans="4:14" s="205" customFormat="1" x14ac:dyDescent="0.3">
      <c r="D2947" s="215"/>
      <c r="E2947" s="215"/>
      <c r="F2947" s="216"/>
      <c r="G2947" s="217"/>
      <c r="H2947" s="217"/>
      <c r="I2947" s="218"/>
      <c r="J2947" s="216"/>
      <c r="K2947" s="216"/>
      <c r="L2947" s="232"/>
      <c r="M2947" s="215"/>
      <c r="N2947" s="216"/>
    </row>
    <row r="2948" spans="4:14" s="205" customFormat="1" x14ac:dyDescent="0.3">
      <c r="D2948" s="215"/>
      <c r="E2948" s="215"/>
      <c r="F2948" s="216"/>
      <c r="G2948" s="217"/>
      <c r="H2948" s="217"/>
      <c r="I2948" s="218"/>
      <c r="J2948" s="216"/>
      <c r="K2948" s="216"/>
      <c r="L2948" s="232"/>
      <c r="M2948" s="215"/>
      <c r="N2948" s="216"/>
    </row>
    <row r="2949" spans="4:14" s="205" customFormat="1" x14ac:dyDescent="0.3">
      <c r="D2949" s="215"/>
      <c r="E2949" s="215"/>
      <c r="F2949" s="216"/>
      <c r="G2949" s="217"/>
      <c r="H2949" s="217"/>
      <c r="I2949" s="218"/>
      <c r="J2949" s="216"/>
      <c r="K2949" s="216"/>
      <c r="L2949" s="232"/>
      <c r="M2949" s="215"/>
      <c r="N2949" s="216"/>
    </row>
    <row r="2950" spans="4:14" s="205" customFormat="1" x14ac:dyDescent="0.3">
      <c r="D2950" s="215"/>
      <c r="E2950" s="215"/>
      <c r="F2950" s="216"/>
      <c r="G2950" s="217"/>
      <c r="H2950" s="217"/>
      <c r="I2950" s="218"/>
      <c r="J2950" s="216"/>
      <c r="K2950" s="216"/>
      <c r="L2950" s="232"/>
      <c r="M2950" s="215"/>
      <c r="N2950" s="216"/>
    </row>
    <row r="2951" spans="4:14" s="205" customFormat="1" x14ac:dyDescent="0.3">
      <c r="D2951" s="215"/>
      <c r="E2951" s="215"/>
      <c r="F2951" s="216"/>
      <c r="G2951" s="217"/>
      <c r="H2951" s="217"/>
      <c r="I2951" s="218"/>
      <c r="J2951" s="216"/>
      <c r="K2951" s="216"/>
      <c r="L2951" s="232"/>
      <c r="M2951" s="215"/>
      <c r="N2951" s="216"/>
    </row>
    <row r="2952" spans="4:14" s="205" customFormat="1" x14ac:dyDescent="0.3">
      <c r="D2952" s="215"/>
      <c r="E2952" s="215"/>
      <c r="F2952" s="216"/>
      <c r="G2952" s="217"/>
      <c r="H2952" s="217"/>
      <c r="I2952" s="218"/>
      <c r="J2952" s="216"/>
      <c r="K2952" s="216"/>
      <c r="L2952" s="232"/>
      <c r="M2952" s="215"/>
      <c r="N2952" s="216"/>
    </row>
    <row r="2953" spans="4:14" s="205" customFormat="1" x14ac:dyDescent="0.3">
      <c r="D2953" s="215"/>
      <c r="E2953" s="215"/>
      <c r="F2953" s="216"/>
      <c r="G2953" s="217"/>
      <c r="H2953" s="217"/>
      <c r="I2953" s="218"/>
      <c r="J2953" s="216"/>
      <c r="K2953" s="216"/>
      <c r="L2953" s="232"/>
      <c r="M2953" s="215"/>
      <c r="N2953" s="216"/>
    </row>
    <row r="2954" spans="4:14" s="205" customFormat="1" x14ac:dyDescent="0.3">
      <c r="D2954" s="215"/>
      <c r="E2954" s="215"/>
      <c r="F2954" s="216"/>
      <c r="G2954" s="217"/>
      <c r="H2954" s="217"/>
      <c r="I2954" s="218"/>
      <c r="J2954" s="216"/>
      <c r="K2954" s="216"/>
      <c r="L2954" s="232"/>
      <c r="M2954" s="215"/>
      <c r="N2954" s="216"/>
    </row>
    <row r="2955" spans="4:14" s="205" customFormat="1" x14ac:dyDescent="0.3">
      <c r="D2955" s="215"/>
      <c r="E2955" s="215"/>
      <c r="F2955" s="216"/>
      <c r="G2955" s="217"/>
      <c r="H2955" s="217"/>
      <c r="I2955" s="218"/>
      <c r="J2955" s="216"/>
      <c r="K2955" s="216"/>
      <c r="L2955" s="232"/>
      <c r="M2955" s="215"/>
      <c r="N2955" s="216"/>
    </row>
    <row r="2956" spans="4:14" s="205" customFormat="1" x14ac:dyDescent="0.3">
      <c r="D2956" s="215"/>
      <c r="E2956" s="215"/>
      <c r="F2956" s="216"/>
      <c r="G2956" s="217"/>
      <c r="H2956" s="217"/>
      <c r="I2956" s="218"/>
      <c r="J2956" s="216"/>
      <c r="K2956" s="216"/>
      <c r="L2956" s="232"/>
      <c r="M2956" s="215"/>
      <c r="N2956" s="216"/>
    </row>
    <row r="2957" spans="4:14" s="205" customFormat="1" x14ac:dyDescent="0.3">
      <c r="D2957" s="215"/>
      <c r="E2957" s="215"/>
      <c r="F2957" s="216"/>
      <c r="G2957" s="217"/>
      <c r="H2957" s="217"/>
      <c r="I2957" s="218"/>
      <c r="J2957" s="216"/>
      <c r="K2957" s="216"/>
      <c r="L2957" s="232"/>
      <c r="M2957" s="215"/>
      <c r="N2957" s="216"/>
    </row>
    <row r="2958" spans="4:14" s="205" customFormat="1" x14ac:dyDescent="0.3">
      <c r="D2958" s="215"/>
      <c r="E2958" s="215"/>
      <c r="F2958" s="216"/>
      <c r="G2958" s="217"/>
      <c r="H2958" s="217"/>
      <c r="I2958" s="218"/>
      <c r="J2958" s="216"/>
      <c r="K2958" s="216"/>
      <c r="L2958" s="232"/>
      <c r="M2958" s="215"/>
      <c r="N2958" s="216"/>
    </row>
    <row r="2959" spans="4:14" s="205" customFormat="1" x14ac:dyDescent="0.3">
      <c r="D2959" s="215"/>
      <c r="E2959" s="215"/>
      <c r="F2959" s="216"/>
      <c r="G2959" s="217"/>
      <c r="H2959" s="217"/>
      <c r="I2959" s="218"/>
      <c r="J2959" s="216"/>
      <c r="K2959" s="216"/>
      <c r="L2959" s="232"/>
      <c r="M2959" s="215"/>
      <c r="N2959" s="216"/>
    </row>
    <row r="2960" spans="4:14" s="205" customFormat="1" x14ac:dyDescent="0.3">
      <c r="D2960" s="215"/>
      <c r="E2960" s="215"/>
      <c r="F2960" s="216"/>
      <c r="G2960" s="217"/>
      <c r="H2960" s="217"/>
      <c r="I2960" s="218"/>
      <c r="J2960" s="216"/>
      <c r="K2960" s="216"/>
      <c r="L2960" s="232"/>
      <c r="M2960" s="215"/>
      <c r="N2960" s="216"/>
    </row>
    <row r="2961" spans="4:14" s="205" customFormat="1" x14ac:dyDescent="0.3">
      <c r="D2961" s="215"/>
      <c r="E2961" s="215"/>
      <c r="F2961" s="216"/>
      <c r="G2961" s="217"/>
      <c r="H2961" s="217"/>
      <c r="I2961" s="218"/>
      <c r="J2961" s="216"/>
      <c r="K2961" s="216"/>
      <c r="L2961" s="232"/>
      <c r="M2961" s="215"/>
      <c r="N2961" s="216"/>
    </row>
    <row r="2962" spans="4:14" s="205" customFormat="1" x14ac:dyDescent="0.3">
      <c r="D2962" s="215"/>
      <c r="E2962" s="215"/>
      <c r="F2962" s="216"/>
      <c r="G2962" s="217"/>
      <c r="H2962" s="217"/>
      <c r="I2962" s="218"/>
      <c r="J2962" s="216"/>
      <c r="K2962" s="216"/>
      <c r="L2962" s="232"/>
      <c r="M2962" s="215"/>
      <c r="N2962" s="216"/>
    </row>
    <row r="2963" spans="4:14" s="205" customFormat="1" x14ac:dyDescent="0.3">
      <c r="D2963" s="215"/>
      <c r="E2963" s="215"/>
      <c r="F2963" s="216"/>
      <c r="G2963" s="217"/>
      <c r="H2963" s="217"/>
      <c r="I2963" s="218"/>
      <c r="J2963" s="216"/>
      <c r="K2963" s="216"/>
      <c r="L2963" s="232"/>
      <c r="M2963" s="215"/>
      <c r="N2963" s="216"/>
    </row>
    <row r="2964" spans="4:14" s="205" customFormat="1" x14ac:dyDescent="0.3">
      <c r="D2964" s="215"/>
      <c r="E2964" s="215"/>
      <c r="F2964" s="216"/>
      <c r="G2964" s="217"/>
      <c r="H2964" s="217"/>
      <c r="I2964" s="218"/>
      <c r="J2964" s="216"/>
      <c r="K2964" s="216"/>
      <c r="L2964" s="232"/>
      <c r="M2964" s="215"/>
      <c r="N2964" s="216"/>
    </row>
    <row r="2965" spans="4:14" s="205" customFormat="1" x14ac:dyDescent="0.3">
      <c r="D2965" s="215"/>
      <c r="E2965" s="215"/>
      <c r="F2965" s="216"/>
      <c r="G2965" s="217"/>
      <c r="H2965" s="217"/>
      <c r="I2965" s="218"/>
      <c r="J2965" s="216"/>
      <c r="K2965" s="216"/>
      <c r="L2965" s="232"/>
      <c r="M2965" s="215"/>
      <c r="N2965" s="216"/>
    </row>
    <row r="2966" spans="4:14" s="205" customFormat="1" x14ac:dyDescent="0.3">
      <c r="D2966" s="215"/>
      <c r="E2966" s="215"/>
      <c r="F2966" s="216"/>
      <c r="G2966" s="217"/>
      <c r="H2966" s="217"/>
      <c r="I2966" s="218"/>
      <c r="J2966" s="216"/>
      <c r="K2966" s="216"/>
      <c r="L2966" s="232"/>
      <c r="M2966" s="215"/>
      <c r="N2966" s="216"/>
    </row>
    <row r="2967" spans="4:14" s="205" customFormat="1" x14ac:dyDescent="0.3">
      <c r="D2967" s="215"/>
      <c r="E2967" s="215"/>
      <c r="F2967" s="216"/>
      <c r="G2967" s="217"/>
      <c r="H2967" s="217"/>
      <c r="I2967" s="218"/>
      <c r="J2967" s="216"/>
      <c r="K2967" s="216"/>
      <c r="L2967" s="232"/>
      <c r="M2967" s="215"/>
      <c r="N2967" s="216"/>
    </row>
    <row r="2968" spans="4:14" s="205" customFormat="1" x14ac:dyDescent="0.3">
      <c r="D2968" s="215"/>
      <c r="E2968" s="215"/>
      <c r="F2968" s="216"/>
      <c r="G2968" s="217"/>
      <c r="H2968" s="217"/>
      <c r="I2968" s="218"/>
      <c r="J2968" s="216"/>
      <c r="K2968" s="216"/>
      <c r="L2968" s="232"/>
      <c r="M2968" s="215"/>
      <c r="N2968" s="216"/>
    </row>
    <row r="2969" spans="4:14" s="205" customFormat="1" x14ac:dyDescent="0.3">
      <c r="D2969" s="215"/>
      <c r="E2969" s="215"/>
      <c r="F2969" s="216"/>
      <c r="G2969" s="217"/>
      <c r="H2969" s="217"/>
      <c r="I2969" s="218"/>
      <c r="J2969" s="216"/>
      <c r="K2969" s="216"/>
      <c r="L2969" s="232"/>
      <c r="M2969" s="215"/>
      <c r="N2969" s="216"/>
    </row>
    <row r="2970" spans="4:14" s="205" customFormat="1" x14ac:dyDescent="0.3">
      <c r="D2970" s="215"/>
      <c r="E2970" s="215"/>
      <c r="F2970" s="216"/>
      <c r="G2970" s="217"/>
      <c r="H2970" s="217"/>
      <c r="I2970" s="218"/>
      <c r="J2970" s="216"/>
      <c r="K2970" s="216"/>
      <c r="L2970" s="232"/>
      <c r="M2970" s="215"/>
      <c r="N2970" s="216"/>
    </row>
    <row r="2971" spans="4:14" s="205" customFormat="1" x14ac:dyDescent="0.3">
      <c r="D2971" s="215"/>
      <c r="E2971" s="215"/>
      <c r="F2971" s="216"/>
      <c r="G2971" s="217"/>
      <c r="H2971" s="217"/>
      <c r="I2971" s="218"/>
      <c r="J2971" s="216"/>
      <c r="K2971" s="216"/>
      <c r="L2971" s="232"/>
      <c r="M2971" s="215"/>
      <c r="N2971" s="216"/>
    </row>
    <row r="2972" spans="4:14" s="205" customFormat="1" x14ac:dyDescent="0.3">
      <c r="D2972" s="215"/>
      <c r="E2972" s="215"/>
      <c r="F2972" s="216"/>
      <c r="G2972" s="217"/>
      <c r="H2972" s="217"/>
      <c r="I2972" s="218"/>
      <c r="J2972" s="216"/>
      <c r="K2972" s="216"/>
      <c r="L2972" s="232"/>
      <c r="M2972" s="215"/>
      <c r="N2972" s="216"/>
    </row>
    <row r="2973" spans="4:14" s="205" customFormat="1" x14ac:dyDescent="0.3">
      <c r="D2973" s="215"/>
      <c r="E2973" s="215"/>
      <c r="F2973" s="216"/>
      <c r="G2973" s="217"/>
      <c r="H2973" s="217"/>
      <c r="I2973" s="218"/>
      <c r="J2973" s="216"/>
      <c r="K2973" s="216"/>
      <c r="L2973" s="232"/>
      <c r="M2973" s="215"/>
      <c r="N2973" s="216"/>
    </row>
    <row r="2974" spans="4:14" s="205" customFormat="1" x14ac:dyDescent="0.3">
      <c r="D2974" s="215"/>
      <c r="E2974" s="215"/>
      <c r="F2974" s="216"/>
      <c r="G2974" s="217"/>
      <c r="H2974" s="217"/>
      <c r="I2974" s="218"/>
      <c r="J2974" s="216"/>
      <c r="K2974" s="216"/>
      <c r="L2974" s="232"/>
      <c r="M2974" s="215"/>
      <c r="N2974" s="216"/>
    </row>
    <row r="2975" spans="4:14" s="205" customFormat="1" x14ac:dyDescent="0.3">
      <c r="D2975" s="215"/>
      <c r="E2975" s="215"/>
      <c r="F2975" s="216"/>
      <c r="G2975" s="217"/>
      <c r="H2975" s="217"/>
      <c r="I2975" s="218"/>
      <c r="J2975" s="216"/>
      <c r="K2975" s="216"/>
      <c r="L2975" s="232"/>
      <c r="M2975" s="215"/>
      <c r="N2975" s="216"/>
    </row>
    <row r="2976" spans="4:14" s="205" customFormat="1" x14ac:dyDescent="0.3">
      <c r="D2976" s="215"/>
      <c r="E2976" s="215"/>
      <c r="F2976" s="216"/>
      <c r="G2976" s="217"/>
      <c r="H2976" s="217"/>
      <c r="I2976" s="218"/>
      <c r="J2976" s="216"/>
      <c r="K2976" s="216"/>
      <c r="L2976" s="232"/>
      <c r="M2976" s="215"/>
      <c r="N2976" s="216"/>
    </row>
    <row r="2977" spans="4:14" s="205" customFormat="1" x14ac:dyDescent="0.3">
      <c r="D2977" s="215"/>
      <c r="E2977" s="215"/>
      <c r="F2977" s="216"/>
      <c r="G2977" s="217"/>
      <c r="H2977" s="217"/>
      <c r="I2977" s="218"/>
      <c r="J2977" s="216"/>
      <c r="K2977" s="216"/>
      <c r="L2977" s="232"/>
      <c r="M2977" s="215"/>
      <c r="N2977" s="216"/>
    </row>
    <row r="2978" spans="4:14" s="205" customFormat="1" x14ac:dyDescent="0.3">
      <c r="D2978" s="215"/>
      <c r="E2978" s="215"/>
      <c r="F2978" s="216"/>
      <c r="G2978" s="217"/>
      <c r="H2978" s="217"/>
      <c r="I2978" s="218"/>
      <c r="J2978" s="216"/>
      <c r="K2978" s="216"/>
      <c r="L2978" s="232"/>
      <c r="M2978" s="215"/>
      <c r="N2978" s="216"/>
    </row>
    <row r="2979" spans="4:14" s="205" customFormat="1" x14ac:dyDescent="0.3">
      <c r="D2979" s="215"/>
      <c r="E2979" s="215"/>
      <c r="F2979" s="216"/>
      <c r="G2979" s="217"/>
      <c r="H2979" s="217"/>
      <c r="I2979" s="218"/>
      <c r="J2979" s="216"/>
      <c r="K2979" s="216"/>
      <c r="L2979" s="232"/>
      <c r="M2979" s="215"/>
      <c r="N2979" s="216"/>
    </row>
    <row r="2980" spans="4:14" s="205" customFormat="1" x14ac:dyDescent="0.3">
      <c r="D2980" s="215"/>
      <c r="E2980" s="215"/>
      <c r="F2980" s="216"/>
      <c r="G2980" s="217"/>
      <c r="H2980" s="217"/>
      <c r="I2980" s="218"/>
      <c r="J2980" s="216"/>
      <c r="K2980" s="216"/>
      <c r="L2980" s="232"/>
      <c r="M2980" s="215"/>
      <c r="N2980" s="216"/>
    </row>
    <row r="2981" spans="4:14" s="205" customFormat="1" x14ac:dyDescent="0.3">
      <c r="D2981" s="215"/>
      <c r="E2981" s="215"/>
      <c r="F2981" s="216"/>
      <c r="G2981" s="217"/>
      <c r="H2981" s="217"/>
      <c r="I2981" s="218"/>
      <c r="J2981" s="216"/>
      <c r="K2981" s="216"/>
      <c r="L2981" s="232"/>
      <c r="M2981" s="215"/>
      <c r="N2981" s="216"/>
    </row>
    <row r="2982" spans="4:14" s="205" customFormat="1" x14ac:dyDescent="0.3">
      <c r="D2982" s="215"/>
      <c r="E2982" s="215"/>
      <c r="F2982" s="216"/>
      <c r="G2982" s="217"/>
      <c r="H2982" s="217"/>
      <c r="I2982" s="218"/>
      <c r="J2982" s="216"/>
      <c r="K2982" s="216"/>
      <c r="L2982" s="232"/>
      <c r="M2982" s="215"/>
      <c r="N2982" s="216"/>
    </row>
    <row r="2983" spans="4:14" s="205" customFormat="1" x14ac:dyDescent="0.3">
      <c r="D2983" s="215"/>
      <c r="E2983" s="215"/>
      <c r="F2983" s="216"/>
      <c r="G2983" s="217"/>
      <c r="H2983" s="217"/>
      <c r="I2983" s="218"/>
      <c r="J2983" s="216"/>
      <c r="K2983" s="216"/>
      <c r="L2983" s="232"/>
      <c r="M2983" s="215"/>
      <c r="N2983" s="216"/>
    </row>
    <row r="2984" spans="4:14" s="205" customFormat="1" x14ac:dyDescent="0.3">
      <c r="D2984" s="215"/>
      <c r="E2984" s="215"/>
      <c r="F2984" s="216"/>
      <c r="G2984" s="217"/>
      <c r="H2984" s="217"/>
      <c r="I2984" s="218"/>
      <c r="J2984" s="216"/>
      <c r="K2984" s="216"/>
      <c r="L2984" s="232"/>
      <c r="M2984" s="215"/>
      <c r="N2984" s="216"/>
    </row>
    <row r="2985" spans="4:14" s="205" customFormat="1" x14ac:dyDescent="0.3">
      <c r="D2985" s="215"/>
      <c r="E2985" s="215"/>
      <c r="F2985" s="216"/>
      <c r="G2985" s="217"/>
      <c r="H2985" s="217"/>
      <c r="I2985" s="218"/>
      <c r="J2985" s="216"/>
      <c r="K2985" s="216"/>
      <c r="L2985" s="232"/>
      <c r="M2985" s="215"/>
      <c r="N2985" s="216"/>
    </row>
    <row r="2986" spans="4:14" s="205" customFormat="1" x14ac:dyDescent="0.3">
      <c r="D2986" s="215"/>
      <c r="E2986" s="215"/>
      <c r="F2986" s="216"/>
      <c r="G2986" s="217"/>
      <c r="H2986" s="217"/>
      <c r="I2986" s="218"/>
      <c r="J2986" s="216"/>
      <c r="K2986" s="216"/>
      <c r="L2986" s="232"/>
      <c r="M2986" s="215"/>
      <c r="N2986" s="216"/>
    </row>
    <row r="2987" spans="4:14" s="205" customFormat="1" x14ac:dyDescent="0.3">
      <c r="D2987" s="215"/>
      <c r="E2987" s="215"/>
      <c r="F2987" s="216"/>
      <c r="G2987" s="217"/>
      <c r="H2987" s="217"/>
      <c r="I2987" s="218"/>
      <c r="J2987" s="216"/>
      <c r="K2987" s="216"/>
      <c r="L2987" s="232"/>
      <c r="M2987" s="215"/>
      <c r="N2987" s="216"/>
    </row>
    <row r="2988" spans="4:14" s="205" customFormat="1" x14ac:dyDescent="0.3">
      <c r="D2988" s="215"/>
      <c r="E2988" s="215"/>
      <c r="F2988" s="216"/>
      <c r="G2988" s="217"/>
      <c r="H2988" s="217"/>
      <c r="I2988" s="218"/>
      <c r="J2988" s="216"/>
      <c r="K2988" s="216"/>
      <c r="L2988" s="232"/>
      <c r="M2988" s="215"/>
      <c r="N2988" s="216"/>
    </row>
    <row r="2989" spans="4:14" s="205" customFormat="1" x14ac:dyDescent="0.3">
      <c r="D2989" s="215"/>
      <c r="E2989" s="215"/>
      <c r="F2989" s="216"/>
      <c r="G2989" s="217"/>
      <c r="H2989" s="217"/>
      <c r="I2989" s="218"/>
      <c r="J2989" s="216"/>
      <c r="K2989" s="216"/>
      <c r="L2989" s="232"/>
      <c r="M2989" s="215"/>
      <c r="N2989" s="216"/>
    </row>
    <row r="2990" spans="4:14" s="205" customFormat="1" x14ac:dyDescent="0.3">
      <c r="D2990" s="215"/>
      <c r="E2990" s="215"/>
      <c r="F2990" s="216"/>
      <c r="G2990" s="217"/>
      <c r="H2990" s="217"/>
      <c r="I2990" s="218"/>
      <c r="J2990" s="216"/>
      <c r="K2990" s="216"/>
      <c r="L2990" s="232"/>
      <c r="M2990" s="215"/>
      <c r="N2990" s="216"/>
    </row>
    <row r="2991" spans="4:14" s="205" customFormat="1" x14ac:dyDescent="0.3">
      <c r="D2991" s="215"/>
      <c r="E2991" s="215"/>
      <c r="F2991" s="216"/>
      <c r="G2991" s="217"/>
      <c r="H2991" s="217"/>
      <c r="I2991" s="218"/>
      <c r="J2991" s="216"/>
      <c r="K2991" s="216"/>
      <c r="L2991" s="232"/>
      <c r="M2991" s="215"/>
      <c r="N2991" s="216"/>
    </row>
    <row r="2992" spans="4:14" s="205" customFormat="1" x14ac:dyDescent="0.3">
      <c r="D2992" s="215"/>
      <c r="E2992" s="215"/>
      <c r="F2992" s="216"/>
      <c r="G2992" s="217"/>
      <c r="H2992" s="217"/>
      <c r="I2992" s="218"/>
      <c r="J2992" s="216"/>
      <c r="K2992" s="216"/>
      <c r="L2992" s="232"/>
      <c r="M2992" s="215"/>
      <c r="N2992" s="216"/>
    </row>
    <row r="2993" spans="4:14" s="205" customFormat="1" x14ac:dyDescent="0.3">
      <c r="D2993" s="215"/>
      <c r="E2993" s="215"/>
      <c r="F2993" s="216"/>
      <c r="G2993" s="217"/>
      <c r="H2993" s="217"/>
      <c r="I2993" s="218"/>
      <c r="J2993" s="216"/>
      <c r="K2993" s="216"/>
      <c r="L2993" s="232"/>
      <c r="M2993" s="215"/>
      <c r="N2993" s="216"/>
    </row>
    <row r="2994" spans="4:14" s="205" customFormat="1" x14ac:dyDescent="0.3">
      <c r="D2994" s="215"/>
      <c r="E2994" s="215"/>
      <c r="F2994" s="216"/>
      <c r="G2994" s="217"/>
      <c r="H2994" s="217"/>
      <c r="I2994" s="218"/>
      <c r="J2994" s="216"/>
      <c r="K2994" s="216"/>
      <c r="L2994" s="232"/>
      <c r="M2994" s="215"/>
      <c r="N2994" s="216"/>
    </row>
    <row r="2995" spans="4:14" s="205" customFormat="1" x14ac:dyDescent="0.3">
      <c r="D2995" s="215"/>
      <c r="E2995" s="215"/>
      <c r="F2995" s="216"/>
      <c r="G2995" s="217"/>
      <c r="H2995" s="217"/>
      <c r="I2995" s="218"/>
      <c r="J2995" s="216"/>
      <c r="K2995" s="216"/>
      <c r="L2995" s="232"/>
      <c r="M2995" s="215"/>
      <c r="N2995" s="216"/>
    </row>
    <row r="2996" spans="4:14" s="205" customFormat="1" x14ac:dyDescent="0.3">
      <c r="D2996" s="215"/>
      <c r="E2996" s="215"/>
      <c r="F2996" s="216"/>
      <c r="G2996" s="217"/>
      <c r="H2996" s="217"/>
      <c r="I2996" s="218"/>
      <c r="J2996" s="216"/>
      <c r="K2996" s="216"/>
      <c r="L2996" s="232"/>
      <c r="M2996" s="215"/>
      <c r="N2996" s="216"/>
    </row>
    <row r="2997" spans="4:14" s="205" customFormat="1" x14ac:dyDescent="0.3">
      <c r="D2997" s="215"/>
      <c r="E2997" s="215"/>
      <c r="F2997" s="216"/>
      <c r="G2997" s="217"/>
      <c r="H2997" s="217"/>
      <c r="I2997" s="218"/>
      <c r="J2997" s="216"/>
      <c r="K2997" s="216"/>
      <c r="L2997" s="232"/>
      <c r="M2997" s="215"/>
      <c r="N2997" s="216"/>
    </row>
    <row r="2998" spans="4:14" s="205" customFormat="1" x14ac:dyDescent="0.3">
      <c r="D2998" s="215"/>
      <c r="E2998" s="215"/>
      <c r="F2998" s="216"/>
      <c r="G2998" s="217"/>
      <c r="H2998" s="217"/>
      <c r="I2998" s="218"/>
      <c r="J2998" s="216"/>
      <c r="K2998" s="216"/>
      <c r="L2998" s="232"/>
      <c r="M2998" s="215"/>
      <c r="N2998" s="216"/>
    </row>
    <row r="2999" spans="4:14" s="205" customFormat="1" x14ac:dyDescent="0.3">
      <c r="D2999" s="215"/>
      <c r="E2999" s="215"/>
      <c r="F2999" s="216"/>
      <c r="G2999" s="217"/>
      <c r="H2999" s="217"/>
      <c r="I2999" s="218"/>
      <c r="J2999" s="216"/>
      <c r="K2999" s="216"/>
      <c r="L2999" s="232"/>
      <c r="M2999" s="215"/>
      <c r="N2999" s="216"/>
    </row>
    <row r="3000" spans="4:14" s="205" customFormat="1" x14ac:dyDescent="0.3">
      <c r="D3000" s="215"/>
      <c r="E3000" s="215"/>
      <c r="F3000" s="216"/>
      <c r="G3000" s="217"/>
      <c r="H3000" s="217"/>
      <c r="I3000" s="218"/>
      <c r="J3000" s="216"/>
      <c r="K3000" s="216"/>
      <c r="L3000" s="232"/>
      <c r="M3000" s="215"/>
      <c r="N3000" s="216"/>
    </row>
    <row r="3001" spans="4:14" s="205" customFormat="1" x14ac:dyDescent="0.3">
      <c r="D3001" s="215"/>
      <c r="E3001" s="215"/>
      <c r="F3001" s="216"/>
      <c r="G3001" s="217"/>
      <c r="H3001" s="217"/>
      <c r="I3001" s="218"/>
      <c r="J3001" s="216"/>
      <c r="K3001" s="216"/>
      <c r="L3001" s="232"/>
      <c r="M3001" s="215"/>
      <c r="N3001" s="216"/>
    </row>
    <row r="3002" spans="4:14" s="205" customFormat="1" x14ac:dyDescent="0.3">
      <c r="D3002" s="215"/>
      <c r="E3002" s="215"/>
      <c r="F3002" s="216"/>
      <c r="G3002" s="217"/>
      <c r="H3002" s="217"/>
      <c r="I3002" s="218"/>
      <c r="J3002" s="216"/>
      <c r="K3002" s="216"/>
      <c r="L3002" s="232"/>
      <c r="M3002" s="215"/>
      <c r="N3002" s="216"/>
    </row>
    <row r="3003" spans="4:14" s="205" customFormat="1" x14ac:dyDescent="0.3">
      <c r="D3003" s="215"/>
      <c r="E3003" s="215"/>
      <c r="F3003" s="216"/>
      <c r="G3003" s="217"/>
      <c r="H3003" s="217"/>
      <c r="I3003" s="218"/>
      <c r="J3003" s="216"/>
      <c r="K3003" s="216"/>
      <c r="L3003" s="232"/>
      <c r="M3003" s="215"/>
      <c r="N3003" s="216"/>
    </row>
    <row r="3004" spans="4:14" s="205" customFormat="1" x14ac:dyDescent="0.3">
      <c r="D3004" s="215"/>
      <c r="E3004" s="215"/>
      <c r="F3004" s="216"/>
      <c r="G3004" s="217"/>
      <c r="H3004" s="217"/>
      <c r="I3004" s="218"/>
      <c r="J3004" s="216"/>
      <c r="K3004" s="216"/>
      <c r="L3004" s="232"/>
      <c r="M3004" s="215"/>
      <c r="N3004" s="216"/>
    </row>
    <row r="3005" spans="4:14" s="205" customFormat="1" x14ac:dyDescent="0.3">
      <c r="D3005" s="215"/>
      <c r="E3005" s="215"/>
      <c r="F3005" s="216"/>
      <c r="G3005" s="217"/>
      <c r="H3005" s="217"/>
      <c r="I3005" s="218"/>
      <c r="J3005" s="216"/>
      <c r="K3005" s="216"/>
      <c r="L3005" s="232"/>
      <c r="M3005" s="215"/>
      <c r="N3005" s="216"/>
    </row>
    <row r="3006" spans="4:14" s="205" customFormat="1" x14ac:dyDescent="0.3">
      <c r="D3006" s="215"/>
      <c r="E3006" s="215"/>
      <c r="F3006" s="216"/>
      <c r="G3006" s="217"/>
      <c r="H3006" s="217"/>
      <c r="I3006" s="218"/>
      <c r="J3006" s="216"/>
      <c r="K3006" s="216"/>
      <c r="L3006" s="232"/>
      <c r="M3006" s="215"/>
      <c r="N3006" s="216"/>
    </row>
    <row r="3007" spans="4:14" s="205" customFormat="1" x14ac:dyDescent="0.3">
      <c r="D3007" s="215"/>
      <c r="E3007" s="215"/>
      <c r="F3007" s="216"/>
      <c r="G3007" s="217"/>
      <c r="H3007" s="217"/>
      <c r="I3007" s="218"/>
      <c r="J3007" s="216"/>
      <c r="K3007" s="216"/>
      <c r="L3007" s="232"/>
      <c r="M3007" s="215"/>
      <c r="N3007" s="216"/>
    </row>
    <row r="3008" spans="4:14" s="205" customFormat="1" x14ac:dyDescent="0.3">
      <c r="D3008" s="215"/>
      <c r="E3008" s="215"/>
      <c r="F3008" s="216"/>
      <c r="G3008" s="217"/>
      <c r="H3008" s="217"/>
      <c r="I3008" s="218"/>
      <c r="J3008" s="216"/>
      <c r="K3008" s="216"/>
      <c r="L3008" s="232"/>
      <c r="M3008" s="215"/>
      <c r="N3008" s="216"/>
    </row>
    <row r="3009" spans="4:14" s="205" customFormat="1" x14ac:dyDescent="0.3">
      <c r="D3009" s="215"/>
      <c r="E3009" s="215"/>
      <c r="F3009" s="216"/>
      <c r="G3009" s="217"/>
      <c r="H3009" s="217"/>
      <c r="I3009" s="218"/>
      <c r="J3009" s="216"/>
      <c r="K3009" s="216"/>
      <c r="L3009" s="232"/>
      <c r="M3009" s="215"/>
      <c r="N3009" s="216"/>
    </row>
    <row r="3010" spans="4:14" s="205" customFormat="1" x14ac:dyDescent="0.3">
      <c r="D3010" s="215"/>
      <c r="E3010" s="215"/>
      <c r="F3010" s="216"/>
      <c r="G3010" s="217"/>
      <c r="H3010" s="217"/>
      <c r="I3010" s="218"/>
      <c r="J3010" s="216"/>
      <c r="K3010" s="216"/>
      <c r="L3010" s="232"/>
      <c r="M3010" s="215"/>
      <c r="N3010" s="216"/>
    </row>
    <row r="3011" spans="4:14" s="205" customFormat="1" x14ac:dyDescent="0.3">
      <c r="D3011" s="215"/>
      <c r="E3011" s="215"/>
      <c r="F3011" s="216"/>
      <c r="G3011" s="217"/>
      <c r="H3011" s="217"/>
      <c r="I3011" s="218"/>
      <c r="J3011" s="216"/>
      <c r="K3011" s="216"/>
      <c r="L3011" s="232"/>
      <c r="M3011" s="215"/>
      <c r="N3011" s="216"/>
    </row>
    <row r="3012" spans="4:14" s="205" customFormat="1" x14ac:dyDescent="0.3">
      <c r="D3012" s="215"/>
      <c r="E3012" s="215"/>
      <c r="F3012" s="216"/>
      <c r="G3012" s="217"/>
      <c r="H3012" s="217"/>
      <c r="I3012" s="218"/>
      <c r="J3012" s="216"/>
      <c r="K3012" s="216"/>
      <c r="L3012" s="232"/>
      <c r="M3012" s="215"/>
      <c r="N3012" s="216"/>
    </row>
    <row r="3013" spans="4:14" s="205" customFormat="1" x14ac:dyDescent="0.3">
      <c r="D3013" s="215"/>
      <c r="E3013" s="215"/>
      <c r="F3013" s="216"/>
      <c r="G3013" s="217"/>
      <c r="H3013" s="217"/>
      <c r="I3013" s="218"/>
      <c r="J3013" s="216"/>
      <c r="K3013" s="216"/>
      <c r="L3013" s="232"/>
      <c r="M3013" s="215"/>
      <c r="N3013" s="216"/>
    </row>
    <row r="3014" spans="4:14" s="205" customFormat="1" x14ac:dyDescent="0.3">
      <c r="D3014" s="215"/>
      <c r="E3014" s="215"/>
      <c r="F3014" s="216"/>
      <c r="G3014" s="217"/>
      <c r="H3014" s="217"/>
      <c r="I3014" s="218"/>
      <c r="J3014" s="216"/>
      <c r="K3014" s="216"/>
      <c r="L3014" s="232"/>
      <c r="M3014" s="215"/>
      <c r="N3014" s="216"/>
    </row>
    <row r="3015" spans="4:14" s="205" customFormat="1" x14ac:dyDescent="0.3">
      <c r="D3015" s="215"/>
      <c r="E3015" s="215"/>
      <c r="F3015" s="216"/>
      <c r="G3015" s="217"/>
      <c r="H3015" s="217"/>
      <c r="I3015" s="218"/>
      <c r="J3015" s="216"/>
      <c r="K3015" s="216"/>
      <c r="L3015" s="232"/>
      <c r="M3015" s="215"/>
      <c r="N3015" s="216"/>
    </row>
    <row r="3016" spans="4:14" s="205" customFormat="1" x14ac:dyDescent="0.3">
      <c r="D3016" s="215"/>
      <c r="E3016" s="215"/>
      <c r="F3016" s="216"/>
      <c r="G3016" s="217"/>
      <c r="H3016" s="217"/>
      <c r="I3016" s="218"/>
      <c r="J3016" s="216"/>
      <c r="K3016" s="216"/>
      <c r="L3016" s="232"/>
      <c r="M3016" s="215"/>
      <c r="N3016" s="216"/>
    </row>
    <row r="3017" spans="4:14" s="205" customFormat="1" x14ac:dyDescent="0.3">
      <c r="D3017" s="215"/>
      <c r="E3017" s="215"/>
      <c r="F3017" s="216"/>
      <c r="G3017" s="217"/>
      <c r="H3017" s="217"/>
      <c r="I3017" s="218"/>
      <c r="J3017" s="216"/>
      <c r="K3017" s="216"/>
      <c r="L3017" s="232"/>
      <c r="M3017" s="215"/>
      <c r="N3017" s="216"/>
    </row>
    <row r="3018" spans="4:14" s="205" customFormat="1" x14ac:dyDescent="0.3">
      <c r="D3018" s="215"/>
      <c r="E3018" s="215"/>
      <c r="F3018" s="216"/>
      <c r="G3018" s="217"/>
      <c r="H3018" s="217"/>
      <c r="I3018" s="218"/>
      <c r="J3018" s="216"/>
      <c r="K3018" s="216"/>
      <c r="L3018" s="232"/>
      <c r="M3018" s="215"/>
      <c r="N3018" s="216"/>
    </row>
    <row r="3019" spans="4:14" s="205" customFormat="1" x14ac:dyDescent="0.3">
      <c r="D3019" s="215"/>
      <c r="E3019" s="215"/>
      <c r="F3019" s="216"/>
      <c r="G3019" s="217"/>
      <c r="H3019" s="217"/>
      <c r="I3019" s="218"/>
      <c r="J3019" s="216"/>
      <c r="K3019" s="216"/>
      <c r="L3019" s="232"/>
      <c r="M3019" s="215"/>
      <c r="N3019" s="216"/>
    </row>
    <row r="3020" spans="4:14" s="205" customFormat="1" x14ac:dyDescent="0.3">
      <c r="D3020" s="215"/>
      <c r="E3020" s="215"/>
      <c r="F3020" s="216"/>
      <c r="G3020" s="217"/>
      <c r="H3020" s="217"/>
      <c r="I3020" s="218"/>
      <c r="J3020" s="216"/>
      <c r="K3020" s="216"/>
      <c r="L3020" s="232"/>
      <c r="M3020" s="215"/>
      <c r="N3020" s="216"/>
    </row>
    <row r="3021" spans="4:14" s="205" customFormat="1" x14ac:dyDescent="0.3">
      <c r="D3021" s="215"/>
      <c r="E3021" s="215"/>
      <c r="F3021" s="216"/>
      <c r="G3021" s="217"/>
      <c r="H3021" s="217"/>
      <c r="I3021" s="218"/>
      <c r="J3021" s="216"/>
      <c r="K3021" s="216"/>
      <c r="L3021" s="232"/>
      <c r="M3021" s="215"/>
      <c r="N3021" s="216"/>
    </row>
    <row r="3022" spans="4:14" s="205" customFormat="1" x14ac:dyDescent="0.3">
      <c r="D3022" s="215"/>
      <c r="E3022" s="215"/>
      <c r="F3022" s="216"/>
      <c r="G3022" s="217"/>
      <c r="H3022" s="217"/>
      <c r="I3022" s="218"/>
      <c r="J3022" s="216"/>
      <c r="K3022" s="216"/>
      <c r="L3022" s="232"/>
      <c r="M3022" s="215"/>
      <c r="N3022" s="216"/>
    </row>
    <row r="3023" spans="4:14" s="205" customFormat="1" x14ac:dyDescent="0.3">
      <c r="D3023" s="215"/>
      <c r="E3023" s="215"/>
      <c r="F3023" s="216"/>
      <c r="G3023" s="217"/>
      <c r="H3023" s="217"/>
      <c r="I3023" s="218"/>
      <c r="J3023" s="216"/>
      <c r="K3023" s="216"/>
      <c r="L3023" s="232"/>
      <c r="M3023" s="215"/>
      <c r="N3023" s="216"/>
    </row>
    <row r="3024" spans="4:14" s="205" customFormat="1" x14ac:dyDescent="0.3">
      <c r="D3024" s="215"/>
      <c r="E3024" s="215"/>
      <c r="F3024" s="216"/>
      <c r="G3024" s="217"/>
      <c r="H3024" s="217"/>
      <c r="I3024" s="218"/>
      <c r="J3024" s="216"/>
      <c r="K3024" s="216"/>
      <c r="L3024" s="232"/>
      <c r="M3024" s="215"/>
      <c r="N3024" s="216"/>
    </row>
    <row r="3025" spans="4:14" s="205" customFormat="1" x14ac:dyDescent="0.3">
      <c r="D3025" s="215"/>
      <c r="E3025" s="215"/>
      <c r="F3025" s="216"/>
      <c r="G3025" s="217"/>
      <c r="H3025" s="217"/>
      <c r="I3025" s="218"/>
      <c r="J3025" s="216"/>
      <c r="K3025" s="216"/>
      <c r="L3025" s="232"/>
      <c r="M3025" s="215"/>
      <c r="N3025" s="216"/>
    </row>
    <row r="3026" spans="4:14" s="205" customFormat="1" x14ac:dyDescent="0.3">
      <c r="D3026" s="215"/>
      <c r="E3026" s="215"/>
      <c r="F3026" s="216"/>
      <c r="G3026" s="217"/>
      <c r="H3026" s="217"/>
      <c r="I3026" s="218"/>
      <c r="J3026" s="216"/>
      <c r="K3026" s="216"/>
      <c r="L3026" s="232"/>
      <c r="M3026" s="215"/>
      <c r="N3026" s="216"/>
    </row>
    <row r="3027" spans="4:14" s="205" customFormat="1" x14ac:dyDescent="0.3">
      <c r="D3027" s="215"/>
      <c r="E3027" s="215"/>
      <c r="F3027" s="216"/>
      <c r="G3027" s="217"/>
      <c r="H3027" s="217"/>
      <c r="I3027" s="218"/>
      <c r="J3027" s="216"/>
      <c r="K3027" s="216"/>
      <c r="L3027" s="232"/>
      <c r="M3027" s="215"/>
      <c r="N3027" s="216"/>
    </row>
    <row r="3028" spans="4:14" s="205" customFormat="1" x14ac:dyDescent="0.3">
      <c r="D3028" s="215"/>
      <c r="E3028" s="215"/>
      <c r="F3028" s="216"/>
      <c r="G3028" s="217"/>
      <c r="H3028" s="217"/>
      <c r="I3028" s="218"/>
      <c r="J3028" s="216"/>
      <c r="K3028" s="216"/>
      <c r="L3028" s="232"/>
      <c r="M3028" s="215"/>
      <c r="N3028" s="216"/>
    </row>
    <row r="3029" spans="4:14" s="205" customFormat="1" x14ac:dyDescent="0.3">
      <c r="D3029" s="215"/>
      <c r="E3029" s="215"/>
      <c r="F3029" s="216"/>
      <c r="G3029" s="217"/>
      <c r="H3029" s="217"/>
      <c r="I3029" s="218"/>
      <c r="J3029" s="216"/>
      <c r="K3029" s="216"/>
      <c r="L3029" s="232"/>
      <c r="M3029" s="215"/>
      <c r="N3029" s="216"/>
    </row>
    <row r="3030" spans="4:14" s="205" customFormat="1" x14ac:dyDescent="0.3">
      <c r="D3030" s="215"/>
      <c r="E3030" s="215"/>
      <c r="F3030" s="216"/>
      <c r="G3030" s="217"/>
      <c r="H3030" s="217"/>
      <c r="I3030" s="218"/>
      <c r="J3030" s="216"/>
      <c r="K3030" s="216"/>
      <c r="L3030" s="232"/>
      <c r="M3030" s="215"/>
      <c r="N3030" s="216"/>
    </row>
    <row r="3031" spans="4:14" s="205" customFormat="1" x14ac:dyDescent="0.3">
      <c r="D3031" s="215"/>
      <c r="E3031" s="215"/>
      <c r="F3031" s="216"/>
      <c r="G3031" s="217"/>
      <c r="H3031" s="217"/>
      <c r="I3031" s="218"/>
      <c r="J3031" s="216"/>
      <c r="K3031" s="216"/>
      <c r="L3031" s="232"/>
      <c r="M3031" s="215"/>
      <c r="N3031" s="216"/>
    </row>
    <row r="3032" spans="4:14" s="205" customFormat="1" x14ac:dyDescent="0.3">
      <c r="D3032" s="215"/>
      <c r="E3032" s="215"/>
      <c r="F3032" s="216"/>
      <c r="G3032" s="217"/>
      <c r="H3032" s="217"/>
      <c r="I3032" s="218"/>
      <c r="J3032" s="216"/>
      <c r="K3032" s="216"/>
      <c r="L3032" s="232"/>
      <c r="M3032" s="215"/>
      <c r="N3032" s="216"/>
    </row>
    <row r="3033" spans="4:14" s="205" customFormat="1" x14ac:dyDescent="0.3">
      <c r="D3033" s="215"/>
      <c r="E3033" s="215"/>
      <c r="F3033" s="216"/>
      <c r="G3033" s="217"/>
      <c r="H3033" s="217"/>
      <c r="I3033" s="218"/>
      <c r="J3033" s="216"/>
      <c r="K3033" s="216"/>
      <c r="L3033" s="232"/>
      <c r="M3033" s="215"/>
      <c r="N3033" s="216"/>
    </row>
    <row r="3034" spans="4:14" s="205" customFormat="1" x14ac:dyDescent="0.3">
      <c r="D3034" s="215"/>
      <c r="E3034" s="215"/>
      <c r="F3034" s="216"/>
      <c r="G3034" s="217"/>
      <c r="H3034" s="217"/>
      <c r="I3034" s="218"/>
      <c r="J3034" s="216"/>
      <c r="K3034" s="216"/>
      <c r="L3034" s="232"/>
      <c r="M3034" s="215"/>
      <c r="N3034" s="216"/>
    </row>
    <row r="3035" spans="4:14" s="205" customFormat="1" x14ac:dyDescent="0.3">
      <c r="D3035" s="215"/>
      <c r="E3035" s="215"/>
      <c r="F3035" s="216"/>
      <c r="G3035" s="217"/>
      <c r="H3035" s="217"/>
      <c r="I3035" s="218"/>
      <c r="J3035" s="216"/>
      <c r="K3035" s="216"/>
      <c r="L3035" s="232"/>
      <c r="M3035" s="215"/>
      <c r="N3035" s="216"/>
    </row>
    <row r="3036" spans="4:14" s="205" customFormat="1" x14ac:dyDescent="0.3">
      <c r="D3036" s="215"/>
      <c r="E3036" s="215"/>
      <c r="F3036" s="216"/>
      <c r="G3036" s="217"/>
      <c r="H3036" s="217"/>
      <c r="I3036" s="218"/>
      <c r="J3036" s="216"/>
      <c r="K3036" s="216"/>
      <c r="L3036" s="232"/>
      <c r="M3036" s="215"/>
      <c r="N3036" s="216"/>
    </row>
    <row r="3037" spans="4:14" s="205" customFormat="1" x14ac:dyDescent="0.3">
      <c r="D3037" s="215"/>
      <c r="E3037" s="215"/>
      <c r="F3037" s="216"/>
      <c r="G3037" s="217"/>
      <c r="H3037" s="217"/>
      <c r="I3037" s="218"/>
      <c r="J3037" s="216"/>
      <c r="K3037" s="216"/>
      <c r="L3037" s="232"/>
      <c r="M3037" s="215"/>
      <c r="N3037" s="216"/>
    </row>
    <row r="3038" spans="4:14" s="205" customFormat="1" x14ac:dyDescent="0.3">
      <c r="D3038" s="215"/>
      <c r="E3038" s="215"/>
      <c r="F3038" s="216"/>
      <c r="G3038" s="217"/>
      <c r="H3038" s="217"/>
      <c r="I3038" s="218"/>
      <c r="J3038" s="216"/>
      <c r="K3038" s="216"/>
      <c r="L3038" s="232"/>
      <c r="M3038" s="215"/>
      <c r="N3038" s="216"/>
    </row>
    <row r="3039" spans="4:14" s="205" customFormat="1" x14ac:dyDescent="0.3">
      <c r="D3039" s="215"/>
      <c r="E3039" s="215"/>
      <c r="F3039" s="216"/>
      <c r="G3039" s="217"/>
      <c r="H3039" s="217"/>
      <c r="I3039" s="218"/>
      <c r="J3039" s="216"/>
      <c r="K3039" s="216"/>
      <c r="L3039" s="232"/>
      <c r="M3039" s="215"/>
      <c r="N3039" s="216"/>
    </row>
    <row r="3040" spans="4:14" s="205" customFormat="1" x14ac:dyDescent="0.3">
      <c r="D3040" s="215"/>
      <c r="E3040" s="215"/>
      <c r="F3040" s="216"/>
      <c r="G3040" s="217"/>
      <c r="H3040" s="217"/>
      <c r="I3040" s="218"/>
      <c r="J3040" s="216"/>
      <c r="K3040" s="216"/>
      <c r="L3040" s="232"/>
      <c r="M3040" s="215"/>
      <c r="N3040" s="216"/>
    </row>
    <row r="3041" spans="4:14" s="205" customFormat="1" x14ac:dyDescent="0.3">
      <c r="D3041" s="215"/>
      <c r="E3041" s="215"/>
      <c r="F3041" s="216"/>
      <c r="G3041" s="217"/>
      <c r="H3041" s="217"/>
      <c r="I3041" s="218"/>
      <c r="J3041" s="216"/>
      <c r="K3041" s="216"/>
      <c r="L3041" s="232"/>
      <c r="M3041" s="215"/>
      <c r="N3041" s="216"/>
    </row>
    <row r="3042" spans="4:14" s="205" customFormat="1" x14ac:dyDescent="0.3">
      <c r="D3042" s="215"/>
      <c r="E3042" s="215"/>
      <c r="F3042" s="216"/>
      <c r="G3042" s="217"/>
      <c r="H3042" s="217"/>
      <c r="I3042" s="218"/>
      <c r="J3042" s="216"/>
      <c r="K3042" s="216"/>
      <c r="L3042" s="232"/>
      <c r="M3042" s="215"/>
      <c r="N3042" s="216"/>
    </row>
    <row r="3043" spans="4:14" s="205" customFormat="1" x14ac:dyDescent="0.3">
      <c r="D3043" s="215"/>
      <c r="E3043" s="215"/>
      <c r="F3043" s="216"/>
      <c r="G3043" s="217"/>
      <c r="H3043" s="217"/>
      <c r="I3043" s="218"/>
      <c r="J3043" s="216"/>
      <c r="K3043" s="216"/>
      <c r="L3043" s="232"/>
      <c r="M3043" s="215"/>
      <c r="N3043" s="216"/>
    </row>
    <row r="3044" spans="4:14" s="205" customFormat="1" x14ac:dyDescent="0.3">
      <c r="D3044" s="215"/>
      <c r="E3044" s="215"/>
      <c r="F3044" s="216"/>
      <c r="G3044" s="217"/>
      <c r="H3044" s="217"/>
      <c r="I3044" s="218"/>
      <c r="J3044" s="216"/>
      <c r="K3044" s="216"/>
      <c r="L3044" s="232"/>
      <c r="M3044" s="215"/>
      <c r="N3044" s="216"/>
    </row>
    <row r="3045" spans="4:14" s="205" customFormat="1" x14ac:dyDescent="0.3">
      <c r="D3045" s="215"/>
      <c r="E3045" s="215"/>
      <c r="F3045" s="216"/>
      <c r="G3045" s="217"/>
      <c r="H3045" s="217"/>
      <c r="I3045" s="218"/>
      <c r="J3045" s="216"/>
      <c r="K3045" s="216"/>
      <c r="L3045" s="232"/>
      <c r="M3045" s="215"/>
      <c r="N3045" s="216"/>
    </row>
    <row r="3046" spans="4:14" s="205" customFormat="1" x14ac:dyDescent="0.3">
      <c r="D3046" s="215"/>
      <c r="E3046" s="215"/>
      <c r="F3046" s="216"/>
      <c r="G3046" s="217"/>
      <c r="H3046" s="217"/>
      <c r="I3046" s="218"/>
      <c r="J3046" s="216"/>
      <c r="K3046" s="216"/>
      <c r="L3046" s="232"/>
      <c r="M3046" s="215"/>
      <c r="N3046" s="216"/>
    </row>
    <row r="3047" spans="4:14" s="205" customFormat="1" x14ac:dyDescent="0.3">
      <c r="D3047" s="215"/>
      <c r="E3047" s="215"/>
      <c r="F3047" s="216"/>
      <c r="G3047" s="217"/>
      <c r="H3047" s="217"/>
      <c r="I3047" s="218"/>
      <c r="J3047" s="216"/>
      <c r="K3047" s="216"/>
      <c r="L3047" s="232"/>
      <c r="M3047" s="215"/>
      <c r="N3047" s="216"/>
    </row>
    <row r="3048" spans="4:14" s="205" customFormat="1" x14ac:dyDescent="0.3">
      <c r="D3048" s="215"/>
      <c r="E3048" s="215"/>
      <c r="F3048" s="216"/>
      <c r="G3048" s="217"/>
      <c r="H3048" s="217"/>
      <c r="I3048" s="218"/>
      <c r="J3048" s="216"/>
      <c r="K3048" s="216"/>
      <c r="L3048" s="232"/>
      <c r="M3048" s="215"/>
      <c r="N3048" s="216"/>
    </row>
    <row r="3049" spans="4:14" s="205" customFormat="1" x14ac:dyDescent="0.3">
      <c r="D3049" s="215"/>
      <c r="E3049" s="215"/>
      <c r="F3049" s="216"/>
      <c r="G3049" s="217"/>
      <c r="H3049" s="217"/>
      <c r="I3049" s="218"/>
      <c r="J3049" s="216"/>
      <c r="K3049" s="216"/>
      <c r="L3049" s="232"/>
      <c r="M3049" s="215"/>
      <c r="N3049" s="216"/>
    </row>
    <row r="3050" spans="4:14" s="205" customFormat="1" x14ac:dyDescent="0.3">
      <c r="D3050" s="215"/>
      <c r="E3050" s="215"/>
      <c r="F3050" s="216"/>
      <c r="G3050" s="217"/>
      <c r="H3050" s="217"/>
      <c r="I3050" s="218"/>
      <c r="J3050" s="216"/>
      <c r="K3050" s="216"/>
      <c r="L3050" s="232"/>
      <c r="M3050" s="215"/>
      <c r="N3050" s="216"/>
    </row>
    <row r="3051" spans="4:14" s="205" customFormat="1" x14ac:dyDescent="0.3">
      <c r="D3051" s="215"/>
      <c r="E3051" s="215"/>
      <c r="F3051" s="216"/>
      <c r="G3051" s="217"/>
      <c r="H3051" s="217"/>
      <c r="I3051" s="218"/>
      <c r="J3051" s="216"/>
      <c r="K3051" s="216"/>
      <c r="L3051" s="232"/>
      <c r="M3051" s="215"/>
      <c r="N3051" s="216"/>
    </row>
    <row r="3052" spans="4:14" s="205" customFormat="1" x14ac:dyDescent="0.3">
      <c r="D3052" s="215"/>
      <c r="E3052" s="215"/>
      <c r="F3052" s="216"/>
      <c r="G3052" s="217"/>
      <c r="H3052" s="217"/>
      <c r="I3052" s="218"/>
      <c r="J3052" s="216"/>
      <c r="K3052" s="216"/>
      <c r="L3052" s="232"/>
      <c r="M3052" s="215"/>
      <c r="N3052" s="216"/>
    </row>
    <row r="3053" spans="4:14" s="205" customFormat="1" x14ac:dyDescent="0.3">
      <c r="D3053" s="215"/>
      <c r="E3053" s="215"/>
      <c r="F3053" s="216"/>
      <c r="G3053" s="217"/>
      <c r="H3053" s="217"/>
      <c r="I3053" s="218"/>
      <c r="J3053" s="216"/>
      <c r="K3053" s="216"/>
      <c r="L3053" s="232"/>
      <c r="M3053" s="215"/>
      <c r="N3053" s="216"/>
    </row>
    <row r="3054" spans="4:14" s="205" customFormat="1" x14ac:dyDescent="0.3">
      <c r="D3054" s="215"/>
      <c r="E3054" s="215"/>
      <c r="F3054" s="216"/>
      <c r="G3054" s="217"/>
      <c r="H3054" s="217"/>
      <c r="I3054" s="218"/>
      <c r="J3054" s="216"/>
      <c r="K3054" s="216"/>
      <c r="L3054" s="232"/>
      <c r="M3054" s="215"/>
      <c r="N3054" s="216"/>
    </row>
    <row r="3055" spans="4:14" s="205" customFormat="1" x14ac:dyDescent="0.3">
      <c r="D3055" s="215"/>
      <c r="E3055" s="215"/>
      <c r="F3055" s="216"/>
      <c r="G3055" s="217"/>
      <c r="H3055" s="217"/>
      <c r="I3055" s="218"/>
      <c r="J3055" s="216"/>
      <c r="K3055" s="216"/>
      <c r="L3055" s="232"/>
      <c r="M3055" s="215"/>
      <c r="N3055" s="216"/>
    </row>
    <row r="3056" spans="4:14" s="205" customFormat="1" x14ac:dyDescent="0.3">
      <c r="D3056" s="215"/>
      <c r="E3056" s="215"/>
      <c r="F3056" s="216"/>
      <c r="G3056" s="217"/>
      <c r="H3056" s="217"/>
      <c r="I3056" s="218"/>
      <c r="J3056" s="216"/>
      <c r="K3056" s="216"/>
      <c r="L3056" s="232"/>
      <c r="M3056" s="215"/>
      <c r="N3056" s="216"/>
    </row>
    <row r="3057" spans="4:14" s="205" customFormat="1" x14ac:dyDescent="0.3">
      <c r="D3057" s="215"/>
      <c r="E3057" s="215"/>
      <c r="F3057" s="216"/>
      <c r="G3057" s="217"/>
      <c r="H3057" s="217"/>
      <c r="I3057" s="218"/>
      <c r="J3057" s="216"/>
      <c r="K3057" s="216"/>
      <c r="L3057" s="232"/>
      <c r="M3057" s="215"/>
      <c r="N3057" s="216"/>
    </row>
    <row r="3058" spans="4:14" s="205" customFormat="1" x14ac:dyDescent="0.3">
      <c r="D3058" s="215"/>
      <c r="E3058" s="215"/>
      <c r="F3058" s="216"/>
      <c r="G3058" s="217"/>
      <c r="H3058" s="217"/>
      <c r="I3058" s="218"/>
      <c r="J3058" s="216"/>
      <c r="K3058" s="216"/>
      <c r="L3058" s="232"/>
      <c r="M3058" s="215"/>
      <c r="N3058" s="216"/>
    </row>
    <row r="3059" spans="4:14" s="205" customFormat="1" x14ac:dyDescent="0.3">
      <c r="D3059" s="215"/>
      <c r="E3059" s="215"/>
      <c r="F3059" s="216"/>
      <c r="G3059" s="217"/>
      <c r="H3059" s="217"/>
      <c r="I3059" s="218"/>
      <c r="J3059" s="216"/>
      <c r="K3059" s="216"/>
      <c r="L3059" s="232"/>
      <c r="M3059" s="215"/>
      <c r="N3059" s="216"/>
    </row>
    <row r="3060" spans="4:14" s="205" customFormat="1" x14ac:dyDescent="0.3">
      <c r="D3060" s="215"/>
      <c r="E3060" s="215"/>
      <c r="F3060" s="216"/>
      <c r="G3060" s="217"/>
      <c r="H3060" s="217"/>
      <c r="I3060" s="218"/>
      <c r="J3060" s="216"/>
      <c r="K3060" s="216"/>
      <c r="L3060" s="232"/>
      <c r="M3060" s="215"/>
      <c r="N3060" s="216"/>
    </row>
    <row r="3061" spans="4:14" s="205" customFormat="1" x14ac:dyDescent="0.3">
      <c r="D3061" s="215"/>
      <c r="E3061" s="215"/>
      <c r="F3061" s="216"/>
      <c r="G3061" s="217"/>
      <c r="H3061" s="217"/>
      <c r="I3061" s="218"/>
      <c r="J3061" s="216"/>
      <c r="K3061" s="216"/>
      <c r="L3061" s="232"/>
      <c r="M3061" s="215"/>
      <c r="N3061" s="216"/>
    </row>
    <row r="3062" spans="4:14" s="205" customFormat="1" x14ac:dyDescent="0.3">
      <c r="D3062" s="215"/>
      <c r="E3062" s="215"/>
      <c r="F3062" s="216"/>
      <c r="G3062" s="217"/>
      <c r="H3062" s="217"/>
      <c r="I3062" s="218"/>
      <c r="J3062" s="216"/>
      <c r="K3062" s="216"/>
      <c r="L3062" s="232"/>
      <c r="M3062" s="215"/>
      <c r="N3062" s="216"/>
    </row>
    <row r="3063" spans="4:14" s="205" customFormat="1" x14ac:dyDescent="0.3">
      <c r="D3063" s="215"/>
      <c r="E3063" s="215"/>
      <c r="F3063" s="216"/>
      <c r="G3063" s="217"/>
      <c r="H3063" s="217"/>
      <c r="I3063" s="218"/>
      <c r="J3063" s="216"/>
      <c r="K3063" s="216"/>
      <c r="L3063" s="232"/>
      <c r="M3063" s="215"/>
      <c r="N3063" s="216"/>
    </row>
    <row r="3064" spans="4:14" s="205" customFormat="1" x14ac:dyDescent="0.3">
      <c r="D3064" s="215"/>
      <c r="E3064" s="215"/>
      <c r="F3064" s="216"/>
      <c r="G3064" s="217"/>
      <c r="H3064" s="217"/>
      <c r="I3064" s="218"/>
      <c r="J3064" s="216"/>
      <c r="K3064" s="216"/>
      <c r="L3064" s="232"/>
      <c r="M3064" s="215"/>
      <c r="N3064" s="216"/>
    </row>
    <row r="3065" spans="4:14" s="205" customFormat="1" x14ac:dyDescent="0.3">
      <c r="D3065" s="215"/>
      <c r="E3065" s="215"/>
      <c r="F3065" s="216"/>
      <c r="G3065" s="217"/>
      <c r="H3065" s="217"/>
      <c r="I3065" s="218"/>
      <c r="J3065" s="216"/>
      <c r="K3065" s="216"/>
      <c r="L3065" s="232"/>
      <c r="M3065" s="215"/>
      <c r="N3065" s="216"/>
    </row>
    <row r="3066" spans="4:14" s="205" customFormat="1" x14ac:dyDescent="0.3">
      <c r="D3066" s="215"/>
      <c r="E3066" s="215"/>
      <c r="F3066" s="216"/>
      <c r="G3066" s="217"/>
      <c r="H3066" s="217"/>
      <c r="I3066" s="218"/>
      <c r="J3066" s="216"/>
      <c r="K3066" s="216"/>
      <c r="L3066" s="232"/>
      <c r="M3066" s="215"/>
      <c r="N3066" s="216"/>
    </row>
    <row r="3067" spans="4:14" s="205" customFormat="1" x14ac:dyDescent="0.3">
      <c r="D3067" s="215"/>
      <c r="E3067" s="215"/>
      <c r="F3067" s="216"/>
      <c r="G3067" s="217"/>
      <c r="H3067" s="217"/>
      <c r="I3067" s="218"/>
      <c r="J3067" s="216"/>
      <c r="K3067" s="216"/>
      <c r="L3067" s="232"/>
      <c r="M3067" s="215"/>
      <c r="N3067" s="216"/>
    </row>
    <row r="3068" spans="4:14" s="205" customFormat="1" x14ac:dyDescent="0.3">
      <c r="D3068" s="215"/>
      <c r="E3068" s="215"/>
      <c r="F3068" s="216"/>
      <c r="G3068" s="217"/>
      <c r="H3068" s="217"/>
      <c r="I3068" s="218"/>
      <c r="J3068" s="216"/>
      <c r="K3068" s="216"/>
      <c r="L3068" s="232"/>
      <c r="M3068" s="215"/>
      <c r="N3068" s="216"/>
    </row>
    <row r="3069" spans="4:14" s="205" customFormat="1" x14ac:dyDescent="0.3">
      <c r="D3069" s="215"/>
      <c r="E3069" s="215"/>
      <c r="F3069" s="216"/>
      <c r="G3069" s="217"/>
      <c r="H3069" s="217"/>
      <c r="I3069" s="218"/>
      <c r="J3069" s="216"/>
      <c r="K3069" s="216"/>
      <c r="L3069" s="232"/>
      <c r="M3069" s="215"/>
      <c r="N3069" s="216"/>
    </row>
    <row r="3070" spans="4:14" s="205" customFormat="1" x14ac:dyDescent="0.3">
      <c r="D3070" s="215"/>
      <c r="E3070" s="215"/>
      <c r="F3070" s="216"/>
      <c r="G3070" s="217"/>
      <c r="H3070" s="217"/>
      <c r="I3070" s="218"/>
      <c r="J3070" s="216"/>
      <c r="K3070" s="216"/>
      <c r="L3070" s="232"/>
      <c r="M3070" s="215"/>
      <c r="N3070" s="216"/>
    </row>
    <row r="3071" spans="4:14" s="205" customFormat="1" x14ac:dyDescent="0.3">
      <c r="D3071" s="215"/>
      <c r="E3071" s="215"/>
      <c r="F3071" s="216"/>
      <c r="G3071" s="217"/>
      <c r="H3071" s="217"/>
      <c r="I3071" s="218"/>
      <c r="J3071" s="216"/>
      <c r="K3071" s="216"/>
      <c r="L3071" s="232"/>
      <c r="M3071" s="215"/>
      <c r="N3071" s="216"/>
    </row>
    <row r="3072" spans="4:14" s="205" customFormat="1" x14ac:dyDescent="0.3">
      <c r="D3072" s="215"/>
      <c r="E3072" s="215"/>
      <c r="F3072" s="216"/>
      <c r="G3072" s="217"/>
      <c r="H3072" s="217"/>
      <c r="I3072" s="218"/>
      <c r="J3072" s="216"/>
      <c r="K3072" s="216"/>
      <c r="L3072" s="232"/>
      <c r="M3072" s="215"/>
      <c r="N3072" s="216"/>
    </row>
    <row r="3073" spans="4:14" s="205" customFormat="1" x14ac:dyDescent="0.3">
      <c r="D3073" s="215"/>
      <c r="E3073" s="215"/>
      <c r="F3073" s="216"/>
      <c r="G3073" s="217"/>
      <c r="H3073" s="217"/>
      <c r="I3073" s="218"/>
      <c r="J3073" s="216"/>
      <c r="K3073" s="216"/>
      <c r="L3073" s="232"/>
      <c r="M3073" s="215"/>
      <c r="N3073" s="216"/>
    </row>
    <row r="3074" spans="4:14" s="205" customFormat="1" x14ac:dyDescent="0.3">
      <c r="D3074" s="215"/>
      <c r="E3074" s="215"/>
      <c r="F3074" s="216"/>
      <c r="G3074" s="217"/>
      <c r="H3074" s="217"/>
      <c r="I3074" s="218"/>
      <c r="J3074" s="216"/>
      <c r="K3074" s="216"/>
      <c r="L3074" s="232"/>
      <c r="M3074" s="215"/>
      <c r="N3074" s="216"/>
    </row>
    <row r="3075" spans="4:14" s="205" customFormat="1" x14ac:dyDescent="0.3">
      <c r="D3075" s="215"/>
      <c r="E3075" s="215"/>
      <c r="F3075" s="216"/>
      <c r="G3075" s="217"/>
      <c r="H3075" s="217"/>
      <c r="I3075" s="218"/>
      <c r="J3075" s="216"/>
      <c r="K3075" s="216"/>
      <c r="L3075" s="232"/>
      <c r="M3075" s="215"/>
      <c r="N3075" s="216"/>
    </row>
    <row r="3076" spans="4:14" s="205" customFormat="1" x14ac:dyDescent="0.3">
      <c r="D3076" s="215"/>
      <c r="E3076" s="215"/>
      <c r="F3076" s="216"/>
      <c r="G3076" s="217"/>
      <c r="H3076" s="217"/>
      <c r="I3076" s="218"/>
      <c r="J3076" s="216"/>
      <c r="K3076" s="216"/>
      <c r="L3076" s="232"/>
      <c r="M3076" s="215"/>
      <c r="N3076" s="216"/>
    </row>
    <row r="3077" spans="4:14" s="205" customFormat="1" x14ac:dyDescent="0.3">
      <c r="D3077" s="215"/>
      <c r="E3077" s="215"/>
      <c r="F3077" s="216"/>
      <c r="G3077" s="217"/>
      <c r="H3077" s="217"/>
      <c r="I3077" s="218"/>
      <c r="J3077" s="216"/>
      <c r="K3077" s="216"/>
      <c r="L3077" s="232"/>
      <c r="M3077" s="215"/>
      <c r="N3077" s="216"/>
    </row>
    <row r="3078" spans="4:14" s="205" customFormat="1" x14ac:dyDescent="0.3">
      <c r="D3078" s="215"/>
      <c r="E3078" s="215"/>
      <c r="F3078" s="216"/>
      <c r="G3078" s="217"/>
      <c r="H3078" s="217"/>
      <c r="I3078" s="218"/>
      <c r="J3078" s="216"/>
      <c r="K3078" s="216"/>
      <c r="L3078" s="232"/>
      <c r="M3078" s="215"/>
      <c r="N3078" s="216"/>
    </row>
    <row r="3079" spans="4:14" s="205" customFormat="1" x14ac:dyDescent="0.3">
      <c r="D3079" s="215"/>
      <c r="E3079" s="215"/>
      <c r="F3079" s="216"/>
      <c r="G3079" s="217"/>
      <c r="H3079" s="217"/>
      <c r="I3079" s="218"/>
      <c r="J3079" s="216"/>
      <c r="K3079" s="216"/>
      <c r="L3079" s="232"/>
      <c r="M3079" s="215"/>
      <c r="N3079" s="216"/>
    </row>
    <row r="3080" spans="4:14" s="205" customFormat="1" x14ac:dyDescent="0.3">
      <c r="D3080" s="215"/>
      <c r="E3080" s="215"/>
      <c r="F3080" s="216"/>
      <c r="G3080" s="217"/>
      <c r="H3080" s="217"/>
      <c r="I3080" s="218"/>
      <c r="J3080" s="216"/>
      <c r="K3080" s="216"/>
      <c r="L3080" s="232"/>
      <c r="M3080" s="215"/>
      <c r="N3080" s="216"/>
    </row>
    <row r="3081" spans="4:14" s="205" customFormat="1" x14ac:dyDescent="0.3">
      <c r="D3081" s="215"/>
      <c r="E3081" s="215"/>
      <c r="F3081" s="216"/>
      <c r="G3081" s="217"/>
      <c r="H3081" s="217"/>
      <c r="I3081" s="218"/>
      <c r="J3081" s="216"/>
      <c r="K3081" s="216"/>
      <c r="L3081" s="232"/>
      <c r="M3081" s="215"/>
      <c r="N3081" s="216"/>
    </row>
    <row r="3082" spans="4:14" s="205" customFormat="1" x14ac:dyDescent="0.3">
      <c r="D3082" s="215"/>
      <c r="E3082" s="215"/>
      <c r="F3082" s="216"/>
      <c r="G3082" s="217"/>
      <c r="H3082" s="217"/>
      <c r="I3082" s="218"/>
      <c r="J3082" s="216"/>
      <c r="K3082" s="216"/>
      <c r="L3082" s="232"/>
      <c r="M3082" s="215"/>
      <c r="N3082" s="216"/>
    </row>
    <row r="3083" spans="4:14" s="205" customFormat="1" x14ac:dyDescent="0.3">
      <c r="D3083" s="215"/>
      <c r="E3083" s="215"/>
      <c r="F3083" s="216"/>
      <c r="G3083" s="217"/>
      <c r="H3083" s="217"/>
      <c r="I3083" s="218"/>
      <c r="J3083" s="216"/>
      <c r="K3083" s="216"/>
      <c r="L3083" s="232"/>
      <c r="M3083" s="215"/>
      <c r="N3083" s="216"/>
    </row>
    <row r="3084" spans="4:14" s="205" customFormat="1" x14ac:dyDescent="0.3">
      <c r="D3084" s="215"/>
      <c r="E3084" s="215"/>
      <c r="F3084" s="216"/>
      <c r="G3084" s="217"/>
      <c r="H3084" s="217"/>
      <c r="I3084" s="218"/>
      <c r="J3084" s="216"/>
      <c r="K3084" s="216"/>
      <c r="L3084" s="232"/>
      <c r="M3084" s="215"/>
      <c r="N3084" s="216"/>
    </row>
    <row r="3085" spans="4:14" s="205" customFormat="1" x14ac:dyDescent="0.3">
      <c r="D3085" s="215"/>
      <c r="E3085" s="215"/>
      <c r="F3085" s="216"/>
      <c r="G3085" s="217"/>
      <c r="H3085" s="217"/>
      <c r="I3085" s="218"/>
      <c r="J3085" s="216"/>
      <c r="K3085" s="216"/>
      <c r="L3085" s="232"/>
      <c r="M3085" s="215"/>
      <c r="N3085" s="216"/>
    </row>
    <row r="3086" spans="4:14" s="205" customFormat="1" x14ac:dyDescent="0.3">
      <c r="D3086" s="215"/>
      <c r="E3086" s="215"/>
      <c r="F3086" s="216"/>
      <c r="G3086" s="217"/>
      <c r="H3086" s="217"/>
      <c r="I3086" s="218"/>
      <c r="J3086" s="216"/>
      <c r="K3086" s="216"/>
      <c r="L3086" s="232"/>
      <c r="M3086" s="215"/>
      <c r="N3086" s="216"/>
    </row>
    <row r="3087" spans="4:14" s="205" customFormat="1" x14ac:dyDescent="0.3">
      <c r="D3087" s="215"/>
      <c r="E3087" s="215"/>
      <c r="F3087" s="216"/>
      <c r="G3087" s="217"/>
      <c r="H3087" s="217"/>
      <c r="I3087" s="218"/>
      <c r="J3087" s="216"/>
      <c r="K3087" s="216"/>
      <c r="L3087" s="232"/>
      <c r="M3087" s="215"/>
      <c r="N3087" s="216"/>
    </row>
    <row r="3088" spans="4:14" s="205" customFormat="1" x14ac:dyDescent="0.3">
      <c r="D3088" s="215"/>
      <c r="E3088" s="215"/>
      <c r="F3088" s="216"/>
      <c r="G3088" s="217"/>
      <c r="H3088" s="217"/>
      <c r="I3088" s="218"/>
      <c r="J3088" s="216"/>
      <c r="K3088" s="216"/>
      <c r="L3088" s="232"/>
      <c r="M3088" s="215"/>
      <c r="N3088" s="216"/>
    </row>
    <row r="3089" spans="4:14" s="205" customFormat="1" x14ac:dyDescent="0.3">
      <c r="D3089" s="215"/>
      <c r="E3089" s="215"/>
      <c r="F3089" s="216"/>
      <c r="G3089" s="217"/>
      <c r="H3089" s="217"/>
      <c r="I3089" s="218"/>
      <c r="J3089" s="216"/>
      <c r="K3089" s="216"/>
      <c r="L3089" s="232"/>
      <c r="M3089" s="215"/>
      <c r="N3089" s="216"/>
    </row>
    <row r="3090" spans="4:14" s="205" customFormat="1" x14ac:dyDescent="0.3">
      <c r="D3090" s="215"/>
      <c r="E3090" s="215"/>
      <c r="F3090" s="216"/>
      <c r="G3090" s="217"/>
      <c r="H3090" s="217"/>
      <c r="I3090" s="218"/>
      <c r="J3090" s="216"/>
      <c r="K3090" s="216"/>
      <c r="L3090" s="232"/>
      <c r="M3090" s="215"/>
      <c r="N3090" s="216"/>
    </row>
    <row r="3091" spans="4:14" s="205" customFormat="1" x14ac:dyDescent="0.3">
      <c r="D3091" s="215"/>
      <c r="E3091" s="215"/>
      <c r="F3091" s="216"/>
      <c r="G3091" s="217"/>
      <c r="H3091" s="217"/>
      <c r="I3091" s="218"/>
      <c r="J3091" s="216"/>
      <c r="K3091" s="216"/>
      <c r="L3091" s="232"/>
      <c r="M3091" s="215"/>
      <c r="N3091" s="216"/>
    </row>
    <row r="3092" spans="4:14" s="205" customFormat="1" x14ac:dyDescent="0.3">
      <c r="D3092" s="215"/>
      <c r="E3092" s="215"/>
      <c r="F3092" s="216"/>
      <c r="G3092" s="217"/>
      <c r="H3092" s="217"/>
      <c r="I3092" s="218"/>
      <c r="J3092" s="216"/>
      <c r="K3092" s="216"/>
      <c r="L3092" s="232"/>
      <c r="M3092" s="215"/>
      <c r="N3092" s="216"/>
    </row>
    <row r="3093" spans="4:14" s="205" customFormat="1" x14ac:dyDescent="0.3">
      <c r="D3093" s="215"/>
      <c r="E3093" s="215"/>
      <c r="F3093" s="216"/>
      <c r="G3093" s="217"/>
      <c r="H3093" s="217"/>
      <c r="I3093" s="218"/>
      <c r="J3093" s="216"/>
      <c r="K3093" s="216"/>
      <c r="L3093" s="232"/>
      <c r="M3093" s="215"/>
      <c r="N3093" s="216"/>
    </row>
    <row r="3094" spans="4:14" s="205" customFormat="1" x14ac:dyDescent="0.3">
      <c r="D3094" s="215"/>
      <c r="E3094" s="215"/>
      <c r="F3094" s="216"/>
      <c r="G3094" s="217"/>
      <c r="H3094" s="217"/>
      <c r="I3094" s="218"/>
      <c r="J3094" s="216"/>
      <c r="K3094" s="216"/>
      <c r="L3094" s="232"/>
      <c r="M3094" s="215"/>
      <c r="N3094" s="216"/>
    </row>
    <row r="3095" spans="4:14" s="205" customFormat="1" x14ac:dyDescent="0.3">
      <c r="D3095" s="215"/>
      <c r="E3095" s="215"/>
      <c r="F3095" s="216"/>
      <c r="G3095" s="217"/>
      <c r="H3095" s="217"/>
      <c r="I3095" s="218"/>
      <c r="J3095" s="216"/>
      <c r="K3095" s="216"/>
      <c r="L3095" s="232"/>
      <c r="M3095" s="215"/>
      <c r="N3095" s="216"/>
    </row>
    <row r="3096" spans="4:14" s="205" customFormat="1" x14ac:dyDescent="0.3">
      <c r="D3096" s="215"/>
      <c r="E3096" s="215"/>
      <c r="F3096" s="216"/>
      <c r="G3096" s="217"/>
      <c r="H3096" s="217"/>
      <c r="I3096" s="218"/>
      <c r="J3096" s="216"/>
      <c r="K3096" s="216"/>
      <c r="L3096" s="232"/>
      <c r="M3096" s="215"/>
      <c r="N3096" s="216"/>
    </row>
    <row r="3097" spans="4:14" s="205" customFormat="1" x14ac:dyDescent="0.3">
      <c r="D3097" s="215"/>
      <c r="E3097" s="215"/>
      <c r="F3097" s="216"/>
      <c r="G3097" s="217"/>
      <c r="H3097" s="217"/>
      <c r="I3097" s="218"/>
      <c r="J3097" s="216"/>
      <c r="K3097" s="216"/>
      <c r="L3097" s="232"/>
      <c r="M3097" s="215"/>
      <c r="N3097" s="216"/>
    </row>
    <row r="3098" spans="4:14" s="205" customFormat="1" x14ac:dyDescent="0.3">
      <c r="D3098" s="215"/>
      <c r="E3098" s="215"/>
      <c r="F3098" s="216"/>
      <c r="G3098" s="217"/>
      <c r="H3098" s="217"/>
      <c r="I3098" s="218"/>
      <c r="J3098" s="216"/>
      <c r="K3098" s="216"/>
      <c r="L3098" s="232"/>
      <c r="M3098" s="215"/>
      <c r="N3098" s="216"/>
    </row>
    <row r="3099" spans="4:14" s="205" customFormat="1" x14ac:dyDescent="0.3">
      <c r="D3099" s="215"/>
      <c r="E3099" s="215"/>
      <c r="F3099" s="216"/>
      <c r="G3099" s="217"/>
      <c r="H3099" s="217"/>
      <c r="I3099" s="218"/>
      <c r="J3099" s="216"/>
      <c r="K3099" s="216"/>
      <c r="L3099" s="232"/>
      <c r="M3099" s="215"/>
      <c r="N3099" s="216"/>
    </row>
    <row r="3100" spans="4:14" s="205" customFormat="1" x14ac:dyDescent="0.3">
      <c r="D3100" s="215"/>
      <c r="E3100" s="215"/>
      <c r="F3100" s="216"/>
      <c r="G3100" s="217"/>
      <c r="H3100" s="217"/>
      <c r="I3100" s="218"/>
      <c r="J3100" s="216"/>
      <c r="K3100" s="216"/>
      <c r="L3100" s="232"/>
      <c r="M3100" s="215"/>
      <c r="N3100" s="216"/>
    </row>
    <row r="3101" spans="4:14" s="205" customFormat="1" x14ac:dyDescent="0.3">
      <c r="D3101" s="215"/>
      <c r="E3101" s="215"/>
      <c r="F3101" s="216"/>
      <c r="G3101" s="217"/>
      <c r="H3101" s="217"/>
      <c r="I3101" s="218"/>
      <c r="J3101" s="216"/>
      <c r="K3101" s="216"/>
      <c r="L3101" s="232"/>
      <c r="M3101" s="215"/>
      <c r="N3101" s="216"/>
    </row>
    <row r="3102" spans="4:14" s="205" customFormat="1" x14ac:dyDescent="0.3">
      <c r="D3102" s="215"/>
      <c r="E3102" s="215"/>
      <c r="F3102" s="216"/>
      <c r="G3102" s="217"/>
      <c r="H3102" s="217"/>
      <c r="I3102" s="218"/>
      <c r="J3102" s="216"/>
      <c r="K3102" s="216"/>
      <c r="L3102" s="232"/>
      <c r="M3102" s="215"/>
      <c r="N3102" s="216"/>
    </row>
    <row r="3103" spans="4:14" s="205" customFormat="1" x14ac:dyDescent="0.3">
      <c r="D3103" s="215"/>
      <c r="E3103" s="215"/>
      <c r="F3103" s="216"/>
      <c r="G3103" s="217"/>
      <c r="H3103" s="217"/>
      <c r="I3103" s="218"/>
      <c r="J3103" s="216"/>
      <c r="K3103" s="216"/>
      <c r="L3103" s="232"/>
      <c r="M3103" s="215"/>
      <c r="N3103" s="216"/>
    </row>
    <row r="3104" spans="4:14" s="205" customFormat="1" x14ac:dyDescent="0.3">
      <c r="D3104" s="215"/>
      <c r="E3104" s="215"/>
      <c r="F3104" s="216"/>
      <c r="G3104" s="217"/>
      <c r="H3104" s="217"/>
      <c r="I3104" s="218"/>
      <c r="J3104" s="216"/>
      <c r="K3104" s="216"/>
      <c r="L3104" s="232"/>
      <c r="M3104" s="215"/>
      <c r="N3104" s="216"/>
    </row>
    <row r="3105" spans="4:14" s="205" customFormat="1" x14ac:dyDescent="0.3">
      <c r="D3105" s="215"/>
      <c r="E3105" s="215"/>
      <c r="F3105" s="216"/>
      <c r="G3105" s="217"/>
      <c r="H3105" s="217"/>
      <c r="I3105" s="218"/>
      <c r="J3105" s="216"/>
      <c r="K3105" s="216"/>
      <c r="L3105" s="232"/>
      <c r="M3105" s="215"/>
      <c r="N3105" s="216"/>
    </row>
    <row r="3106" spans="4:14" s="205" customFormat="1" x14ac:dyDescent="0.3">
      <c r="D3106" s="215"/>
      <c r="E3106" s="215"/>
      <c r="F3106" s="216"/>
      <c r="G3106" s="217"/>
      <c r="H3106" s="217"/>
      <c r="I3106" s="218"/>
      <c r="J3106" s="216"/>
      <c r="K3106" s="216"/>
      <c r="L3106" s="232"/>
      <c r="M3106" s="215"/>
      <c r="N3106" s="216"/>
    </row>
    <row r="3107" spans="4:14" s="205" customFormat="1" x14ac:dyDescent="0.3">
      <c r="D3107" s="215"/>
      <c r="E3107" s="215"/>
      <c r="F3107" s="216"/>
      <c r="G3107" s="217"/>
      <c r="H3107" s="217"/>
      <c r="I3107" s="218"/>
      <c r="J3107" s="216"/>
      <c r="K3107" s="216"/>
      <c r="L3107" s="232"/>
      <c r="M3107" s="215"/>
      <c r="N3107" s="216"/>
    </row>
    <row r="3108" spans="4:14" s="205" customFormat="1" x14ac:dyDescent="0.3">
      <c r="D3108" s="215"/>
      <c r="E3108" s="215"/>
      <c r="F3108" s="216"/>
      <c r="G3108" s="217"/>
      <c r="H3108" s="217"/>
      <c r="I3108" s="218"/>
      <c r="J3108" s="216"/>
      <c r="K3108" s="216"/>
      <c r="L3108" s="232"/>
      <c r="M3108" s="215"/>
      <c r="N3108" s="216"/>
    </row>
    <row r="3109" spans="4:14" s="205" customFormat="1" x14ac:dyDescent="0.3">
      <c r="D3109" s="215"/>
      <c r="E3109" s="215"/>
      <c r="F3109" s="216"/>
      <c r="G3109" s="217"/>
      <c r="H3109" s="217"/>
      <c r="I3109" s="218"/>
      <c r="J3109" s="216"/>
      <c r="K3109" s="216"/>
      <c r="L3109" s="232"/>
      <c r="M3109" s="215"/>
      <c r="N3109" s="216"/>
    </row>
    <row r="3110" spans="4:14" s="205" customFormat="1" x14ac:dyDescent="0.3">
      <c r="D3110" s="215"/>
      <c r="E3110" s="215"/>
      <c r="F3110" s="216"/>
      <c r="G3110" s="217"/>
      <c r="H3110" s="217"/>
      <c r="I3110" s="218"/>
      <c r="J3110" s="216"/>
      <c r="K3110" s="216"/>
      <c r="L3110" s="232"/>
      <c r="M3110" s="215"/>
      <c r="N3110" s="216"/>
    </row>
    <row r="3111" spans="4:14" s="205" customFormat="1" x14ac:dyDescent="0.3">
      <c r="D3111" s="215"/>
      <c r="E3111" s="215"/>
      <c r="F3111" s="216"/>
      <c r="G3111" s="217"/>
      <c r="H3111" s="217"/>
      <c r="I3111" s="218"/>
      <c r="J3111" s="216"/>
      <c r="K3111" s="216"/>
      <c r="L3111" s="232"/>
      <c r="M3111" s="215"/>
      <c r="N3111" s="216"/>
    </row>
    <row r="3112" spans="4:14" s="205" customFormat="1" x14ac:dyDescent="0.3">
      <c r="D3112" s="215"/>
      <c r="E3112" s="215"/>
      <c r="F3112" s="216"/>
      <c r="G3112" s="217"/>
      <c r="H3112" s="217"/>
      <c r="I3112" s="218"/>
      <c r="J3112" s="216"/>
      <c r="K3112" s="216"/>
      <c r="L3112" s="232"/>
      <c r="M3112" s="215"/>
      <c r="N3112" s="216"/>
    </row>
    <row r="3113" spans="4:14" s="205" customFormat="1" x14ac:dyDescent="0.3">
      <c r="D3113" s="215"/>
      <c r="E3113" s="215"/>
      <c r="F3113" s="216"/>
      <c r="G3113" s="217"/>
      <c r="H3113" s="217"/>
      <c r="I3113" s="218"/>
      <c r="J3113" s="216"/>
      <c r="K3113" s="216"/>
      <c r="L3113" s="232"/>
      <c r="M3113" s="215"/>
      <c r="N3113" s="216"/>
    </row>
    <row r="3114" spans="4:14" s="205" customFormat="1" x14ac:dyDescent="0.3">
      <c r="D3114" s="215"/>
      <c r="E3114" s="215"/>
      <c r="F3114" s="216"/>
      <c r="G3114" s="217"/>
      <c r="H3114" s="217"/>
      <c r="I3114" s="218"/>
      <c r="J3114" s="216"/>
      <c r="K3114" s="216"/>
      <c r="L3114" s="232"/>
      <c r="M3114" s="215"/>
      <c r="N3114" s="216"/>
    </row>
    <row r="3115" spans="4:14" s="205" customFormat="1" x14ac:dyDescent="0.3">
      <c r="D3115" s="215"/>
      <c r="E3115" s="215"/>
      <c r="F3115" s="216"/>
      <c r="G3115" s="217"/>
      <c r="H3115" s="217"/>
      <c r="I3115" s="218"/>
      <c r="J3115" s="216"/>
      <c r="K3115" s="216"/>
      <c r="L3115" s="232"/>
      <c r="M3115" s="215"/>
      <c r="N3115" s="216"/>
    </row>
    <row r="3116" spans="4:14" s="205" customFormat="1" x14ac:dyDescent="0.3">
      <c r="D3116" s="215"/>
      <c r="E3116" s="215"/>
      <c r="F3116" s="216"/>
      <c r="G3116" s="217"/>
      <c r="H3116" s="217"/>
      <c r="I3116" s="218"/>
      <c r="J3116" s="216"/>
      <c r="K3116" s="216"/>
      <c r="L3116" s="232"/>
      <c r="M3116" s="215"/>
      <c r="N3116" s="216"/>
    </row>
    <row r="3117" spans="4:14" s="205" customFormat="1" x14ac:dyDescent="0.3">
      <c r="D3117" s="215"/>
      <c r="E3117" s="215"/>
      <c r="F3117" s="216"/>
      <c r="G3117" s="217"/>
      <c r="H3117" s="217"/>
      <c r="I3117" s="218"/>
      <c r="J3117" s="216"/>
      <c r="K3117" s="216"/>
      <c r="L3117" s="232"/>
      <c r="M3117" s="215"/>
      <c r="N3117" s="216"/>
    </row>
    <row r="3118" spans="4:14" s="205" customFormat="1" x14ac:dyDescent="0.3">
      <c r="D3118" s="215"/>
      <c r="E3118" s="215"/>
      <c r="F3118" s="216"/>
      <c r="G3118" s="217"/>
      <c r="H3118" s="217"/>
      <c r="I3118" s="218"/>
      <c r="J3118" s="216"/>
      <c r="K3118" s="216"/>
      <c r="L3118" s="232"/>
      <c r="M3118" s="215"/>
      <c r="N3118" s="216"/>
    </row>
    <row r="3119" spans="4:14" s="205" customFormat="1" x14ac:dyDescent="0.3">
      <c r="D3119" s="215"/>
      <c r="E3119" s="215"/>
      <c r="F3119" s="216"/>
      <c r="G3119" s="217"/>
      <c r="H3119" s="217"/>
      <c r="I3119" s="218"/>
      <c r="J3119" s="216"/>
      <c r="K3119" s="216"/>
      <c r="L3119" s="232"/>
      <c r="M3119" s="215"/>
      <c r="N3119" s="216"/>
    </row>
    <row r="3120" spans="4:14" s="205" customFormat="1" x14ac:dyDescent="0.3">
      <c r="D3120" s="215"/>
      <c r="E3120" s="215"/>
      <c r="F3120" s="216"/>
      <c r="G3120" s="217"/>
      <c r="H3120" s="217"/>
      <c r="I3120" s="218"/>
      <c r="J3120" s="216"/>
      <c r="K3120" s="216"/>
      <c r="L3120" s="232"/>
      <c r="M3120" s="215"/>
      <c r="N3120" s="216"/>
    </row>
    <row r="3121" spans="4:14" s="205" customFormat="1" x14ac:dyDescent="0.3">
      <c r="D3121" s="215"/>
      <c r="E3121" s="215"/>
      <c r="F3121" s="216"/>
      <c r="G3121" s="217"/>
      <c r="H3121" s="217"/>
      <c r="I3121" s="218"/>
      <c r="J3121" s="216"/>
      <c r="K3121" s="216"/>
      <c r="L3121" s="232"/>
      <c r="M3121" s="215"/>
      <c r="N3121" s="216"/>
    </row>
    <row r="3122" spans="4:14" s="205" customFormat="1" x14ac:dyDescent="0.3">
      <c r="D3122" s="215"/>
      <c r="E3122" s="215"/>
      <c r="F3122" s="216"/>
      <c r="G3122" s="217"/>
      <c r="H3122" s="217"/>
      <c r="I3122" s="218"/>
      <c r="J3122" s="216"/>
      <c r="K3122" s="216"/>
      <c r="L3122" s="232"/>
      <c r="M3122" s="215"/>
      <c r="N3122" s="216"/>
    </row>
    <row r="3123" spans="4:14" s="205" customFormat="1" x14ac:dyDescent="0.3">
      <c r="D3123" s="215"/>
      <c r="E3123" s="215"/>
      <c r="F3123" s="216"/>
      <c r="G3123" s="217"/>
      <c r="H3123" s="217"/>
      <c r="I3123" s="218"/>
      <c r="J3123" s="216"/>
      <c r="K3123" s="216"/>
      <c r="L3123" s="232"/>
      <c r="M3123" s="215"/>
      <c r="N3123" s="216"/>
    </row>
    <row r="3124" spans="4:14" s="205" customFormat="1" x14ac:dyDescent="0.3">
      <c r="D3124" s="215"/>
      <c r="E3124" s="215"/>
      <c r="F3124" s="216"/>
      <c r="G3124" s="217"/>
      <c r="H3124" s="217"/>
      <c r="I3124" s="218"/>
      <c r="J3124" s="216"/>
      <c r="K3124" s="216"/>
      <c r="L3124" s="232"/>
      <c r="M3124" s="215"/>
      <c r="N3124" s="216"/>
    </row>
    <row r="3125" spans="4:14" s="205" customFormat="1" x14ac:dyDescent="0.3">
      <c r="D3125" s="215"/>
      <c r="E3125" s="215"/>
      <c r="F3125" s="216"/>
      <c r="G3125" s="217"/>
      <c r="H3125" s="217"/>
      <c r="I3125" s="218"/>
      <c r="J3125" s="216"/>
      <c r="K3125" s="216"/>
      <c r="L3125" s="232"/>
      <c r="M3125" s="215"/>
      <c r="N3125" s="216"/>
    </row>
    <row r="3126" spans="4:14" s="205" customFormat="1" x14ac:dyDescent="0.3">
      <c r="D3126" s="215"/>
      <c r="E3126" s="215"/>
      <c r="F3126" s="216"/>
      <c r="G3126" s="217"/>
      <c r="H3126" s="217"/>
      <c r="I3126" s="218"/>
      <c r="J3126" s="216"/>
      <c r="K3126" s="216"/>
      <c r="L3126" s="232"/>
      <c r="M3126" s="215"/>
      <c r="N3126" s="216"/>
    </row>
    <row r="3127" spans="4:14" s="205" customFormat="1" x14ac:dyDescent="0.3">
      <c r="D3127" s="215"/>
      <c r="E3127" s="215"/>
      <c r="F3127" s="216"/>
      <c r="G3127" s="217"/>
      <c r="H3127" s="217"/>
      <c r="I3127" s="218"/>
      <c r="J3127" s="216"/>
      <c r="K3127" s="216"/>
      <c r="L3127" s="232"/>
      <c r="M3127" s="215"/>
      <c r="N3127" s="216"/>
    </row>
    <row r="3128" spans="4:14" s="205" customFormat="1" x14ac:dyDescent="0.3">
      <c r="D3128" s="215"/>
      <c r="E3128" s="215"/>
      <c r="F3128" s="216"/>
      <c r="G3128" s="217"/>
      <c r="H3128" s="217"/>
      <c r="I3128" s="218"/>
      <c r="J3128" s="216"/>
      <c r="K3128" s="216"/>
      <c r="L3128" s="232"/>
      <c r="M3128" s="215"/>
      <c r="N3128" s="216"/>
    </row>
    <row r="3129" spans="4:14" s="205" customFormat="1" x14ac:dyDescent="0.3">
      <c r="D3129" s="215"/>
      <c r="E3129" s="215"/>
      <c r="F3129" s="216"/>
      <c r="G3129" s="217"/>
      <c r="H3129" s="217"/>
      <c r="I3129" s="218"/>
      <c r="J3129" s="216"/>
      <c r="K3129" s="216"/>
      <c r="L3129" s="232"/>
      <c r="M3129" s="215"/>
      <c r="N3129" s="216"/>
    </row>
    <row r="3130" spans="4:14" s="205" customFormat="1" x14ac:dyDescent="0.3">
      <c r="D3130" s="215"/>
      <c r="E3130" s="215"/>
      <c r="F3130" s="216"/>
      <c r="G3130" s="217"/>
      <c r="H3130" s="217"/>
      <c r="I3130" s="218"/>
      <c r="J3130" s="216"/>
      <c r="K3130" s="216"/>
      <c r="L3130" s="232"/>
      <c r="M3130" s="215"/>
      <c r="N3130" s="216"/>
    </row>
    <row r="3131" spans="4:14" s="205" customFormat="1" x14ac:dyDescent="0.3">
      <c r="D3131" s="215"/>
      <c r="E3131" s="215"/>
      <c r="F3131" s="216"/>
      <c r="G3131" s="217"/>
      <c r="H3131" s="217"/>
      <c r="I3131" s="218"/>
      <c r="J3131" s="216"/>
      <c r="K3131" s="216"/>
      <c r="L3131" s="232"/>
      <c r="M3131" s="215"/>
      <c r="N3131" s="216"/>
    </row>
    <row r="3132" spans="4:14" s="205" customFormat="1" x14ac:dyDescent="0.3">
      <c r="D3132" s="215"/>
      <c r="E3132" s="215"/>
      <c r="F3132" s="216"/>
      <c r="G3132" s="217"/>
      <c r="H3132" s="217"/>
      <c r="I3132" s="218"/>
      <c r="J3132" s="216"/>
      <c r="K3132" s="216"/>
      <c r="L3132" s="232"/>
      <c r="M3132" s="215"/>
      <c r="N3132" s="216"/>
    </row>
    <row r="3133" spans="4:14" s="205" customFormat="1" x14ac:dyDescent="0.3">
      <c r="D3133" s="215"/>
      <c r="E3133" s="215"/>
      <c r="F3133" s="216"/>
      <c r="G3133" s="217"/>
      <c r="H3133" s="217"/>
      <c r="I3133" s="218"/>
      <c r="J3133" s="216"/>
      <c r="K3133" s="216"/>
      <c r="L3133" s="232"/>
      <c r="M3133" s="215"/>
      <c r="N3133" s="216"/>
    </row>
    <row r="3134" spans="4:14" s="205" customFormat="1" x14ac:dyDescent="0.3">
      <c r="D3134" s="215"/>
      <c r="E3134" s="215"/>
      <c r="F3134" s="216"/>
      <c r="G3134" s="217"/>
      <c r="H3134" s="217"/>
      <c r="I3134" s="218"/>
      <c r="J3134" s="216"/>
      <c r="K3134" s="216"/>
      <c r="L3134" s="232"/>
      <c r="M3134" s="215"/>
      <c r="N3134" s="216"/>
    </row>
    <row r="3135" spans="4:14" s="205" customFormat="1" x14ac:dyDescent="0.3">
      <c r="D3135" s="215"/>
      <c r="E3135" s="215"/>
      <c r="F3135" s="216"/>
      <c r="G3135" s="217"/>
      <c r="H3135" s="217"/>
      <c r="I3135" s="218"/>
      <c r="J3135" s="216"/>
      <c r="K3135" s="216"/>
      <c r="L3135" s="232"/>
      <c r="M3135" s="215"/>
      <c r="N3135" s="216"/>
    </row>
    <row r="3136" spans="4:14" s="205" customFormat="1" x14ac:dyDescent="0.3">
      <c r="D3136" s="215"/>
      <c r="E3136" s="215"/>
      <c r="F3136" s="216"/>
      <c r="G3136" s="217"/>
      <c r="H3136" s="217"/>
      <c r="I3136" s="218"/>
      <c r="J3136" s="216"/>
      <c r="K3136" s="216"/>
      <c r="L3136" s="232"/>
      <c r="M3136" s="215"/>
      <c r="N3136" s="216"/>
    </row>
    <row r="3137" spans="4:14" s="205" customFormat="1" x14ac:dyDescent="0.3">
      <c r="D3137" s="215"/>
      <c r="E3137" s="215"/>
      <c r="F3137" s="216"/>
      <c r="G3137" s="217"/>
      <c r="H3137" s="217"/>
      <c r="I3137" s="218"/>
      <c r="J3137" s="216"/>
      <c r="K3137" s="216"/>
      <c r="L3137" s="232"/>
      <c r="M3137" s="215"/>
      <c r="N3137" s="216"/>
    </row>
    <row r="3138" spans="4:14" s="205" customFormat="1" x14ac:dyDescent="0.3">
      <c r="D3138" s="215"/>
      <c r="E3138" s="215"/>
      <c r="F3138" s="216"/>
      <c r="G3138" s="217"/>
      <c r="H3138" s="217"/>
      <c r="I3138" s="218"/>
      <c r="J3138" s="216"/>
      <c r="K3138" s="216"/>
      <c r="L3138" s="232"/>
      <c r="M3138" s="215"/>
      <c r="N3138" s="216"/>
    </row>
    <row r="3139" spans="4:14" s="205" customFormat="1" x14ac:dyDescent="0.3">
      <c r="D3139" s="215"/>
      <c r="E3139" s="215"/>
      <c r="F3139" s="216"/>
      <c r="G3139" s="217"/>
      <c r="H3139" s="217"/>
      <c r="I3139" s="218"/>
      <c r="J3139" s="216"/>
      <c r="K3139" s="216"/>
      <c r="L3139" s="232"/>
      <c r="M3139" s="215"/>
      <c r="N3139" s="216"/>
    </row>
    <row r="3140" spans="4:14" s="205" customFormat="1" x14ac:dyDescent="0.3">
      <c r="D3140" s="215"/>
      <c r="E3140" s="215"/>
      <c r="F3140" s="216"/>
      <c r="G3140" s="217"/>
      <c r="H3140" s="217"/>
      <c r="I3140" s="218"/>
      <c r="J3140" s="216"/>
      <c r="K3140" s="216"/>
      <c r="L3140" s="232"/>
      <c r="M3140" s="215"/>
      <c r="N3140" s="216"/>
    </row>
    <row r="3141" spans="4:14" s="205" customFormat="1" x14ac:dyDescent="0.3">
      <c r="D3141" s="215"/>
      <c r="E3141" s="215"/>
      <c r="F3141" s="216"/>
      <c r="G3141" s="217"/>
      <c r="H3141" s="217"/>
      <c r="I3141" s="218"/>
      <c r="J3141" s="216"/>
      <c r="K3141" s="216"/>
      <c r="L3141" s="232"/>
      <c r="M3141" s="215"/>
      <c r="N3141" s="216"/>
    </row>
    <row r="3142" spans="4:14" s="205" customFormat="1" x14ac:dyDescent="0.3">
      <c r="D3142" s="215"/>
      <c r="E3142" s="215"/>
      <c r="F3142" s="216"/>
      <c r="G3142" s="217"/>
      <c r="H3142" s="217"/>
      <c r="I3142" s="218"/>
      <c r="J3142" s="216"/>
      <c r="K3142" s="216"/>
      <c r="L3142" s="232"/>
      <c r="M3142" s="215"/>
      <c r="N3142" s="216"/>
    </row>
    <row r="3143" spans="4:14" s="205" customFormat="1" x14ac:dyDescent="0.3">
      <c r="D3143" s="215"/>
      <c r="E3143" s="215"/>
      <c r="F3143" s="216"/>
      <c r="G3143" s="217"/>
      <c r="H3143" s="217"/>
      <c r="I3143" s="218"/>
      <c r="J3143" s="216"/>
      <c r="K3143" s="216"/>
      <c r="L3143" s="232"/>
      <c r="M3143" s="215"/>
      <c r="N3143" s="216"/>
    </row>
    <row r="3144" spans="4:14" s="205" customFormat="1" x14ac:dyDescent="0.3">
      <c r="D3144" s="215"/>
      <c r="E3144" s="215"/>
      <c r="F3144" s="216"/>
      <c r="G3144" s="217"/>
      <c r="H3144" s="217"/>
      <c r="I3144" s="218"/>
      <c r="J3144" s="216"/>
      <c r="K3144" s="216"/>
      <c r="L3144" s="232"/>
      <c r="M3144" s="215"/>
      <c r="N3144" s="216"/>
    </row>
    <row r="3145" spans="4:14" s="205" customFormat="1" x14ac:dyDescent="0.3">
      <c r="D3145" s="215"/>
      <c r="E3145" s="215"/>
      <c r="F3145" s="216"/>
      <c r="G3145" s="217"/>
      <c r="H3145" s="217"/>
      <c r="I3145" s="218"/>
      <c r="J3145" s="216"/>
      <c r="K3145" s="216"/>
      <c r="L3145" s="232"/>
      <c r="M3145" s="215"/>
      <c r="N3145" s="216"/>
    </row>
    <row r="3146" spans="4:14" s="205" customFormat="1" x14ac:dyDescent="0.3">
      <c r="D3146" s="215"/>
      <c r="E3146" s="215"/>
      <c r="F3146" s="216"/>
      <c r="G3146" s="217"/>
      <c r="H3146" s="217"/>
      <c r="I3146" s="218"/>
      <c r="J3146" s="216"/>
      <c r="K3146" s="216"/>
      <c r="L3146" s="232"/>
      <c r="M3146" s="215"/>
      <c r="N3146" s="216"/>
    </row>
    <row r="3147" spans="4:14" s="205" customFormat="1" x14ac:dyDescent="0.3">
      <c r="D3147" s="215"/>
      <c r="E3147" s="215"/>
      <c r="F3147" s="216"/>
      <c r="G3147" s="217"/>
      <c r="H3147" s="217"/>
      <c r="I3147" s="218"/>
      <c r="J3147" s="216"/>
      <c r="K3147" s="216"/>
      <c r="L3147" s="232"/>
      <c r="M3147" s="215"/>
      <c r="N3147" s="216"/>
    </row>
    <row r="3148" spans="4:14" s="205" customFormat="1" x14ac:dyDescent="0.3">
      <c r="D3148" s="215"/>
      <c r="E3148" s="215"/>
      <c r="F3148" s="216"/>
      <c r="G3148" s="217"/>
      <c r="H3148" s="217"/>
      <c r="I3148" s="218"/>
      <c r="J3148" s="216"/>
      <c r="K3148" s="216"/>
      <c r="L3148" s="232"/>
      <c r="M3148" s="215"/>
      <c r="N3148" s="216"/>
    </row>
    <row r="3149" spans="4:14" s="205" customFormat="1" x14ac:dyDescent="0.3">
      <c r="D3149" s="215"/>
      <c r="E3149" s="215"/>
      <c r="F3149" s="216"/>
      <c r="G3149" s="217"/>
      <c r="H3149" s="217"/>
      <c r="I3149" s="218"/>
      <c r="J3149" s="216"/>
      <c r="K3149" s="216"/>
      <c r="L3149" s="232"/>
      <c r="M3149" s="215"/>
      <c r="N3149" s="216"/>
    </row>
    <row r="3150" spans="4:14" s="205" customFormat="1" x14ac:dyDescent="0.3">
      <c r="D3150" s="215"/>
      <c r="E3150" s="215"/>
      <c r="F3150" s="216"/>
      <c r="G3150" s="217"/>
      <c r="H3150" s="217"/>
      <c r="I3150" s="218"/>
      <c r="J3150" s="216"/>
      <c r="K3150" s="216"/>
      <c r="L3150" s="232"/>
      <c r="M3150" s="215"/>
      <c r="N3150" s="216"/>
    </row>
    <row r="3151" spans="4:14" s="205" customFormat="1" x14ac:dyDescent="0.3">
      <c r="D3151" s="215"/>
      <c r="E3151" s="215"/>
      <c r="F3151" s="216"/>
      <c r="G3151" s="217"/>
      <c r="H3151" s="217"/>
      <c r="I3151" s="218"/>
      <c r="J3151" s="216"/>
      <c r="K3151" s="216"/>
      <c r="L3151" s="232"/>
      <c r="M3151" s="215"/>
      <c r="N3151" s="216"/>
    </row>
    <row r="3152" spans="4:14" s="205" customFormat="1" x14ac:dyDescent="0.3">
      <c r="D3152" s="215"/>
      <c r="E3152" s="215"/>
      <c r="F3152" s="216"/>
      <c r="G3152" s="217"/>
      <c r="H3152" s="217"/>
      <c r="I3152" s="218"/>
      <c r="J3152" s="216"/>
      <c r="K3152" s="216"/>
      <c r="L3152" s="232"/>
      <c r="M3152" s="215"/>
      <c r="N3152" s="216"/>
    </row>
    <row r="3153" spans="4:14" s="205" customFormat="1" x14ac:dyDescent="0.3">
      <c r="D3153" s="215"/>
      <c r="E3153" s="215"/>
      <c r="F3153" s="216"/>
      <c r="G3153" s="217"/>
      <c r="H3153" s="217"/>
      <c r="I3153" s="218"/>
      <c r="J3153" s="216"/>
      <c r="K3153" s="216"/>
      <c r="L3153" s="232"/>
      <c r="M3153" s="215"/>
      <c r="N3153" s="216"/>
    </row>
    <row r="3154" spans="4:14" s="205" customFormat="1" x14ac:dyDescent="0.3">
      <c r="D3154" s="215"/>
      <c r="E3154" s="215"/>
      <c r="F3154" s="216"/>
      <c r="G3154" s="217"/>
      <c r="H3154" s="217"/>
      <c r="I3154" s="218"/>
      <c r="J3154" s="216"/>
      <c r="K3154" s="216"/>
      <c r="L3154" s="232"/>
      <c r="M3154" s="215"/>
      <c r="N3154" s="216"/>
    </row>
    <row r="3155" spans="4:14" s="205" customFormat="1" x14ac:dyDescent="0.3">
      <c r="D3155" s="215"/>
      <c r="E3155" s="215"/>
      <c r="F3155" s="216"/>
      <c r="G3155" s="217"/>
      <c r="H3155" s="217"/>
      <c r="I3155" s="218"/>
      <c r="J3155" s="216"/>
      <c r="K3155" s="216"/>
      <c r="L3155" s="232"/>
      <c r="M3155" s="215"/>
      <c r="N3155" s="216"/>
    </row>
    <row r="3156" spans="4:14" s="205" customFormat="1" x14ac:dyDescent="0.3">
      <c r="D3156" s="215"/>
      <c r="E3156" s="215"/>
      <c r="F3156" s="216"/>
      <c r="G3156" s="217"/>
      <c r="H3156" s="217"/>
      <c r="I3156" s="218"/>
      <c r="J3156" s="216"/>
      <c r="K3156" s="216"/>
      <c r="L3156" s="232"/>
      <c r="M3156" s="215"/>
      <c r="N3156" s="216"/>
    </row>
    <row r="3157" spans="4:14" s="205" customFormat="1" x14ac:dyDescent="0.3">
      <c r="D3157" s="215"/>
      <c r="E3157" s="215"/>
      <c r="F3157" s="216"/>
      <c r="G3157" s="217"/>
      <c r="H3157" s="217"/>
      <c r="I3157" s="218"/>
      <c r="J3157" s="216"/>
      <c r="K3157" s="216"/>
      <c r="L3157" s="232"/>
      <c r="M3157" s="215"/>
      <c r="N3157" s="216"/>
    </row>
    <row r="3158" spans="4:14" s="205" customFormat="1" x14ac:dyDescent="0.3">
      <c r="D3158" s="215"/>
      <c r="E3158" s="215"/>
      <c r="F3158" s="216"/>
      <c r="G3158" s="217"/>
      <c r="H3158" s="217"/>
      <c r="I3158" s="218"/>
      <c r="J3158" s="216"/>
      <c r="K3158" s="216"/>
      <c r="L3158" s="232"/>
      <c r="M3158" s="215"/>
      <c r="N3158" s="216"/>
    </row>
    <row r="3159" spans="4:14" s="205" customFormat="1" x14ac:dyDescent="0.3">
      <c r="D3159" s="215"/>
      <c r="E3159" s="215"/>
      <c r="F3159" s="216"/>
      <c r="G3159" s="217"/>
      <c r="H3159" s="217"/>
      <c r="I3159" s="218"/>
      <c r="J3159" s="216"/>
      <c r="K3159" s="216"/>
      <c r="L3159" s="232"/>
      <c r="M3159" s="215"/>
      <c r="N3159" s="216"/>
    </row>
    <row r="3160" spans="4:14" s="205" customFormat="1" x14ac:dyDescent="0.3">
      <c r="D3160" s="215"/>
      <c r="E3160" s="215"/>
      <c r="F3160" s="216"/>
      <c r="G3160" s="217"/>
      <c r="H3160" s="217"/>
      <c r="I3160" s="218"/>
      <c r="J3160" s="216"/>
      <c r="K3160" s="216"/>
      <c r="L3160" s="232"/>
      <c r="M3160" s="215"/>
      <c r="N3160" s="216"/>
    </row>
    <row r="3161" spans="4:14" s="205" customFormat="1" x14ac:dyDescent="0.3">
      <c r="D3161" s="215"/>
      <c r="E3161" s="215"/>
      <c r="F3161" s="216"/>
      <c r="G3161" s="217"/>
      <c r="H3161" s="217"/>
      <c r="I3161" s="218"/>
      <c r="J3161" s="216"/>
      <c r="K3161" s="216"/>
      <c r="L3161" s="232"/>
      <c r="M3161" s="215"/>
      <c r="N3161" s="216"/>
    </row>
    <row r="3162" spans="4:14" s="205" customFormat="1" x14ac:dyDescent="0.3">
      <c r="D3162" s="215"/>
      <c r="E3162" s="215"/>
      <c r="F3162" s="216"/>
      <c r="G3162" s="217"/>
      <c r="H3162" s="217"/>
      <c r="I3162" s="218"/>
      <c r="J3162" s="216"/>
      <c r="K3162" s="216"/>
      <c r="L3162" s="232"/>
      <c r="M3162" s="215"/>
      <c r="N3162" s="216"/>
    </row>
    <row r="3163" spans="4:14" s="205" customFormat="1" x14ac:dyDescent="0.3">
      <c r="D3163" s="215"/>
      <c r="E3163" s="215"/>
      <c r="F3163" s="216"/>
      <c r="G3163" s="217"/>
      <c r="H3163" s="217"/>
      <c r="I3163" s="218"/>
      <c r="J3163" s="216"/>
      <c r="K3163" s="216"/>
      <c r="L3163" s="232"/>
      <c r="M3163" s="215"/>
      <c r="N3163" s="216"/>
    </row>
    <row r="3164" spans="4:14" s="205" customFormat="1" x14ac:dyDescent="0.3">
      <c r="D3164" s="215"/>
      <c r="E3164" s="215"/>
      <c r="F3164" s="216"/>
      <c r="G3164" s="217"/>
      <c r="H3164" s="217"/>
      <c r="I3164" s="218"/>
      <c r="J3164" s="216"/>
      <c r="K3164" s="216"/>
      <c r="L3164" s="232"/>
      <c r="M3164" s="215"/>
      <c r="N3164" s="216"/>
    </row>
    <row r="3165" spans="4:14" s="205" customFormat="1" x14ac:dyDescent="0.3">
      <c r="D3165" s="215"/>
      <c r="E3165" s="215"/>
      <c r="F3165" s="216"/>
      <c r="G3165" s="217"/>
      <c r="H3165" s="217"/>
      <c r="I3165" s="218"/>
      <c r="J3165" s="216"/>
      <c r="K3165" s="216"/>
      <c r="L3165" s="232"/>
      <c r="M3165" s="215"/>
      <c r="N3165" s="216"/>
    </row>
    <row r="3166" spans="4:14" s="205" customFormat="1" x14ac:dyDescent="0.3">
      <c r="D3166" s="215"/>
      <c r="E3166" s="215"/>
      <c r="F3166" s="216"/>
      <c r="G3166" s="217"/>
      <c r="H3166" s="217"/>
      <c r="I3166" s="218"/>
      <c r="J3166" s="216"/>
      <c r="K3166" s="216"/>
      <c r="L3166" s="232"/>
      <c r="M3166" s="215"/>
      <c r="N3166" s="216"/>
    </row>
    <row r="3167" spans="4:14" s="205" customFormat="1" x14ac:dyDescent="0.3">
      <c r="D3167" s="215"/>
      <c r="E3167" s="215"/>
      <c r="F3167" s="216"/>
      <c r="G3167" s="217"/>
      <c r="H3167" s="217"/>
      <c r="I3167" s="218"/>
      <c r="J3167" s="216"/>
      <c r="K3167" s="216"/>
      <c r="L3167" s="232"/>
      <c r="M3167" s="215"/>
      <c r="N3167" s="216"/>
    </row>
    <row r="3168" spans="4:14" s="205" customFormat="1" x14ac:dyDescent="0.3">
      <c r="D3168" s="215"/>
      <c r="E3168" s="215"/>
      <c r="F3168" s="216"/>
      <c r="G3168" s="217"/>
      <c r="H3168" s="217"/>
      <c r="I3168" s="218"/>
      <c r="J3168" s="216"/>
      <c r="K3168" s="216"/>
      <c r="L3168" s="232"/>
      <c r="M3168" s="215"/>
      <c r="N3168" s="216"/>
    </row>
    <row r="3169" spans="4:14" s="205" customFormat="1" x14ac:dyDescent="0.3">
      <c r="D3169" s="215"/>
      <c r="E3169" s="215"/>
      <c r="F3169" s="216"/>
      <c r="G3169" s="217"/>
      <c r="H3169" s="217"/>
      <c r="I3169" s="218"/>
      <c r="J3169" s="216"/>
      <c r="K3169" s="216"/>
      <c r="L3169" s="232"/>
      <c r="M3169" s="215"/>
      <c r="N3169" s="216"/>
    </row>
    <row r="3170" spans="4:14" s="205" customFormat="1" x14ac:dyDescent="0.3">
      <c r="D3170" s="215"/>
      <c r="E3170" s="215"/>
      <c r="F3170" s="216"/>
      <c r="G3170" s="217"/>
      <c r="H3170" s="217"/>
      <c r="I3170" s="218"/>
      <c r="J3170" s="216"/>
      <c r="K3170" s="216"/>
      <c r="L3170" s="232"/>
      <c r="M3170" s="215"/>
      <c r="N3170" s="216"/>
    </row>
    <row r="3171" spans="4:14" s="205" customFormat="1" x14ac:dyDescent="0.3">
      <c r="D3171" s="215"/>
      <c r="E3171" s="215"/>
      <c r="F3171" s="216"/>
      <c r="G3171" s="217"/>
      <c r="H3171" s="217"/>
      <c r="I3171" s="218"/>
      <c r="J3171" s="216"/>
      <c r="K3171" s="216"/>
      <c r="L3171" s="232"/>
      <c r="M3171" s="215"/>
      <c r="N3171" s="216"/>
    </row>
    <row r="3172" spans="4:14" s="205" customFormat="1" x14ac:dyDescent="0.3">
      <c r="D3172" s="215"/>
      <c r="E3172" s="215"/>
      <c r="F3172" s="216"/>
      <c r="G3172" s="217"/>
      <c r="H3172" s="217"/>
      <c r="I3172" s="218"/>
      <c r="J3172" s="216"/>
      <c r="K3172" s="216"/>
      <c r="L3172" s="232"/>
      <c r="M3172" s="215"/>
      <c r="N3172" s="216"/>
    </row>
    <row r="3173" spans="4:14" s="205" customFormat="1" x14ac:dyDescent="0.3">
      <c r="D3173" s="215"/>
      <c r="E3173" s="215"/>
      <c r="F3173" s="216"/>
      <c r="G3173" s="217"/>
      <c r="H3173" s="217"/>
      <c r="I3173" s="218"/>
      <c r="J3173" s="216"/>
      <c r="K3173" s="216"/>
      <c r="L3173" s="232"/>
      <c r="M3173" s="215"/>
      <c r="N3173" s="216"/>
    </row>
    <row r="3174" spans="4:14" s="205" customFormat="1" x14ac:dyDescent="0.3">
      <c r="D3174" s="215"/>
      <c r="E3174" s="215"/>
      <c r="F3174" s="216"/>
      <c r="G3174" s="217"/>
      <c r="H3174" s="217"/>
      <c r="I3174" s="218"/>
      <c r="J3174" s="216"/>
      <c r="K3174" s="216"/>
      <c r="L3174" s="232"/>
      <c r="M3174" s="215"/>
      <c r="N3174" s="216"/>
    </row>
    <row r="3175" spans="4:14" s="205" customFormat="1" x14ac:dyDescent="0.3">
      <c r="D3175" s="215"/>
      <c r="E3175" s="215"/>
      <c r="F3175" s="216"/>
      <c r="G3175" s="217"/>
      <c r="H3175" s="217"/>
      <c r="I3175" s="218"/>
      <c r="J3175" s="216"/>
      <c r="K3175" s="216"/>
      <c r="L3175" s="232"/>
      <c r="M3175" s="215"/>
      <c r="N3175" s="216"/>
    </row>
    <row r="3176" spans="4:14" s="205" customFormat="1" x14ac:dyDescent="0.3">
      <c r="D3176" s="215"/>
      <c r="E3176" s="215"/>
      <c r="F3176" s="216"/>
      <c r="G3176" s="217"/>
      <c r="H3176" s="217"/>
      <c r="I3176" s="218"/>
      <c r="J3176" s="216"/>
      <c r="K3176" s="216"/>
      <c r="L3176" s="232"/>
      <c r="M3176" s="215"/>
      <c r="N3176" s="216"/>
    </row>
    <row r="3177" spans="4:14" s="205" customFormat="1" x14ac:dyDescent="0.3">
      <c r="D3177" s="215"/>
      <c r="E3177" s="215"/>
      <c r="F3177" s="216"/>
      <c r="G3177" s="217"/>
      <c r="H3177" s="217"/>
      <c r="I3177" s="218"/>
      <c r="J3177" s="216"/>
      <c r="K3177" s="216"/>
      <c r="L3177" s="232"/>
      <c r="M3177" s="215"/>
      <c r="N3177" s="216"/>
    </row>
    <row r="3178" spans="4:14" s="205" customFormat="1" x14ac:dyDescent="0.3">
      <c r="D3178" s="215"/>
      <c r="E3178" s="215"/>
      <c r="F3178" s="216"/>
      <c r="G3178" s="217"/>
      <c r="H3178" s="217"/>
      <c r="I3178" s="218"/>
      <c r="J3178" s="216"/>
      <c r="K3178" s="216"/>
      <c r="L3178" s="232"/>
      <c r="M3178" s="215"/>
      <c r="N3178" s="216"/>
    </row>
    <row r="3179" spans="4:14" s="205" customFormat="1" x14ac:dyDescent="0.3">
      <c r="D3179" s="215"/>
      <c r="E3179" s="215"/>
      <c r="F3179" s="216"/>
      <c r="G3179" s="217"/>
      <c r="H3179" s="217"/>
      <c r="I3179" s="218"/>
      <c r="J3179" s="216"/>
      <c r="K3179" s="216"/>
      <c r="L3179" s="232"/>
      <c r="M3179" s="215"/>
      <c r="N3179" s="216"/>
    </row>
    <row r="3180" spans="4:14" s="205" customFormat="1" x14ac:dyDescent="0.3">
      <c r="D3180" s="215"/>
      <c r="E3180" s="215"/>
      <c r="F3180" s="216"/>
      <c r="G3180" s="217"/>
      <c r="H3180" s="217"/>
      <c r="I3180" s="218"/>
      <c r="J3180" s="216"/>
      <c r="K3180" s="216"/>
      <c r="L3180" s="232"/>
      <c r="M3180" s="215"/>
      <c r="N3180" s="216"/>
    </row>
    <row r="3181" spans="4:14" s="205" customFormat="1" x14ac:dyDescent="0.3">
      <c r="D3181" s="215"/>
      <c r="E3181" s="215"/>
      <c r="F3181" s="216"/>
      <c r="G3181" s="217"/>
      <c r="H3181" s="217"/>
      <c r="I3181" s="218"/>
      <c r="J3181" s="216"/>
      <c r="K3181" s="216"/>
      <c r="L3181" s="232"/>
      <c r="M3181" s="215"/>
      <c r="N3181" s="216"/>
    </row>
    <row r="3182" spans="4:14" s="205" customFormat="1" x14ac:dyDescent="0.3">
      <c r="D3182" s="215"/>
      <c r="E3182" s="215"/>
      <c r="F3182" s="216"/>
      <c r="G3182" s="217"/>
      <c r="H3182" s="217"/>
      <c r="I3182" s="218"/>
      <c r="J3182" s="216"/>
      <c r="K3182" s="216"/>
      <c r="L3182" s="232"/>
      <c r="M3182" s="215"/>
      <c r="N3182" s="216"/>
    </row>
    <row r="3183" spans="4:14" s="205" customFormat="1" x14ac:dyDescent="0.3">
      <c r="D3183" s="215"/>
      <c r="E3183" s="215"/>
      <c r="F3183" s="216"/>
      <c r="G3183" s="217"/>
      <c r="H3183" s="217"/>
      <c r="I3183" s="218"/>
      <c r="J3183" s="216"/>
      <c r="K3183" s="216"/>
      <c r="L3183" s="232"/>
      <c r="M3183" s="215"/>
      <c r="N3183" s="216"/>
    </row>
    <row r="3184" spans="4:14" s="205" customFormat="1" x14ac:dyDescent="0.3">
      <c r="D3184" s="215"/>
      <c r="E3184" s="215"/>
      <c r="F3184" s="216"/>
      <c r="G3184" s="217"/>
      <c r="H3184" s="217"/>
      <c r="I3184" s="218"/>
      <c r="J3184" s="216"/>
      <c r="K3184" s="216"/>
      <c r="L3184" s="232"/>
      <c r="M3184" s="215"/>
      <c r="N3184" s="216"/>
    </row>
    <row r="3185" spans="4:14" s="205" customFormat="1" x14ac:dyDescent="0.3">
      <c r="D3185" s="215"/>
      <c r="E3185" s="215"/>
      <c r="F3185" s="216"/>
      <c r="G3185" s="217"/>
      <c r="H3185" s="217"/>
      <c r="I3185" s="218"/>
      <c r="J3185" s="216"/>
      <c r="K3185" s="216"/>
      <c r="L3185" s="232"/>
      <c r="M3185" s="215"/>
      <c r="N3185" s="216"/>
    </row>
    <row r="3186" spans="4:14" s="205" customFormat="1" x14ac:dyDescent="0.3">
      <c r="D3186" s="215"/>
      <c r="E3186" s="215"/>
      <c r="F3186" s="216"/>
      <c r="G3186" s="217"/>
      <c r="H3186" s="217"/>
      <c r="I3186" s="218"/>
      <c r="J3186" s="216"/>
      <c r="K3186" s="216"/>
      <c r="L3186" s="232"/>
      <c r="M3186" s="215"/>
      <c r="N3186" s="216"/>
    </row>
    <row r="3187" spans="4:14" s="205" customFormat="1" x14ac:dyDescent="0.3">
      <c r="D3187" s="215"/>
      <c r="E3187" s="215"/>
      <c r="F3187" s="216"/>
      <c r="G3187" s="217"/>
      <c r="H3187" s="217"/>
      <c r="I3187" s="218"/>
      <c r="J3187" s="216"/>
      <c r="K3187" s="216"/>
      <c r="L3187" s="232"/>
      <c r="M3187" s="215"/>
      <c r="N3187" s="216"/>
    </row>
    <row r="3188" spans="4:14" s="205" customFormat="1" x14ac:dyDescent="0.3">
      <c r="D3188" s="215"/>
      <c r="E3188" s="215"/>
      <c r="F3188" s="216"/>
      <c r="G3188" s="217"/>
      <c r="H3188" s="217"/>
      <c r="I3188" s="218"/>
      <c r="J3188" s="216"/>
      <c r="K3188" s="216"/>
      <c r="L3188" s="232"/>
      <c r="M3188" s="215"/>
      <c r="N3188" s="216"/>
    </row>
    <row r="3189" spans="4:14" s="205" customFormat="1" x14ac:dyDescent="0.3">
      <c r="D3189" s="215"/>
      <c r="E3189" s="215"/>
      <c r="F3189" s="216"/>
      <c r="G3189" s="217"/>
      <c r="H3189" s="217"/>
      <c r="I3189" s="218"/>
      <c r="J3189" s="216"/>
      <c r="K3189" s="216"/>
      <c r="L3189" s="232"/>
      <c r="M3189" s="215"/>
      <c r="N3189" s="216"/>
    </row>
    <row r="3190" spans="4:14" s="205" customFormat="1" x14ac:dyDescent="0.3">
      <c r="D3190" s="215"/>
      <c r="E3190" s="215"/>
      <c r="F3190" s="216"/>
      <c r="G3190" s="217"/>
      <c r="H3190" s="217"/>
      <c r="I3190" s="218"/>
      <c r="J3190" s="216"/>
      <c r="K3190" s="216"/>
      <c r="L3190" s="232"/>
      <c r="M3190" s="215"/>
      <c r="N3190" s="216"/>
    </row>
    <row r="3191" spans="4:14" s="205" customFormat="1" x14ac:dyDescent="0.3">
      <c r="D3191" s="215"/>
      <c r="E3191" s="215"/>
      <c r="F3191" s="216"/>
      <c r="G3191" s="217"/>
      <c r="H3191" s="217"/>
      <c r="I3191" s="218"/>
      <c r="J3191" s="216"/>
      <c r="K3191" s="216"/>
      <c r="L3191" s="232"/>
      <c r="M3191" s="215"/>
      <c r="N3191" s="216"/>
    </row>
    <row r="3192" spans="4:14" s="205" customFormat="1" x14ac:dyDescent="0.3">
      <c r="D3192" s="215"/>
      <c r="E3192" s="215"/>
      <c r="F3192" s="216"/>
      <c r="G3192" s="217"/>
      <c r="H3192" s="217"/>
      <c r="I3192" s="218"/>
      <c r="J3192" s="216"/>
      <c r="K3192" s="216"/>
      <c r="L3192" s="232"/>
      <c r="M3192" s="215"/>
      <c r="N3192" s="216"/>
    </row>
    <row r="3193" spans="4:14" s="205" customFormat="1" x14ac:dyDescent="0.3">
      <c r="D3193" s="215"/>
      <c r="E3193" s="215"/>
      <c r="F3193" s="216"/>
      <c r="G3193" s="217"/>
      <c r="H3193" s="217"/>
      <c r="I3193" s="218"/>
      <c r="J3193" s="216"/>
      <c r="K3193" s="216"/>
      <c r="L3193" s="232"/>
      <c r="M3193" s="215"/>
      <c r="N3193" s="216"/>
    </row>
    <row r="3194" spans="4:14" s="205" customFormat="1" x14ac:dyDescent="0.3">
      <c r="D3194" s="215"/>
      <c r="E3194" s="215"/>
      <c r="F3194" s="216"/>
      <c r="G3194" s="217"/>
      <c r="H3194" s="217"/>
      <c r="I3194" s="218"/>
      <c r="J3194" s="216"/>
      <c r="K3194" s="216"/>
      <c r="L3194" s="232"/>
      <c r="M3194" s="215"/>
      <c r="N3194" s="216"/>
    </row>
    <row r="3195" spans="4:14" s="205" customFormat="1" x14ac:dyDescent="0.3">
      <c r="D3195" s="215"/>
      <c r="E3195" s="215"/>
      <c r="F3195" s="216"/>
      <c r="G3195" s="217"/>
      <c r="H3195" s="217"/>
      <c r="I3195" s="218"/>
      <c r="J3195" s="216"/>
      <c r="K3195" s="216"/>
      <c r="L3195" s="232"/>
      <c r="M3195" s="215"/>
      <c r="N3195" s="216"/>
    </row>
    <row r="3196" spans="4:14" s="205" customFormat="1" x14ac:dyDescent="0.3">
      <c r="D3196" s="215"/>
      <c r="E3196" s="215"/>
      <c r="F3196" s="216"/>
      <c r="G3196" s="217"/>
      <c r="H3196" s="217"/>
      <c r="I3196" s="218"/>
      <c r="J3196" s="216"/>
      <c r="K3196" s="216"/>
      <c r="L3196" s="232"/>
      <c r="M3196" s="215"/>
      <c r="N3196" s="216"/>
    </row>
    <row r="3197" spans="4:14" s="205" customFormat="1" x14ac:dyDescent="0.3">
      <c r="D3197" s="215"/>
      <c r="E3197" s="215"/>
      <c r="F3197" s="216"/>
      <c r="G3197" s="217"/>
      <c r="H3197" s="217"/>
      <c r="I3197" s="218"/>
      <c r="J3197" s="216"/>
      <c r="K3197" s="216"/>
      <c r="L3197" s="232"/>
      <c r="M3197" s="215"/>
      <c r="N3197" s="216"/>
    </row>
    <row r="3198" spans="4:14" s="205" customFormat="1" x14ac:dyDescent="0.3">
      <c r="D3198" s="215"/>
      <c r="E3198" s="215"/>
      <c r="F3198" s="216"/>
      <c r="G3198" s="217"/>
      <c r="H3198" s="217"/>
      <c r="I3198" s="218"/>
      <c r="J3198" s="216"/>
      <c r="K3198" s="216"/>
      <c r="L3198" s="232"/>
      <c r="M3198" s="215"/>
      <c r="N3198" s="216"/>
    </row>
    <row r="3199" spans="4:14" s="205" customFormat="1" x14ac:dyDescent="0.3">
      <c r="D3199" s="215"/>
      <c r="E3199" s="215"/>
      <c r="F3199" s="216"/>
      <c r="G3199" s="217"/>
      <c r="H3199" s="217"/>
      <c r="I3199" s="218"/>
      <c r="J3199" s="216"/>
      <c r="K3199" s="216"/>
      <c r="L3199" s="232"/>
      <c r="M3199" s="215"/>
      <c r="N3199" s="216"/>
    </row>
    <row r="3200" spans="4:14" s="205" customFormat="1" x14ac:dyDescent="0.3">
      <c r="D3200" s="215"/>
      <c r="E3200" s="215"/>
      <c r="F3200" s="216"/>
      <c r="G3200" s="217"/>
      <c r="H3200" s="217"/>
      <c r="I3200" s="218"/>
      <c r="J3200" s="216"/>
      <c r="K3200" s="216"/>
      <c r="L3200" s="232"/>
      <c r="M3200" s="215"/>
      <c r="N3200" s="216"/>
    </row>
    <row r="3201" spans="4:14" s="205" customFormat="1" x14ac:dyDescent="0.3">
      <c r="D3201" s="215"/>
      <c r="E3201" s="215"/>
      <c r="F3201" s="216"/>
      <c r="G3201" s="217"/>
      <c r="H3201" s="217"/>
      <c r="I3201" s="218"/>
      <c r="J3201" s="216"/>
      <c r="K3201" s="216"/>
      <c r="L3201" s="232"/>
      <c r="M3201" s="215"/>
      <c r="N3201" s="216"/>
    </row>
    <row r="3202" spans="4:14" s="205" customFormat="1" x14ac:dyDescent="0.3">
      <c r="D3202" s="215"/>
      <c r="E3202" s="215"/>
      <c r="F3202" s="216"/>
      <c r="G3202" s="217"/>
      <c r="H3202" s="217"/>
      <c r="I3202" s="218"/>
      <c r="J3202" s="216"/>
      <c r="K3202" s="216"/>
      <c r="L3202" s="232"/>
      <c r="M3202" s="215"/>
      <c r="N3202" s="216"/>
    </row>
    <row r="3203" spans="4:14" s="205" customFormat="1" x14ac:dyDescent="0.3">
      <c r="D3203" s="215"/>
      <c r="E3203" s="215"/>
      <c r="F3203" s="216"/>
      <c r="G3203" s="217"/>
      <c r="H3203" s="217"/>
      <c r="I3203" s="218"/>
      <c r="J3203" s="216"/>
      <c r="K3203" s="216"/>
      <c r="L3203" s="232"/>
      <c r="M3203" s="215"/>
      <c r="N3203" s="216"/>
    </row>
    <row r="3204" spans="4:14" s="205" customFormat="1" x14ac:dyDescent="0.3">
      <c r="D3204" s="215"/>
      <c r="E3204" s="215"/>
      <c r="F3204" s="216"/>
      <c r="G3204" s="217"/>
      <c r="H3204" s="217"/>
      <c r="I3204" s="218"/>
      <c r="J3204" s="216"/>
      <c r="K3204" s="216"/>
      <c r="L3204" s="232"/>
      <c r="M3204" s="215"/>
      <c r="N3204" s="216"/>
    </row>
    <row r="3205" spans="4:14" s="205" customFormat="1" x14ac:dyDescent="0.3">
      <c r="D3205" s="215"/>
      <c r="E3205" s="215"/>
      <c r="F3205" s="216"/>
      <c r="G3205" s="217"/>
      <c r="H3205" s="217"/>
      <c r="I3205" s="218"/>
      <c r="J3205" s="216"/>
      <c r="K3205" s="216"/>
      <c r="L3205" s="232"/>
      <c r="M3205" s="215"/>
      <c r="N3205" s="216"/>
    </row>
    <row r="3206" spans="4:14" s="205" customFormat="1" x14ac:dyDescent="0.3">
      <c r="D3206" s="215"/>
      <c r="E3206" s="215"/>
      <c r="F3206" s="216"/>
      <c r="G3206" s="217"/>
      <c r="H3206" s="217"/>
      <c r="I3206" s="218"/>
      <c r="J3206" s="216"/>
      <c r="K3206" s="216"/>
      <c r="L3206" s="232"/>
      <c r="M3206" s="215"/>
      <c r="N3206" s="216"/>
    </row>
    <row r="3207" spans="4:14" s="205" customFormat="1" x14ac:dyDescent="0.3">
      <c r="D3207" s="215"/>
      <c r="E3207" s="215"/>
      <c r="F3207" s="216"/>
      <c r="G3207" s="217"/>
      <c r="H3207" s="217"/>
      <c r="I3207" s="218"/>
      <c r="J3207" s="216"/>
      <c r="K3207" s="216"/>
      <c r="L3207" s="232"/>
      <c r="M3207" s="215"/>
      <c r="N3207" s="216"/>
    </row>
    <row r="3208" spans="4:14" s="205" customFormat="1" x14ac:dyDescent="0.3">
      <c r="D3208" s="215"/>
      <c r="E3208" s="215"/>
      <c r="F3208" s="216"/>
      <c r="G3208" s="217"/>
      <c r="H3208" s="217"/>
      <c r="I3208" s="218"/>
      <c r="J3208" s="216"/>
      <c r="K3208" s="216"/>
      <c r="L3208" s="232"/>
      <c r="M3208" s="215"/>
      <c r="N3208" s="216"/>
    </row>
    <row r="3209" spans="4:14" s="205" customFormat="1" x14ac:dyDescent="0.3">
      <c r="D3209" s="215"/>
      <c r="E3209" s="215"/>
      <c r="F3209" s="216"/>
      <c r="G3209" s="217"/>
      <c r="H3209" s="217"/>
      <c r="I3209" s="218"/>
      <c r="J3209" s="216"/>
      <c r="K3209" s="216"/>
      <c r="L3209" s="232"/>
      <c r="M3209" s="215"/>
      <c r="N3209" s="216"/>
    </row>
    <row r="3210" spans="4:14" s="205" customFormat="1" x14ac:dyDescent="0.3">
      <c r="D3210" s="215"/>
      <c r="E3210" s="215"/>
      <c r="F3210" s="216"/>
      <c r="G3210" s="217"/>
      <c r="H3210" s="217"/>
      <c r="I3210" s="218"/>
      <c r="J3210" s="216"/>
      <c r="K3210" s="216"/>
      <c r="L3210" s="232"/>
      <c r="M3210" s="215"/>
      <c r="N3210" s="216"/>
    </row>
    <row r="3211" spans="4:14" s="205" customFormat="1" x14ac:dyDescent="0.3">
      <c r="D3211" s="215"/>
      <c r="E3211" s="215"/>
      <c r="F3211" s="216"/>
      <c r="G3211" s="217"/>
      <c r="H3211" s="217"/>
      <c r="I3211" s="218"/>
      <c r="J3211" s="216"/>
      <c r="K3211" s="216"/>
      <c r="L3211" s="232"/>
      <c r="M3211" s="215"/>
      <c r="N3211" s="216"/>
    </row>
    <row r="3212" spans="4:14" s="205" customFormat="1" x14ac:dyDescent="0.3">
      <c r="D3212" s="215"/>
      <c r="E3212" s="215"/>
      <c r="F3212" s="216"/>
      <c r="G3212" s="217"/>
      <c r="H3212" s="217"/>
      <c r="I3212" s="218"/>
      <c r="J3212" s="216"/>
      <c r="K3212" s="216"/>
      <c r="L3212" s="232"/>
      <c r="M3212" s="215"/>
      <c r="N3212" s="216"/>
    </row>
    <row r="3213" spans="4:14" s="205" customFormat="1" x14ac:dyDescent="0.3">
      <c r="D3213" s="215"/>
      <c r="E3213" s="215"/>
      <c r="F3213" s="216"/>
      <c r="G3213" s="217"/>
      <c r="H3213" s="217"/>
      <c r="I3213" s="218"/>
      <c r="J3213" s="216"/>
      <c r="K3213" s="216"/>
      <c r="L3213" s="232"/>
      <c r="M3213" s="215"/>
      <c r="N3213" s="216"/>
    </row>
    <row r="3214" spans="4:14" s="205" customFormat="1" x14ac:dyDescent="0.3">
      <c r="D3214" s="215"/>
      <c r="E3214" s="215"/>
      <c r="F3214" s="216"/>
      <c r="G3214" s="217"/>
      <c r="H3214" s="217"/>
      <c r="I3214" s="218"/>
      <c r="J3214" s="216"/>
      <c r="K3214" s="216"/>
      <c r="L3214" s="232"/>
      <c r="M3214" s="215"/>
      <c r="N3214" s="216"/>
    </row>
    <row r="3215" spans="4:14" s="205" customFormat="1" x14ac:dyDescent="0.3">
      <c r="D3215" s="215"/>
      <c r="E3215" s="215"/>
      <c r="F3215" s="216"/>
      <c r="G3215" s="217"/>
      <c r="H3215" s="217"/>
      <c r="I3215" s="218"/>
      <c r="J3215" s="216"/>
      <c r="K3215" s="216"/>
      <c r="L3215" s="232"/>
      <c r="M3215" s="215"/>
      <c r="N3215" s="216"/>
    </row>
    <row r="3216" spans="4:14" s="205" customFormat="1" x14ac:dyDescent="0.3">
      <c r="D3216" s="215"/>
      <c r="E3216" s="215"/>
      <c r="F3216" s="216"/>
      <c r="G3216" s="217"/>
      <c r="H3216" s="217"/>
      <c r="I3216" s="218"/>
      <c r="J3216" s="216"/>
      <c r="K3216" s="216"/>
      <c r="L3216" s="232"/>
      <c r="M3216" s="215"/>
      <c r="N3216" s="216"/>
    </row>
    <row r="3217" spans="4:14" s="205" customFormat="1" x14ac:dyDescent="0.3">
      <c r="D3217" s="215"/>
      <c r="E3217" s="215"/>
      <c r="F3217" s="216"/>
      <c r="G3217" s="217"/>
      <c r="H3217" s="217"/>
      <c r="I3217" s="218"/>
      <c r="J3217" s="216"/>
      <c r="K3217" s="216"/>
      <c r="L3217" s="232"/>
      <c r="M3217" s="215"/>
      <c r="N3217" s="216"/>
    </row>
    <row r="3218" spans="4:14" s="205" customFormat="1" x14ac:dyDescent="0.3">
      <c r="D3218" s="215"/>
      <c r="E3218" s="215"/>
      <c r="F3218" s="216"/>
      <c r="G3218" s="217"/>
      <c r="H3218" s="217"/>
      <c r="I3218" s="218"/>
      <c r="J3218" s="216"/>
      <c r="K3218" s="216"/>
      <c r="L3218" s="232"/>
      <c r="M3218" s="215"/>
      <c r="N3218" s="216"/>
    </row>
    <row r="3219" spans="4:14" s="205" customFormat="1" x14ac:dyDescent="0.3">
      <c r="D3219" s="215"/>
      <c r="E3219" s="215"/>
      <c r="F3219" s="216"/>
      <c r="G3219" s="217"/>
      <c r="H3219" s="217"/>
      <c r="I3219" s="218"/>
      <c r="J3219" s="216"/>
      <c r="K3219" s="216"/>
      <c r="L3219" s="232"/>
      <c r="M3219" s="215"/>
      <c r="N3219" s="216"/>
    </row>
    <row r="3220" spans="4:14" s="205" customFormat="1" x14ac:dyDescent="0.3">
      <c r="D3220" s="215"/>
      <c r="E3220" s="215"/>
      <c r="F3220" s="216"/>
      <c r="G3220" s="217"/>
      <c r="H3220" s="217"/>
      <c r="I3220" s="218"/>
      <c r="J3220" s="216"/>
      <c r="K3220" s="216"/>
      <c r="L3220" s="232"/>
      <c r="M3220" s="215"/>
      <c r="N3220" s="216"/>
    </row>
    <row r="3221" spans="4:14" s="205" customFormat="1" x14ac:dyDescent="0.3">
      <c r="D3221" s="215"/>
      <c r="E3221" s="215"/>
      <c r="F3221" s="216"/>
      <c r="G3221" s="217"/>
      <c r="H3221" s="217"/>
      <c r="I3221" s="218"/>
      <c r="J3221" s="216"/>
      <c r="K3221" s="216"/>
      <c r="L3221" s="232"/>
      <c r="M3221" s="215"/>
      <c r="N3221" s="216"/>
    </row>
    <row r="3222" spans="4:14" s="205" customFormat="1" x14ac:dyDescent="0.3">
      <c r="D3222" s="215"/>
      <c r="E3222" s="215"/>
      <c r="F3222" s="216"/>
      <c r="G3222" s="217"/>
      <c r="H3222" s="217"/>
      <c r="I3222" s="218"/>
      <c r="J3222" s="216"/>
      <c r="K3222" s="216"/>
      <c r="L3222" s="232"/>
      <c r="M3222" s="215"/>
      <c r="N3222" s="216"/>
    </row>
    <row r="3223" spans="4:14" s="205" customFormat="1" x14ac:dyDescent="0.3">
      <c r="D3223" s="215"/>
      <c r="E3223" s="215"/>
      <c r="F3223" s="216"/>
      <c r="G3223" s="217"/>
      <c r="H3223" s="217"/>
      <c r="I3223" s="218"/>
      <c r="J3223" s="216"/>
      <c r="K3223" s="216"/>
      <c r="L3223" s="232"/>
      <c r="M3223" s="215"/>
      <c r="N3223" s="216"/>
    </row>
    <row r="3224" spans="4:14" s="205" customFormat="1" x14ac:dyDescent="0.3">
      <c r="D3224" s="215"/>
      <c r="E3224" s="215"/>
      <c r="F3224" s="216"/>
      <c r="G3224" s="217"/>
      <c r="H3224" s="217"/>
      <c r="I3224" s="218"/>
      <c r="J3224" s="216"/>
      <c r="K3224" s="216"/>
      <c r="L3224" s="232"/>
      <c r="M3224" s="215"/>
      <c r="N3224" s="216"/>
    </row>
    <row r="3225" spans="4:14" s="205" customFormat="1" x14ac:dyDescent="0.3">
      <c r="D3225" s="215"/>
      <c r="E3225" s="215"/>
      <c r="F3225" s="216"/>
      <c r="G3225" s="217"/>
      <c r="H3225" s="217"/>
      <c r="I3225" s="218"/>
      <c r="J3225" s="216"/>
      <c r="K3225" s="216"/>
      <c r="L3225" s="232"/>
      <c r="M3225" s="215"/>
      <c r="N3225" s="216"/>
    </row>
    <row r="3226" spans="4:14" s="205" customFormat="1" x14ac:dyDescent="0.3">
      <c r="D3226" s="215"/>
      <c r="E3226" s="215"/>
      <c r="F3226" s="216"/>
      <c r="G3226" s="217"/>
      <c r="H3226" s="217"/>
      <c r="I3226" s="218"/>
      <c r="J3226" s="216"/>
      <c r="K3226" s="216"/>
      <c r="L3226" s="232"/>
      <c r="M3226" s="215"/>
      <c r="N3226" s="216"/>
    </row>
    <row r="3227" spans="4:14" s="205" customFormat="1" x14ac:dyDescent="0.3">
      <c r="D3227" s="215"/>
      <c r="E3227" s="215"/>
      <c r="F3227" s="216"/>
      <c r="G3227" s="217"/>
      <c r="H3227" s="217"/>
      <c r="I3227" s="218"/>
      <c r="J3227" s="216"/>
      <c r="K3227" s="216"/>
      <c r="L3227" s="232"/>
      <c r="M3227" s="215"/>
      <c r="N3227" s="216"/>
    </row>
    <row r="3228" spans="4:14" s="205" customFormat="1" x14ac:dyDescent="0.3">
      <c r="D3228" s="215"/>
      <c r="E3228" s="215"/>
      <c r="F3228" s="216"/>
      <c r="G3228" s="217"/>
      <c r="H3228" s="217"/>
      <c r="I3228" s="218"/>
      <c r="J3228" s="216"/>
      <c r="K3228" s="216"/>
      <c r="L3228" s="232"/>
      <c r="M3228" s="215"/>
      <c r="N3228" s="216"/>
    </row>
    <row r="3229" spans="4:14" s="205" customFormat="1" x14ac:dyDescent="0.3">
      <c r="D3229" s="215"/>
      <c r="E3229" s="215"/>
      <c r="F3229" s="216"/>
      <c r="G3229" s="217"/>
      <c r="H3229" s="217"/>
      <c r="I3229" s="218"/>
      <c r="J3229" s="216"/>
      <c r="K3229" s="216"/>
      <c r="L3229" s="232"/>
      <c r="M3229" s="215"/>
      <c r="N3229" s="216"/>
    </row>
    <row r="3230" spans="4:14" s="205" customFormat="1" x14ac:dyDescent="0.3">
      <c r="D3230" s="215"/>
      <c r="E3230" s="215"/>
      <c r="F3230" s="216"/>
      <c r="G3230" s="217"/>
      <c r="H3230" s="217"/>
      <c r="I3230" s="218"/>
      <c r="J3230" s="216"/>
      <c r="K3230" s="216"/>
      <c r="L3230" s="232"/>
      <c r="M3230" s="215"/>
      <c r="N3230" s="216"/>
    </row>
    <row r="3231" spans="4:14" s="205" customFormat="1" x14ac:dyDescent="0.3">
      <c r="D3231" s="215"/>
      <c r="E3231" s="215"/>
      <c r="F3231" s="216"/>
      <c r="G3231" s="217"/>
      <c r="H3231" s="217"/>
      <c r="I3231" s="218"/>
      <c r="J3231" s="216"/>
      <c r="K3231" s="216"/>
      <c r="L3231" s="232"/>
      <c r="M3231" s="215"/>
      <c r="N3231" s="216"/>
    </row>
    <row r="3232" spans="4:14" s="205" customFormat="1" x14ac:dyDescent="0.3">
      <c r="D3232" s="215"/>
      <c r="E3232" s="215"/>
      <c r="F3232" s="216"/>
      <c r="G3232" s="217"/>
      <c r="H3232" s="217"/>
      <c r="I3232" s="218"/>
      <c r="J3232" s="216"/>
      <c r="K3232" s="216"/>
      <c r="L3232" s="232"/>
      <c r="M3232" s="215"/>
      <c r="N3232" s="216"/>
    </row>
    <row r="3233" spans="4:14" s="205" customFormat="1" x14ac:dyDescent="0.3">
      <c r="D3233" s="215"/>
      <c r="E3233" s="215"/>
      <c r="F3233" s="216"/>
      <c r="G3233" s="217"/>
      <c r="H3233" s="217"/>
      <c r="I3233" s="218"/>
      <c r="J3233" s="216"/>
      <c r="K3233" s="216"/>
      <c r="L3233" s="232"/>
      <c r="M3233" s="215"/>
      <c r="N3233" s="216"/>
    </row>
    <row r="3234" spans="4:14" s="205" customFormat="1" x14ac:dyDescent="0.3">
      <c r="D3234" s="215"/>
      <c r="E3234" s="215"/>
      <c r="F3234" s="216"/>
      <c r="G3234" s="217"/>
      <c r="H3234" s="217"/>
      <c r="I3234" s="218"/>
      <c r="J3234" s="216"/>
      <c r="K3234" s="216"/>
      <c r="L3234" s="232"/>
      <c r="M3234" s="215"/>
      <c r="N3234" s="216"/>
    </row>
    <row r="3235" spans="4:14" s="205" customFormat="1" x14ac:dyDescent="0.3">
      <c r="D3235" s="215"/>
      <c r="E3235" s="215"/>
      <c r="F3235" s="216"/>
      <c r="G3235" s="217"/>
      <c r="H3235" s="217"/>
      <c r="I3235" s="218"/>
      <c r="J3235" s="216"/>
      <c r="K3235" s="216"/>
      <c r="L3235" s="232"/>
      <c r="M3235" s="215"/>
      <c r="N3235" s="216"/>
    </row>
    <row r="3236" spans="4:14" s="205" customFormat="1" x14ac:dyDescent="0.3">
      <c r="D3236" s="215"/>
      <c r="E3236" s="215"/>
      <c r="F3236" s="216"/>
      <c r="G3236" s="217"/>
      <c r="H3236" s="217"/>
      <c r="I3236" s="218"/>
      <c r="J3236" s="216"/>
      <c r="K3236" s="216"/>
      <c r="L3236" s="232"/>
      <c r="M3236" s="215"/>
      <c r="N3236" s="216"/>
    </row>
    <row r="3237" spans="4:14" s="205" customFormat="1" x14ac:dyDescent="0.3">
      <c r="D3237" s="215"/>
      <c r="E3237" s="215"/>
      <c r="F3237" s="216"/>
      <c r="G3237" s="217"/>
      <c r="H3237" s="217"/>
      <c r="I3237" s="218"/>
      <c r="J3237" s="216"/>
      <c r="K3237" s="216"/>
      <c r="L3237" s="232"/>
      <c r="M3237" s="215"/>
      <c r="N3237" s="216"/>
    </row>
    <row r="3238" spans="4:14" s="205" customFormat="1" x14ac:dyDescent="0.3">
      <c r="D3238" s="215"/>
      <c r="E3238" s="215"/>
      <c r="F3238" s="216"/>
      <c r="G3238" s="217"/>
      <c r="H3238" s="217"/>
      <c r="I3238" s="218"/>
      <c r="J3238" s="216"/>
      <c r="K3238" s="216"/>
      <c r="L3238" s="232"/>
      <c r="M3238" s="215"/>
      <c r="N3238" s="216"/>
    </row>
    <row r="3239" spans="4:14" s="205" customFormat="1" x14ac:dyDescent="0.3">
      <c r="D3239" s="215"/>
      <c r="E3239" s="215"/>
      <c r="F3239" s="216"/>
      <c r="G3239" s="217"/>
      <c r="H3239" s="217"/>
      <c r="I3239" s="218"/>
      <c r="J3239" s="216"/>
      <c r="K3239" s="216"/>
      <c r="L3239" s="232"/>
      <c r="M3239" s="215"/>
      <c r="N3239" s="216"/>
    </row>
    <row r="3240" spans="4:14" s="205" customFormat="1" x14ac:dyDescent="0.3">
      <c r="D3240" s="215"/>
      <c r="E3240" s="215"/>
      <c r="F3240" s="216"/>
      <c r="G3240" s="217"/>
      <c r="H3240" s="217"/>
      <c r="I3240" s="218"/>
      <c r="J3240" s="216"/>
      <c r="K3240" s="216"/>
      <c r="L3240" s="232"/>
      <c r="M3240" s="215"/>
      <c r="N3240" s="216"/>
    </row>
    <row r="3241" spans="4:14" s="205" customFormat="1" x14ac:dyDescent="0.3">
      <c r="D3241" s="215"/>
      <c r="E3241" s="215"/>
      <c r="F3241" s="216"/>
      <c r="G3241" s="217"/>
      <c r="H3241" s="217"/>
      <c r="I3241" s="218"/>
      <c r="J3241" s="216"/>
      <c r="K3241" s="216"/>
      <c r="L3241" s="232"/>
      <c r="M3241" s="215"/>
      <c r="N3241" s="216"/>
    </row>
    <row r="3242" spans="4:14" s="205" customFormat="1" x14ac:dyDescent="0.3">
      <c r="D3242" s="215"/>
      <c r="E3242" s="215"/>
      <c r="F3242" s="216"/>
      <c r="G3242" s="217"/>
      <c r="H3242" s="217"/>
      <c r="I3242" s="218"/>
      <c r="J3242" s="216"/>
      <c r="K3242" s="216"/>
      <c r="L3242" s="232"/>
      <c r="M3242" s="215"/>
      <c r="N3242" s="216"/>
    </row>
    <row r="3243" spans="4:14" s="205" customFormat="1" x14ac:dyDescent="0.3">
      <c r="D3243" s="215"/>
      <c r="E3243" s="215"/>
      <c r="F3243" s="216"/>
      <c r="G3243" s="217"/>
      <c r="H3243" s="217"/>
      <c r="I3243" s="218"/>
      <c r="J3243" s="216"/>
      <c r="K3243" s="216"/>
      <c r="L3243" s="232"/>
      <c r="M3243" s="215"/>
      <c r="N3243" s="216"/>
    </row>
    <row r="3244" spans="4:14" s="205" customFormat="1" x14ac:dyDescent="0.3">
      <c r="D3244" s="215"/>
      <c r="E3244" s="215"/>
      <c r="F3244" s="216"/>
      <c r="G3244" s="217"/>
      <c r="H3244" s="217"/>
      <c r="I3244" s="218"/>
      <c r="J3244" s="216"/>
      <c r="K3244" s="216"/>
      <c r="L3244" s="232"/>
      <c r="M3244" s="215"/>
      <c r="N3244" s="216"/>
    </row>
    <row r="3245" spans="4:14" s="205" customFormat="1" x14ac:dyDescent="0.3">
      <c r="D3245" s="215"/>
      <c r="E3245" s="215"/>
      <c r="F3245" s="216"/>
      <c r="G3245" s="217"/>
      <c r="H3245" s="217"/>
      <c r="I3245" s="218"/>
      <c r="J3245" s="216"/>
      <c r="K3245" s="216"/>
      <c r="L3245" s="232"/>
      <c r="M3245" s="215"/>
      <c r="N3245" s="216"/>
    </row>
    <row r="3246" spans="4:14" s="205" customFormat="1" x14ac:dyDescent="0.3">
      <c r="D3246" s="215"/>
      <c r="E3246" s="215"/>
      <c r="F3246" s="216"/>
      <c r="G3246" s="217"/>
      <c r="H3246" s="217"/>
      <c r="I3246" s="218"/>
      <c r="J3246" s="216"/>
      <c r="K3246" s="216"/>
      <c r="L3246" s="232"/>
      <c r="M3246" s="215"/>
      <c r="N3246" s="216"/>
    </row>
    <row r="3247" spans="4:14" s="205" customFormat="1" x14ac:dyDescent="0.3">
      <c r="D3247" s="215"/>
      <c r="E3247" s="215"/>
      <c r="F3247" s="216"/>
      <c r="G3247" s="217"/>
      <c r="H3247" s="217"/>
      <c r="I3247" s="218"/>
      <c r="J3247" s="216"/>
      <c r="K3247" s="216"/>
      <c r="L3247" s="232"/>
      <c r="M3247" s="215"/>
      <c r="N3247" s="216"/>
    </row>
    <row r="3248" spans="4:14" s="205" customFormat="1" x14ac:dyDescent="0.3">
      <c r="D3248" s="215"/>
      <c r="E3248" s="215"/>
      <c r="F3248" s="216"/>
      <c r="G3248" s="217"/>
      <c r="H3248" s="217"/>
      <c r="I3248" s="218"/>
      <c r="J3248" s="216"/>
      <c r="K3248" s="216"/>
      <c r="L3248" s="232"/>
      <c r="M3248" s="215"/>
      <c r="N3248" s="216"/>
    </row>
    <row r="3249" spans="4:14" s="205" customFormat="1" x14ac:dyDescent="0.3">
      <c r="D3249" s="215"/>
      <c r="E3249" s="215"/>
      <c r="F3249" s="216"/>
      <c r="G3249" s="217"/>
      <c r="H3249" s="217"/>
      <c r="I3249" s="218"/>
      <c r="J3249" s="216"/>
      <c r="K3249" s="216"/>
      <c r="L3249" s="232"/>
      <c r="M3249" s="215"/>
      <c r="N3249" s="216"/>
    </row>
    <row r="3250" spans="4:14" s="205" customFormat="1" x14ac:dyDescent="0.3">
      <c r="D3250" s="215"/>
      <c r="E3250" s="215"/>
      <c r="F3250" s="216"/>
      <c r="G3250" s="217"/>
      <c r="H3250" s="217"/>
      <c r="I3250" s="218"/>
      <c r="J3250" s="216"/>
      <c r="K3250" s="216"/>
      <c r="L3250" s="232"/>
      <c r="M3250" s="215"/>
      <c r="N3250" s="216"/>
    </row>
    <row r="3251" spans="4:14" s="205" customFormat="1" x14ac:dyDescent="0.3">
      <c r="D3251" s="215"/>
      <c r="E3251" s="215"/>
      <c r="F3251" s="216"/>
      <c r="G3251" s="217"/>
      <c r="H3251" s="217"/>
      <c r="I3251" s="218"/>
      <c r="J3251" s="216"/>
      <c r="K3251" s="216"/>
      <c r="L3251" s="232"/>
      <c r="M3251" s="215"/>
      <c r="N3251" s="216"/>
    </row>
    <row r="3252" spans="4:14" s="205" customFormat="1" x14ac:dyDescent="0.3">
      <c r="D3252" s="215"/>
      <c r="E3252" s="215"/>
      <c r="F3252" s="216"/>
      <c r="G3252" s="217"/>
      <c r="H3252" s="217"/>
      <c r="I3252" s="218"/>
      <c r="J3252" s="216"/>
      <c r="K3252" s="216"/>
      <c r="L3252" s="232"/>
      <c r="M3252" s="215"/>
      <c r="N3252" s="216"/>
    </row>
    <row r="3253" spans="4:14" s="205" customFormat="1" x14ac:dyDescent="0.3">
      <c r="D3253" s="215"/>
      <c r="E3253" s="215"/>
      <c r="F3253" s="216"/>
      <c r="G3253" s="217"/>
      <c r="H3253" s="217"/>
      <c r="I3253" s="218"/>
      <c r="J3253" s="216"/>
      <c r="K3253" s="216"/>
      <c r="L3253" s="232"/>
      <c r="M3253" s="215"/>
      <c r="N3253" s="216"/>
    </row>
    <row r="3254" spans="4:14" s="205" customFormat="1" x14ac:dyDescent="0.3">
      <c r="D3254" s="215"/>
      <c r="E3254" s="215"/>
      <c r="F3254" s="216"/>
      <c r="G3254" s="217"/>
      <c r="H3254" s="217"/>
      <c r="I3254" s="218"/>
      <c r="J3254" s="216"/>
      <c r="K3254" s="216"/>
      <c r="L3254" s="232"/>
      <c r="M3254" s="215"/>
      <c r="N3254" s="216"/>
    </row>
    <row r="3255" spans="4:14" s="205" customFormat="1" x14ac:dyDescent="0.3">
      <c r="D3255" s="215"/>
      <c r="E3255" s="215"/>
      <c r="F3255" s="216"/>
      <c r="G3255" s="217"/>
      <c r="H3255" s="217"/>
      <c r="I3255" s="218"/>
      <c r="J3255" s="216"/>
      <c r="K3255" s="216"/>
      <c r="L3255" s="232"/>
      <c r="M3255" s="215"/>
      <c r="N3255" s="216"/>
    </row>
    <row r="3256" spans="4:14" s="205" customFormat="1" x14ac:dyDescent="0.3">
      <c r="D3256" s="215"/>
      <c r="E3256" s="215"/>
      <c r="F3256" s="216"/>
      <c r="G3256" s="217"/>
      <c r="H3256" s="217"/>
      <c r="I3256" s="218"/>
      <c r="J3256" s="216"/>
      <c r="K3256" s="216"/>
      <c r="L3256" s="232"/>
      <c r="M3256" s="215"/>
      <c r="N3256" s="216"/>
    </row>
    <row r="3257" spans="4:14" s="205" customFormat="1" x14ac:dyDescent="0.3">
      <c r="D3257" s="215"/>
      <c r="E3257" s="215"/>
      <c r="F3257" s="216"/>
      <c r="G3257" s="217"/>
      <c r="H3257" s="217"/>
      <c r="I3257" s="218"/>
      <c r="J3257" s="216"/>
      <c r="K3257" s="216"/>
      <c r="L3257" s="232"/>
      <c r="M3257" s="215"/>
      <c r="N3257" s="216"/>
    </row>
    <row r="3258" spans="4:14" s="205" customFormat="1" x14ac:dyDescent="0.3">
      <c r="D3258" s="215"/>
      <c r="E3258" s="215"/>
      <c r="F3258" s="216"/>
      <c r="G3258" s="217"/>
      <c r="H3258" s="217"/>
      <c r="I3258" s="218"/>
      <c r="J3258" s="216"/>
      <c r="K3258" s="216"/>
      <c r="L3258" s="232"/>
      <c r="M3258" s="215"/>
      <c r="N3258" s="216"/>
    </row>
    <row r="3259" spans="4:14" s="205" customFormat="1" x14ac:dyDescent="0.3">
      <c r="D3259" s="215"/>
      <c r="E3259" s="215"/>
      <c r="F3259" s="216"/>
      <c r="G3259" s="217"/>
      <c r="H3259" s="217"/>
      <c r="I3259" s="218"/>
      <c r="J3259" s="216"/>
      <c r="K3259" s="216"/>
      <c r="L3259" s="232"/>
      <c r="M3259" s="215"/>
      <c r="N3259" s="216"/>
    </row>
    <row r="3260" spans="4:14" s="205" customFormat="1" x14ac:dyDescent="0.3">
      <c r="D3260" s="215"/>
      <c r="E3260" s="215"/>
      <c r="F3260" s="216"/>
      <c r="G3260" s="217"/>
      <c r="H3260" s="217"/>
      <c r="I3260" s="218"/>
      <c r="J3260" s="216"/>
      <c r="K3260" s="216"/>
      <c r="L3260" s="232"/>
      <c r="M3260" s="215"/>
      <c r="N3260" s="216"/>
    </row>
    <row r="3261" spans="4:14" s="205" customFormat="1" x14ac:dyDescent="0.3">
      <c r="D3261" s="215"/>
      <c r="E3261" s="215"/>
      <c r="F3261" s="216"/>
      <c r="G3261" s="217"/>
      <c r="H3261" s="217"/>
      <c r="I3261" s="218"/>
      <c r="J3261" s="216"/>
      <c r="K3261" s="216"/>
      <c r="L3261" s="232"/>
      <c r="M3261" s="215"/>
      <c r="N3261" s="216"/>
    </row>
    <row r="3262" spans="4:14" s="205" customFormat="1" x14ac:dyDescent="0.3">
      <c r="D3262" s="215"/>
      <c r="E3262" s="215"/>
      <c r="F3262" s="216"/>
      <c r="G3262" s="217"/>
      <c r="H3262" s="217"/>
      <c r="I3262" s="218"/>
      <c r="J3262" s="216"/>
      <c r="K3262" s="216"/>
      <c r="L3262" s="232"/>
      <c r="M3262" s="215"/>
      <c r="N3262" s="216"/>
    </row>
    <row r="3263" spans="4:14" s="205" customFormat="1" x14ac:dyDescent="0.3">
      <c r="D3263" s="215"/>
      <c r="E3263" s="215"/>
      <c r="F3263" s="216"/>
      <c r="G3263" s="217"/>
      <c r="H3263" s="217"/>
      <c r="I3263" s="218"/>
      <c r="J3263" s="216"/>
      <c r="K3263" s="216"/>
      <c r="L3263" s="232"/>
      <c r="M3263" s="215"/>
      <c r="N3263" s="216"/>
    </row>
    <row r="3264" spans="4:14" s="205" customFormat="1" x14ac:dyDescent="0.3">
      <c r="D3264" s="215"/>
      <c r="E3264" s="215"/>
      <c r="F3264" s="216"/>
      <c r="G3264" s="217"/>
      <c r="H3264" s="217"/>
      <c r="I3264" s="218"/>
      <c r="J3264" s="216"/>
      <c r="K3264" s="216"/>
      <c r="L3264" s="232"/>
      <c r="M3264" s="215"/>
      <c r="N3264" s="216"/>
    </row>
    <row r="3265" spans="4:14" s="205" customFormat="1" x14ac:dyDescent="0.3">
      <c r="D3265" s="215"/>
      <c r="E3265" s="215"/>
      <c r="F3265" s="216"/>
      <c r="G3265" s="217"/>
      <c r="H3265" s="217"/>
      <c r="I3265" s="218"/>
      <c r="J3265" s="216"/>
      <c r="K3265" s="216"/>
      <c r="L3265" s="232"/>
      <c r="M3265" s="215"/>
      <c r="N3265" s="216"/>
    </row>
    <row r="3266" spans="4:14" s="205" customFormat="1" x14ac:dyDescent="0.3">
      <c r="D3266" s="215"/>
      <c r="E3266" s="215"/>
      <c r="F3266" s="216"/>
      <c r="G3266" s="217"/>
      <c r="H3266" s="217"/>
      <c r="I3266" s="218"/>
      <c r="J3266" s="216"/>
      <c r="K3266" s="216"/>
      <c r="L3266" s="232"/>
      <c r="M3266" s="215"/>
      <c r="N3266" s="216"/>
    </row>
    <row r="3267" spans="4:14" s="205" customFormat="1" x14ac:dyDescent="0.3">
      <c r="D3267" s="215"/>
      <c r="E3267" s="215"/>
      <c r="F3267" s="216"/>
      <c r="G3267" s="217"/>
      <c r="H3267" s="217"/>
      <c r="I3267" s="218"/>
      <c r="J3267" s="216"/>
      <c r="K3267" s="216"/>
      <c r="L3267" s="232"/>
      <c r="M3267" s="215"/>
      <c r="N3267" s="216"/>
    </row>
    <row r="3268" spans="4:14" s="205" customFormat="1" x14ac:dyDescent="0.3">
      <c r="D3268" s="215"/>
      <c r="E3268" s="215"/>
      <c r="F3268" s="216"/>
      <c r="G3268" s="217"/>
      <c r="H3268" s="217"/>
      <c r="I3268" s="218"/>
      <c r="J3268" s="216"/>
      <c r="K3268" s="216"/>
      <c r="L3268" s="232"/>
      <c r="M3268" s="215"/>
      <c r="N3268" s="216"/>
    </row>
    <row r="3269" spans="4:14" s="205" customFormat="1" x14ac:dyDescent="0.3">
      <c r="D3269" s="215"/>
      <c r="E3269" s="215"/>
      <c r="F3269" s="216"/>
      <c r="G3269" s="217"/>
      <c r="H3269" s="217"/>
      <c r="I3269" s="218"/>
      <c r="J3269" s="216"/>
      <c r="K3269" s="216"/>
      <c r="L3269" s="232"/>
      <c r="M3269" s="215"/>
      <c r="N3269" s="216"/>
    </row>
    <row r="3270" spans="4:14" s="205" customFormat="1" x14ac:dyDescent="0.3">
      <c r="D3270" s="215"/>
      <c r="E3270" s="215"/>
      <c r="F3270" s="216"/>
      <c r="G3270" s="217"/>
      <c r="H3270" s="217"/>
      <c r="I3270" s="218"/>
      <c r="J3270" s="216"/>
      <c r="K3270" s="216"/>
      <c r="L3270" s="232"/>
      <c r="M3270" s="215"/>
      <c r="N3270" s="216"/>
    </row>
    <row r="3271" spans="4:14" s="205" customFormat="1" x14ac:dyDescent="0.3">
      <c r="D3271" s="215"/>
      <c r="E3271" s="215"/>
      <c r="F3271" s="216"/>
      <c r="G3271" s="217"/>
      <c r="H3271" s="217"/>
      <c r="I3271" s="218"/>
      <c r="J3271" s="216"/>
      <c r="K3271" s="216"/>
      <c r="L3271" s="232"/>
      <c r="M3271" s="215"/>
      <c r="N3271" s="216"/>
    </row>
    <row r="3272" spans="4:14" s="205" customFormat="1" x14ac:dyDescent="0.3">
      <c r="D3272" s="215"/>
      <c r="E3272" s="215"/>
      <c r="F3272" s="216"/>
      <c r="G3272" s="217"/>
      <c r="H3272" s="217"/>
      <c r="I3272" s="218"/>
      <c r="J3272" s="216"/>
      <c r="K3272" s="216"/>
      <c r="L3272" s="232"/>
      <c r="M3272" s="215"/>
      <c r="N3272" s="216"/>
    </row>
    <row r="3273" spans="4:14" s="205" customFormat="1" x14ac:dyDescent="0.3">
      <c r="D3273" s="215"/>
      <c r="E3273" s="215"/>
      <c r="F3273" s="216"/>
      <c r="G3273" s="217"/>
      <c r="H3273" s="217"/>
      <c r="I3273" s="218"/>
      <c r="J3273" s="216"/>
      <c r="K3273" s="216"/>
      <c r="L3273" s="232"/>
      <c r="M3273" s="215"/>
      <c r="N3273" s="216"/>
    </row>
    <row r="3274" spans="4:14" s="205" customFormat="1" x14ac:dyDescent="0.3">
      <c r="D3274" s="215"/>
      <c r="E3274" s="215"/>
      <c r="F3274" s="216"/>
      <c r="G3274" s="217"/>
      <c r="H3274" s="217"/>
      <c r="I3274" s="218"/>
      <c r="J3274" s="216"/>
      <c r="K3274" s="216"/>
      <c r="L3274" s="232"/>
      <c r="M3274" s="215"/>
      <c r="N3274" s="216"/>
    </row>
    <row r="3275" spans="4:14" s="205" customFormat="1" x14ac:dyDescent="0.3">
      <c r="D3275" s="215"/>
      <c r="E3275" s="215"/>
      <c r="F3275" s="216"/>
      <c r="G3275" s="217"/>
      <c r="H3275" s="217"/>
      <c r="I3275" s="218"/>
      <c r="J3275" s="216"/>
      <c r="K3275" s="216"/>
      <c r="L3275" s="232"/>
      <c r="M3275" s="215"/>
      <c r="N3275" s="216"/>
    </row>
    <row r="3276" spans="4:14" s="205" customFormat="1" x14ac:dyDescent="0.3">
      <c r="D3276" s="215"/>
      <c r="E3276" s="215"/>
      <c r="F3276" s="216"/>
      <c r="G3276" s="217"/>
      <c r="H3276" s="217"/>
      <c r="I3276" s="218"/>
      <c r="J3276" s="216"/>
      <c r="K3276" s="216"/>
      <c r="L3276" s="232"/>
      <c r="M3276" s="215"/>
      <c r="N3276" s="216"/>
    </row>
    <row r="3277" spans="4:14" s="205" customFormat="1" x14ac:dyDescent="0.3">
      <c r="D3277" s="215"/>
      <c r="E3277" s="215"/>
      <c r="F3277" s="216"/>
      <c r="G3277" s="217"/>
      <c r="H3277" s="217"/>
      <c r="I3277" s="218"/>
      <c r="J3277" s="216"/>
      <c r="K3277" s="216"/>
      <c r="L3277" s="232"/>
      <c r="M3277" s="215"/>
      <c r="N3277" s="216"/>
    </row>
    <row r="3278" spans="4:14" s="205" customFormat="1" x14ac:dyDescent="0.3">
      <c r="D3278" s="215"/>
      <c r="E3278" s="215"/>
      <c r="F3278" s="216"/>
      <c r="G3278" s="217"/>
      <c r="H3278" s="217"/>
      <c r="I3278" s="218"/>
      <c r="J3278" s="216"/>
      <c r="K3278" s="216"/>
      <c r="L3278" s="232"/>
      <c r="M3278" s="215"/>
      <c r="N3278" s="216"/>
    </row>
    <row r="3279" spans="4:14" s="205" customFormat="1" x14ac:dyDescent="0.3">
      <c r="D3279" s="215"/>
      <c r="E3279" s="215"/>
      <c r="F3279" s="216"/>
      <c r="G3279" s="217"/>
      <c r="H3279" s="217"/>
      <c r="I3279" s="218"/>
      <c r="J3279" s="216"/>
      <c r="K3279" s="216"/>
      <c r="L3279" s="232"/>
      <c r="M3279" s="215"/>
      <c r="N3279" s="216"/>
    </row>
    <row r="3280" spans="4:14" s="205" customFormat="1" x14ac:dyDescent="0.3">
      <c r="D3280" s="215"/>
      <c r="E3280" s="215"/>
      <c r="F3280" s="216"/>
      <c r="G3280" s="217"/>
      <c r="H3280" s="217"/>
      <c r="I3280" s="218"/>
      <c r="J3280" s="216"/>
      <c r="K3280" s="216"/>
      <c r="L3280" s="232"/>
      <c r="M3280" s="215"/>
      <c r="N3280" s="216"/>
    </row>
    <row r="3281" spans="4:14" s="205" customFormat="1" x14ac:dyDescent="0.3">
      <c r="D3281" s="215"/>
      <c r="E3281" s="215"/>
      <c r="F3281" s="216"/>
      <c r="G3281" s="217"/>
      <c r="H3281" s="217"/>
      <c r="I3281" s="218"/>
      <c r="J3281" s="216"/>
      <c r="K3281" s="216"/>
      <c r="L3281" s="232"/>
      <c r="M3281" s="215"/>
      <c r="N3281" s="216"/>
    </row>
    <row r="3282" spans="4:14" s="205" customFormat="1" x14ac:dyDescent="0.3">
      <c r="D3282" s="215"/>
      <c r="E3282" s="215"/>
      <c r="F3282" s="216"/>
      <c r="G3282" s="217"/>
      <c r="H3282" s="217"/>
      <c r="I3282" s="218"/>
      <c r="J3282" s="216"/>
      <c r="K3282" s="216"/>
      <c r="L3282" s="232"/>
      <c r="M3282" s="215"/>
      <c r="N3282" s="216"/>
    </row>
    <row r="3283" spans="4:14" s="205" customFormat="1" x14ac:dyDescent="0.3">
      <c r="D3283" s="215"/>
      <c r="E3283" s="215"/>
      <c r="F3283" s="216"/>
      <c r="G3283" s="217"/>
      <c r="H3283" s="217"/>
      <c r="I3283" s="218"/>
      <c r="J3283" s="216"/>
      <c r="K3283" s="216"/>
      <c r="L3283" s="232"/>
      <c r="M3283" s="215"/>
      <c r="N3283" s="216"/>
    </row>
    <row r="3284" spans="4:14" s="205" customFormat="1" x14ac:dyDescent="0.3">
      <c r="D3284" s="215"/>
      <c r="E3284" s="215"/>
      <c r="F3284" s="216"/>
      <c r="G3284" s="217"/>
      <c r="H3284" s="217"/>
      <c r="I3284" s="218"/>
      <c r="J3284" s="216"/>
      <c r="K3284" s="216"/>
      <c r="L3284" s="232"/>
      <c r="M3284" s="215"/>
      <c r="N3284" s="216"/>
    </row>
    <row r="3285" spans="4:14" s="205" customFormat="1" x14ac:dyDescent="0.3">
      <c r="D3285" s="215"/>
      <c r="E3285" s="215"/>
      <c r="F3285" s="216"/>
      <c r="G3285" s="217"/>
      <c r="H3285" s="217"/>
      <c r="I3285" s="218"/>
      <c r="J3285" s="216"/>
      <c r="K3285" s="216"/>
      <c r="L3285" s="232"/>
      <c r="M3285" s="215"/>
      <c r="N3285" s="216"/>
    </row>
    <row r="3286" spans="4:14" s="205" customFormat="1" x14ac:dyDescent="0.3">
      <c r="D3286" s="215"/>
      <c r="E3286" s="215"/>
      <c r="F3286" s="216"/>
      <c r="G3286" s="217"/>
      <c r="H3286" s="217"/>
      <c r="I3286" s="218"/>
      <c r="J3286" s="216"/>
      <c r="K3286" s="216"/>
      <c r="L3286" s="232"/>
      <c r="M3286" s="215"/>
      <c r="N3286" s="216"/>
    </row>
    <row r="3287" spans="4:14" s="205" customFormat="1" x14ac:dyDescent="0.3">
      <c r="D3287" s="215"/>
      <c r="E3287" s="215"/>
      <c r="F3287" s="216"/>
      <c r="G3287" s="217"/>
      <c r="H3287" s="217"/>
      <c r="I3287" s="218"/>
      <c r="J3287" s="216"/>
      <c r="K3287" s="216"/>
      <c r="L3287" s="232"/>
      <c r="M3287" s="215"/>
      <c r="N3287" s="216"/>
    </row>
    <row r="3288" spans="4:14" s="205" customFormat="1" x14ac:dyDescent="0.3">
      <c r="D3288" s="215"/>
      <c r="E3288" s="215"/>
      <c r="F3288" s="216"/>
      <c r="G3288" s="217"/>
      <c r="H3288" s="217"/>
      <c r="I3288" s="218"/>
      <c r="J3288" s="216"/>
      <c r="K3288" s="216"/>
      <c r="L3288" s="232"/>
      <c r="M3288" s="215"/>
      <c r="N3288" s="216"/>
    </row>
    <row r="3289" spans="4:14" s="205" customFormat="1" x14ac:dyDescent="0.3">
      <c r="D3289" s="215"/>
      <c r="E3289" s="215"/>
      <c r="F3289" s="216"/>
      <c r="G3289" s="217"/>
      <c r="H3289" s="217"/>
      <c r="I3289" s="218"/>
      <c r="J3289" s="216"/>
      <c r="K3289" s="216"/>
      <c r="L3289" s="232"/>
      <c r="M3289" s="215"/>
      <c r="N3289" s="216"/>
    </row>
    <row r="3290" spans="4:14" s="205" customFormat="1" x14ac:dyDescent="0.3">
      <c r="D3290" s="215"/>
      <c r="E3290" s="215"/>
      <c r="F3290" s="216"/>
      <c r="G3290" s="217"/>
      <c r="H3290" s="217"/>
      <c r="I3290" s="218"/>
      <c r="J3290" s="216"/>
      <c r="K3290" s="216"/>
      <c r="L3290" s="232"/>
      <c r="M3290" s="215"/>
      <c r="N3290" s="216"/>
    </row>
    <row r="3291" spans="4:14" s="205" customFormat="1" x14ac:dyDescent="0.3">
      <c r="D3291" s="215"/>
      <c r="E3291" s="215"/>
      <c r="F3291" s="216"/>
      <c r="G3291" s="217"/>
      <c r="H3291" s="217"/>
      <c r="I3291" s="218"/>
      <c r="J3291" s="216"/>
      <c r="K3291" s="216"/>
      <c r="L3291" s="232"/>
      <c r="M3291" s="215"/>
      <c r="N3291" s="216"/>
    </row>
    <row r="3292" spans="4:14" s="205" customFormat="1" x14ac:dyDescent="0.3">
      <c r="D3292" s="215"/>
      <c r="E3292" s="215"/>
      <c r="F3292" s="216"/>
      <c r="G3292" s="217"/>
      <c r="H3292" s="217"/>
      <c r="I3292" s="218"/>
      <c r="J3292" s="216"/>
      <c r="K3292" s="216"/>
      <c r="L3292" s="232"/>
      <c r="M3292" s="215"/>
      <c r="N3292" s="216"/>
    </row>
    <row r="3293" spans="4:14" s="205" customFormat="1" x14ac:dyDescent="0.3">
      <c r="D3293" s="215"/>
      <c r="E3293" s="215"/>
      <c r="F3293" s="216"/>
      <c r="G3293" s="217"/>
      <c r="H3293" s="217"/>
      <c r="I3293" s="218"/>
      <c r="J3293" s="216"/>
      <c r="K3293" s="216"/>
      <c r="L3293" s="232"/>
      <c r="M3293" s="215"/>
      <c r="N3293" s="216"/>
    </row>
    <row r="3294" spans="4:14" s="205" customFormat="1" x14ac:dyDescent="0.3">
      <c r="D3294" s="215"/>
      <c r="E3294" s="215"/>
      <c r="F3294" s="216"/>
      <c r="G3294" s="217"/>
      <c r="H3294" s="217"/>
      <c r="I3294" s="218"/>
      <c r="J3294" s="216"/>
      <c r="K3294" s="216"/>
      <c r="L3294" s="232"/>
      <c r="M3294" s="215"/>
      <c r="N3294" s="216"/>
    </row>
    <row r="3295" spans="4:14" s="205" customFormat="1" x14ac:dyDescent="0.3">
      <c r="D3295" s="215"/>
      <c r="E3295" s="215"/>
      <c r="F3295" s="216"/>
      <c r="G3295" s="217"/>
      <c r="H3295" s="217"/>
      <c r="I3295" s="218"/>
      <c r="J3295" s="216"/>
      <c r="K3295" s="216"/>
      <c r="L3295" s="232"/>
      <c r="M3295" s="215"/>
      <c r="N3295" s="216"/>
    </row>
    <row r="3296" spans="4:14" s="205" customFormat="1" x14ac:dyDescent="0.3">
      <c r="D3296" s="215"/>
      <c r="E3296" s="215"/>
      <c r="F3296" s="216"/>
      <c r="G3296" s="217"/>
      <c r="H3296" s="217"/>
      <c r="I3296" s="218"/>
      <c r="J3296" s="216"/>
      <c r="K3296" s="216"/>
      <c r="L3296" s="232"/>
      <c r="M3296" s="215"/>
      <c r="N3296" s="216"/>
    </row>
    <row r="3297" spans="4:14" s="205" customFormat="1" x14ac:dyDescent="0.3">
      <c r="D3297" s="215"/>
      <c r="E3297" s="215"/>
      <c r="F3297" s="216"/>
      <c r="G3297" s="217"/>
      <c r="H3297" s="217"/>
      <c r="I3297" s="218"/>
      <c r="J3297" s="216"/>
      <c r="K3297" s="216"/>
      <c r="L3297" s="232"/>
      <c r="M3297" s="215"/>
      <c r="N3297" s="216"/>
    </row>
    <row r="3298" spans="4:14" s="205" customFormat="1" x14ac:dyDescent="0.3">
      <c r="D3298" s="215"/>
      <c r="E3298" s="215"/>
      <c r="F3298" s="216"/>
      <c r="G3298" s="217"/>
      <c r="H3298" s="217"/>
      <c r="I3298" s="218"/>
      <c r="J3298" s="216"/>
      <c r="K3298" s="216"/>
      <c r="L3298" s="232"/>
      <c r="M3298" s="215"/>
      <c r="N3298" s="216"/>
    </row>
    <row r="3299" spans="4:14" s="205" customFormat="1" x14ac:dyDescent="0.3">
      <c r="D3299" s="215"/>
      <c r="E3299" s="215"/>
      <c r="F3299" s="216"/>
      <c r="G3299" s="217"/>
      <c r="H3299" s="217"/>
      <c r="I3299" s="218"/>
      <c r="J3299" s="216"/>
      <c r="K3299" s="216"/>
      <c r="L3299" s="232"/>
      <c r="M3299" s="215"/>
      <c r="N3299" s="216"/>
    </row>
    <row r="3300" spans="4:14" s="205" customFormat="1" x14ac:dyDescent="0.3">
      <c r="D3300" s="215"/>
      <c r="E3300" s="215"/>
      <c r="F3300" s="216"/>
      <c r="G3300" s="217"/>
      <c r="H3300" s="217"/>
      <c r="I3300" s="218"/>
      <c r="J3300" s="216"/>
      <c r="K3300" s="216"/>
      <c r="L3300" s="232"/>
      <c r="M3300" s="215"/>
      <c r="N3300" s="216"/>
    </row>
    <row r="3301" spans="4:14" s="205" customFormat="1" x14ac:dyDescent="0.3">
      <c r="D3301" s="215"/>
      <c r="E3301" s="215"/>
      <c r="F3301" s="216"/>
      <c r="G3301" s="217"/>
      <c r="H3301" s="217"/>
      <c r="I3301" s="218"/>
      <c r="J3301" s="216"/>
      <c r="K3301" s="216"/>
      <c r="L3301" s="232"/>
      <c r="M3301" s="215"/>
      <c r="N3301" s="216"/>
    </row>
    <row r="3302" spans="4:14" s="205" customFormat="1" x14ac:dyDescent="0.3">
      <c r="D3302" s="215"/>
      <c r="E3302" s="215"/>
      <c r="F3302" s="216"/>
      <c r="G3302" s="217"/>
      <c r="H3302" s="217"/>
      <c r="I3302" s="218"/>
      <c r="J3302" s="216"/>
      <c r="K3302" s="216"/>
      <c r="L3302" s="232"/>
      <c r="M3302" s="215"/>
      <c r="N3302" s="216"/>
    </row>
    <row r="3303" spans="4:14" s="205" customFormat="1" x14ac:dyDescent="0.3">
      <c r="D3303" s="215"/>
      <c r="E3303" s="215"/>
      <c r="F3303" s="216"/>
      <c r="G3303" s="217"/>
      <c r="H3303" s="217"/>
      <c r="I3303" s="218"/>
      <c r="J3303" s="216"/>
      <c r="K3303" s="216"/>
      <c r="L3303" s="232"/>
      <c r="M3303" s="215"/>
      <c r="N3303" s="216"/>
    </row>
    <row r="3304" spans="4:14" s="205" customFormat="1" x14ac:dyDescent="0.3">
      <c r="D3304" s="215"/>
      <c r="E3304" s="215"/>
      <c r="F3304" s="216"/>
      <c r="G3304" s="217"/>
      <c r="H3304" s="217"/>
      <c r="I3304" s="218"/>
      <c r="J3304" s="216"/>
      <c r="K3304" s="216"/>
      <c r="L3304" s="232"/>
      <c r="M3304" s="215"/>
      <c r="N3304" s="216"/>
    </row>
    <row r="3305" spans="4:14" s="205" customFormat="1" x14ac:dyDescent="0.3">
      <c r="D3305" s="215"/>
      <c r="E3305" s="215"/>
      <c r="F3305" s="216"/>
      <c r="G3305" s="217"/>
      <c r="H3305" s="217"/>
      <c r="I3305" s="218"/>
      <c r="J3305" s="216"/>
      <c r="K3305" s="216"/>
      <c r="L3305" s="232"/>
      <c r="M3305" s="215"/>
      <c r="N3305" s="216"/>
    </row>
    <row r="3306" spans="4:14" s="205" customFormat="1" x14ac:dyDescent="0.3">
      <c r="D3306" s="215"/>
      <c r="E3306" s="215"/>
      <c r="F3306" s="216"/>
      <c r="G3306" s="217"/>
      <c r="H3306" s="217"/>
      <c r="I3306" s="218"/>
      <c r="J3306" s="216"/>
      <c r="K3306" s="216"/>
      <c r="L3306" s="232"/>
      <c r="M3306" s="215"/>
      <c r="N3306" s="216"/>
    </row>
    <row r="3307" spans="4:14" s="205" customFormat="1" x14ac:dyDescent="0.3">
      <c r="D3307" s="215"/>
      <c r="E3307" s="215"/>
      <c r="F3307" s="216"/>
      <c r="G3307" s="217"/>
      <c r="H3307" s="217"/>
      <c r="I3307" s="218"/>
      <c r="J3307" s="216"/>
      <c r="K3307" s="216"/>
      <c r="L3307" s="232"/>
      <c r="M3307" s="215"/>
      <c r="N3307" s="216"/>
    </row>
    <row r="3308" spans="4:14" s="205" customFormat="1" x14ac:dyDescent="0.3">
      <c r="D3308" s="215"/>
      <c r="E3308" s="215"/>
      <c r="F3308" s="216"/>
      <c r="G3308" s="217"/>
      <c r="H3308" s="217"/>
      <c r="I3308" s="218"/>
      <c r="J3308" s="216"/>
      <c r="K3308" s="216"/>
      <c r="L3308" s="232"/>
      <c r="M3308" s="215"/>
      <c r="N3308" s="216"/>
    </row>
    <row r="3309" spans="4:14" s="205" customFormat="1" x14ac:dyDescent="0.3">
      <c r="D3309" s="215"/>
      <c r="E3309" s="215"/>
      <c r="F3309" s="216"/>
      <c r="G3309" s="217"/>
      <c r="H3309" s="217"/>
      <c r="I3309" s="218"/>
      <c r="J3309" s="216"/>
      <c r="K3309" s="216"/>
      <c r="L3309" s="232"/>
      <c r="M3309" s="215"/>
      <c r="N3309" s="216"/>
    </row>
    <row r="3310" spans="4:14" s="205" customFormat="1" x14ac:dyDescent="0.3">
      <c r="D3310" s="215"/>
      <c r="E3310" s="215"/>
      <c r="F3310" s="216"/>
      <c r="G3310" s="217"/>
      <c r="H3310" s="217"/>
      <c r="I3310" s="218"/>
      <c r="J3310" s="216"/>
      <c r="K3310" s="216"/>
      <c r="L3310" s="232"/>
      <c r="M3310" s="215"/>
      <c r="N3310" s="216"/>
    </row>
    <row r="3311" spans="4:14" s="205" customFormat="1" x14ac:dyDescent="0.3">
      <c r="D3311" s="215"/>
      <c r="E3311" s="215"/>
      <c r="F3311" s="216"/>
      <c r="G3311" s="217"/>
      <c r="H3311" s="217"/>
      <c r="I3311" s="218"/>
      <c r="J3311" s="216"/>
      <c r="K3311" s="216"/>
      <c r="L3311" s="232"/>
      <c r="M3311" s="215"/>
      <c r="N3311" s="216"/>
    </row>
    <row r="3312" spans="4:14" s="205" customFormat="1" x14ac:dyDescent="0.3">
      <c r="D3312" s="215"/>
      <c r="E3312" s="215"/>
      <c r="F3312" s="216"/>
      <c r="G3312" s="217"/>
      <c r="H3312" s="217"/>
      <c r="I3312" s="218"/>
      <c r="J3312" s="216"/>
      <c r="K3312" s="216"/>
      <c r="L3312" s="232"/>
      <c r="M3312" s="215"/>
      <c r="N3312" s="216"/>
    </row>
    <row r="3313" spans="4:14" s="205" customFormat="1" x14ac:dyDescent="0.3">
      <c r="D3313" s="215"/>
      <c r="E3313" s="215"/>
      <c r="F3313" s="216"/>
      <c r="G3313" s="217"/>
      <c r="H3313" s="217"/>
      <c r="I3313" s="218"/>
      <c r="J3313" s="216"/>
      <c r="K3313" s="216"/>
      <c r="L3313" s="232"/>
      <c r="M3313" s="215"/>
      <c r="N3313" s="216"/>
    </row>
    <row r="3314" spans="4:14" s="205" customFormat="1" x14ac:dyDescent="0.3">
      <c r="D3314" s="215"/>
      <c r="E3314" s="215"/>
      <c r="F3314" s="216"/>
      <c r="G3314" s="217"/>
      <c r="H3314" s="217"/>
      <c r="I3314" s="218"/>
      <c r="J3314" s="216"/>
      <c r="K3314" s="216"/>
      <c r="L3314" s="232"/>
      <c r="M3314" s="215"/>
      <c r="N3314" s="216"/>
    </row>
    <row r="3315" spans="4:14" s="205" customFormat="1" x14ac:dyDescent="0.3">
      <c r="D3315" s="215"/>
      <c r="E3315" s="215"/>
      <c r="F3315" s="216"/>
      <c r="G3315" s="217"/>
      <c r="H3315" s="217"/>
      <c r="I3315" s="218"/>
      <c r="J3315" s="216"/>
      <c r="K3315" s="216"/>
      <c r="L3315" s="232"/>
      <c r="M3315" s="215"/>
      <c r="N3315" s="216"/>
    </row>
    <row r="3316" spans="4:14" s="205" customFormat="1" x14ac:dyDescent="0.3">
      <c r="D3316" s="215"/>
      <c r="E3316" s="215"/>
      <c r="F3316" s="216"/>
      <c r="G3316" s="217"/>
      <c r="H3316" s="217"/>
      <c r="I3316" s="218"/>
      <c r="J3316" s="216"/>
      <c r="K3316" s="216"/>
      <c r="L3316" s="232"/>
      <c r="M3316" s="215"/>
      <c r="N3316" s="216"/>
    </row>
    <row r="3317" spans="4:14" s="205" customFormat="1" x14ac:dyDescent="0.3">
      <c r="D3317" s="215"/>
      <c r="E3317" s="215"/>
      <c r="F3317" s="216"/>
      <c r="G3317" s="217"/>
      <c r="H3317" s="217"/>
      <c r="I3317" s="218"/>
      <c r="J3317" s="216"/>
      <c r="K3317" s="216"/>
      <c r="L3317" s="232"/>
      <c r="M3317" s="215"/>
      <c r="N3317" s="216"/>
    </row>
    <row r="3318" spans="4:14" s="205" customFormat="1" x14ac:dyDescent="0.3">
      <c r="D3318" s="215"/>
      <c r="E3318" s="215"/>
      <c r="F3318" s="216"/>
      <c r="G3318" s="217"/>
      <c r="H3318" s="217"/>
      <c r="I3318" s="218"/>
      <c r="J3318" s="216"/>
      <c r="K3318" s="216"/>
      <c r="L3318" s="232"/>
      <c r="M3318" s="215"/>
      <c r="N3318" s="216"/>
    </row>
    <row r="3319" spans="4:14" s="205" customFormat="1" x14ac:dyDescent="0.3">
      <c r="D3319" s="215"/>
      <c r="E3319" s="215"/>
      <c r="F3319" s="216"/>
      <c r="G3319" s="217"/>
      <c r="H3319" s="217"/>
      <c r="I3319" s="218"/>
      <c r="J3319" s="216"/>
      <c r="K3319" s="216"/>
      <c r="L3319" s="232"/>
      <c r="M3319" s="215"/>
      <c r="N3319" s="216"/>
    </row>
    <row r="3320" spans="4:14" s="205" customFormat="1" x14ac:dyDescent="0.3">
      <c r="D3320" s="215"/>
      <c r="E3320" s="215"/>
      <c r="F3320" s="216"/>
      <c r="G3320" s="217"/>
      <c r="H3320" s="217"/>
      <c r="I3320" s="218"/>
      <c r="J3320" s="216"/>
      <c r="K3320" s="216"/>
      <c r="L3320" s="232"/>
      <c r="M3320" s="215"/>
      <c r="N3320" s="216"/>
    </row>
    <row r="3321" spans="4:14" s="205" customFormat="1" x14ac:dyDescent="0.3">
      <c r="D3321" s="215"/>
      <c r="E3321" s="215"/>
      <c r="F3321" s="216"/>
      <c r="G3321" s="217"/>
      <c r="H3321" s="217"/>
      <c r="I3321" s="218"/>
      <c r="J3321" s="216"/>
      <c r="K3321" s="216"/>
      <c r="L3321" s="232"/>
      <c r="M3321" s="215"/>
      <c r="N3321" s="216"/>
    </row>
    <row r="3322" spans="4:14" s="205" customFormat="1" x14ac:dyDescent="0.3">
      <c r="D3322" s="215"/>
      <c r="E3322" s="215"/>
      <c r="F3322" s="216"/>
      <c r="G3322" s="217"/>
      <c r="H3322" s="217"/>
      <c r="I3322" s="218"/>
      <c r="J3322" s="216"/>
      <c r="K3322" s="216"/>
      <c r="L3322" s="232"/>
      <c r="M3322" s="215"/>
      <c r="N3322" s="216"/>
    </row>
    <row r="3323" spans="4:14" s="205" customFormat="1" x14ac:dyDescent="0.3">
      <c r="D3323" s="215"/>
      <c r="E3323" s="215"/>
      <c r="F3323" s="216"/>
      <c r="G3323" s="217"/>
      <c r="H3323" s="217"/>
      <c r="I3323" s="218"/>
      <c r="J3323" s="216"/>
      <c r="K3323" s="216"/>
      <c r="L3323" s="232"/>
      <c r="M3323" s="215"/>
      <c r="N3323" s="216"/>
    </row>
    <row r="3324" spans="4:14" s="205" customFormat="1" x14ac:dyDescent="0.3">
      <c r="D3324" s="215"/>
      <c r="E3324" s="215"/>
      <c r="F3324" s="216"/>
      <c r="G3324" s="217"/>
      <c r="H3324" s="217"/>
      <c r="I3324" s="218"/>
      <c r="J3324" s="216"/>
      <c r="K3324" s="216"/>
      <c r="L3324" s="232"/>
      <c r="M3324" s="215"/>
      <c r="N3324" s="216"/>
    </row>
    <row r="3325" spans="4:14" s="205" customFormat="1" x14ac:dyDescent="0.3">
      <c r="D3325" s="215"/>
      <c r="E3325" s="215"/>
      <c r="F3325" s="216"/>
      <c r="G3325" s="217"/>
      <c r="H3325" s="217"/>
      <c r="I3325" s="218"/>
      <c r="J3325" s="216"/>
      <c r="K3325" s="216"/>
      <c r="L3325" s="232"/>
      <c r="M3325" s="215"/>
      <c r="N3325" s="216"/>
    </row>
    <row r="3326" spans="4:14" s="205" customFormat="1" x14ac:dyDescent="0.3">
      <c r="D3326" s="215"/>
      <c r="E3326" s="215"/>
      <c r="F3326" s="216"/>
      <c r="G3326" s="217"/>
      <c r="H3326" s="217"/>
      <c r="I3326" s="218"/>
      <c r="J3326" s="216"/>
      <c r="K3326" s="216"/>
      <c r="L3326" s="232"/>
      <c r="M3326" s="215"/>
      <c r="N3326" s="216"/>
    </row>
    <row r="3327" spans="4:14" s="205" customFormat="1" x14ac:dyDescent="0.3">
      <c r="D3327" s="215"/>
      <c r="E3327" s="215"/>
      <c r="F3327" s="216"/>
      <c r="G3327" s="217"/>
      <c r="H3327" s="217"/>
      <c r="I3327" s="218"/>
      <c r="J3327" s="216"/>
      <c r="K3327" s="216"/>
      <c r="L3327" s="232"/>
      <c r="M3327" s="215"/>
      <c r="N3327" s="216"/>
    </row>
    <row r="3328" spans="4:14" s="205" customFormat="1" x14ac:dyDescent="0.3">
      <c r="D3328" s="215"/>
      <c r="E3328" s="215"/>
      <c r="F3328" s="216"/>
      <c r="G3328" s="217"/>
      <c r="H3328" s="217"/>
      <c r="I3328" s="218"/>
      <c r="J3328" s="216"/>
      <c r="K3328" s="216"/>
      <c r="L3328" s="232"/>
      <c r="M3328" s="215"/>
      <c r="N3328" s="216"/>
    </row>
    <row r="3329" spans="4:14" s="205" customFormat="1" x14ac:dyDescent="0.3">
      <c r="D3329" s="215"/>
      <c r="E3329" s="215"/>
      <c r="F3329" s="216"/>
      <c r="G3329" s="217"/>
      <c r="H3329" s="217"/>
      <c r="I3329" s="218"/>
      <c r="J3329" s="216"/>
      <c r="K3329" s="216"/>
      <c r="L3329" s="232"/>
      <c r="M3329" s="215"/>
      <c r="N3329" s="216"/>
    </row>
    <row r="3330" spans="4:14" s="205" customFormat="1" x14ac:dyDescent="0.3">
      <c r="D3330" s="215"/>
      <c r="E3330" s="215"/>
      <c r="F3330" s="216"/>
      <c r="G3330" s="217"/>
      <c r="H3330" s="217"/>
      <c r="I3330" s="218"/>
      <c r="J3330" s="216"/>
      <c r="K3330" s="216"/>
      <c r="L3330" s="232"/>
      <c r="M3330" s="215"/>
      <c r="N3330" s="216"/>
    </row>
    <row r="3331" spans="4:14" s="205" customFormat="1" x14ac:dyDescent="0.3">
      <c r="D3331" s="215"/>
      <c r="E3331" s="215"/>
      <c r="F3331" s="216"/>
      <c r="G3331" s="217"/>
      <c r="H3331" s="217"/>
      <c r="I3331" s="218"/>
      <c r="J3331" s="216"/>
      <c r="K3331" s="216"/>
      <c r="L3331" s="232"/>
      <c r="M3331" s="215"/>
      <c r="N3331" s="216"/>
    </row>
    <row r="3332" spans="4:14" s="205" customFormat="1" x14ac:dyDescent="0.3">
      <c r="D3332" s="215"/>
      <c r="E3332" s="215"/>
      <c r="F3332" s="216"/>
      <c r="G3332" s="217"/>
      <c r="H3332" s="217"/>
      <c r="I3332" s="218"/>
      <c r="J3332" s="216"/>
      <c r="K3332" s="216"/>
      <c r="L3332" s="232"/>
      <c r="M3332" s="215"/>
      <c r="N3332" s="216"/>
    </row>
    <row r="3333" spans="4:14" s="205" customFormat="1" x14ac:dyDescent="0.3">
      <c r="D3333" s="215"/>
      <c r="E3333" s="215"/>
      <c r="F3333" s="216"/>
      <c r="G3333" s="217"/>
      <c r="H3333" s="217"/>
      <c r="I3333" s="218"/>
      <c r="J3333" s="216"/>
      <c r="K3333" s="216"/>
      <c r="L3333" s="232"/>
      <c r="M3333" s="215"/>
      <c r="N3333" s="216"/>
    </row>
    <row r="3334" spans="4:14" s="205" customFormat="1" x14ac:dyDescent="0.3">
      <c r="D3334" s="215"/>
      <c r="E3334" s="215"/>
      <c r="F3334" s="216"/>
      <c r="G3334" s="217"/>
      <c r="H3334" s="217"/>
      <c r="I3334" s="218"/>
      <c r="J3334" s="216"/>
      <c r="K3334" s="216"/>
      <c r="L3334" s="232"/>
      <c r="M3334" s="215"/>
      <c r="N3334" s="216"/>
    </row>
    <row r="3335" spans="4:14" s="205" customFormat="1" x14ac:dyDescent="0.3">
      <c r="D3335" s="215"/>
      <c r="E3335" s="215"/>
      <c r="F3335" s="216"/>
      <c r="G3335" s="217"/>
      <c r="H3335" s="217"/>
      <c r="I3335" s="218"/>
      <c r="J3335" s="216"/>
      <c r="K3335" s="216"/>
      <c r="L3335" s="232"/>
      <c r="M3335" s="215"/>
      <c r="N3335" s="216"/>
    </row>
    <row r="3336" spans="4:14" s="205" customFormat="1" x14ac:dyDescent="0.3">
      <c r="D3336" s="215"/>
      <c r="E3336" s="215"/>
      <c r="F3336" s="216"/>
      <c r="G3336" s="217"/>
      <c r="H3336" s="217"/>
      <c r="I3336" s="218"/>
      <c r="J3336" s="216"/>
      <c r="K3336" s="216"/>
      <c r="L3336" s="232"/>
      <c r="M3336" s="215"/>
      <c r="N3336" s="216"/>
    </row>
    <row r="3337" spans="4:14" s="205" customFormat="1" x14ac:dyDescent="0.3">
      <c r="D3337" s="215"/>
      <c r="E3337" s="215"/>
      <c r="F3337" s="216"/>
      <c r="G3337" s="217"/>
      <c r="H3337" s="217"/>
      <c r="I3337" s="218"/>
      <c r="J3337" s="216"/>
      <c r="K3337" s="216"/>
      <c r="L3337" s="232"/>
      <c r="M3337" s="215"/>
      <c r="N3337" s="216"/>
    </row>
    <row r="3338" spans="4:14" s="205" customFormat="1" x14ac:dyDescent="0.3">
      <c r="D3338" s="215"/>
      <c r="E3338" s="215"/>
      <c r="F3338" s="216"/>
      <c r="G3338" s="217"/>
      <c r="H3338" s="217"/>
      <c r="I3338" s="218"/>
      <c r="J3338" s="216"/>
      <c r="K3338" s="216"/>
      <c r="L3338" s="232"/>
      <c r="M3338" s="215"/>
      <c r="N3338" s="216"/>
    </row>
    <row r="3339" spans="4:14" s="205" customFormat="1" x14ac:dyDescent="0.3">
      <c r="D3339" s="215"/>
      <c r="E3339" s="215"/>
      <c r="F3339" s="216"/>
      <c r="G3339" s="217"/>
      <c r="H3339" s="217"/>
      <c r="I3339" s="218"/>
      <c r="J3339" s="216"/>
      <c r="K3339" s="216"/>
      <c r="L3339" s="232"/>
      <c r="M3339" s="215"/>
      <c r="N3339" s="216"/>
    </row>
    <row r="3340" spans="4:14" s="205" customFormat="1" x14ac:dyDescent="0.3">
      <c r="D3340" s="215"/>
      <c r="E3340" s="215"/>
      <c r="F3340" s="216"/>
      <c r="G3340" s="217"/>
      <c r="H3340" s="217"/>
      <c r="I3340" s="218"/>
      <c r="J3340" s="216"/>
      <c r="K3340" s="216"/>
      <c r="L3340" s="232"/>
      <c r="M3340" s="215"/>
      <c r="N3340" s="216"/>
    </row>
    <row r="3341" spans="4:14" s="205" customFormat="1" x14ac:dyDescent="0.3">
      <c r="D3341" s="215"/>
      <c r="E3341" s="215"/>
      <c r="F3341" s="216"/>
      <c r="G3341" s="217"/>
      <c r="H3341" s="217"/>
      <c r="I3341" s="218"/>
      <c r="J3341" s="216"/>
      <c r="K3341" s="216"/>
      <c r="L3341" s="232"/>
      <c r="M3341" s="215"/>
      <c r="N3341" s="216"/>
    </row>
    <row r="3342" spans="4:14" s="205" customFormat="1" x14ac:dyDescent="0.3">
      <c r="D3342" s="215"/>
      <c r="E3342" s="215"/>
      <c r="F3342" s="216"/>
      <c r="G3342" s="217"/>
      <c r="H3342" s="217"/>
      <c r="I3342" s="218"/>
      <c r="J3342" s="216"/>
      <c r="K3342" s="216"/>
      <c r="L3342" s="232"/>
      <c r="M3342" s="215"/>
      <c r="N3342" s="216"/>
    </row>
    <row r="3343" spans="4:14" s="205" customFormat="1" x14ac:dyDescent="0.3">
      <c r="D3343" s="215"/>
      <c r="E3343" s="215"/>
      <c r="F3343" s="216"/>
      <c r="G3343" s="217"/>
      <c r="H3343" s="217"/>
      <c r="I3343" s="218"/>
      <c r="J3343" s="216"/>
      <c r="K3343" s="216"/>
      <c r="L3343" s="232"/>
      <c r="M3343" s="215"/>
      <c r="N3343" s="216"/>
    </row>
    <row r="3344" spans="4:14" s="205" customFormat="1" x14ac:dyDescent="0.3">
      <c r="D3344" s="215"/>
      <c r="E3344" s="215"/>
      <c r="F3344" s="216"/>
      <c r="G3344" s="217"/>
      <c r="H3344" s="217"/>
      <c r="I3344" s="218"/>
      <c r="J3344" s="216"/>
      <c r="K3344" s="216"/>
      <c r="L3344" s="232"/>
      <c r="M3344" s="215"/>
      <c r="N3344" s="216"/>
    </row>
    <row r="3345" spans="4:14" s="205" customFormat="1" x14ac:dyDescent="0.3">
      <c r="D3345" s="215"/>
      <c r="E3345" s="215"/>
      <c r="F3345" s="216"/>
      <c r="G3345" s="217"/>
      <c r="H3345" s="217"/>
      <c r="I3345" s="218"/>
      <c r="J3345" s="216"/>
      <c r="K3345" s="216"/>
      <c r="L3345" s="232"/>
      <c r="M3345" s="215"/>
      <c r="N3345" s="216"/>
    </row>
    <row r="3346" spans="4:14" s="205" customFormat="1" x14ac:dyDescent="0.3">
      <c r="D3346" s="215"/>
      <c r="E3346" s="215"/>
      <c r="F3346" s="216"/>
      <c r="G3346" s="217"/>
      <c r="H3346" s="217"/>
      <c r="I3346" s="218"/>
      <c r="J3346" s="216"/>
      <c r="K3346" s="216"/>
      <c r="L3346" s="232"/>
      <c r="M3346" s="215"/>
      <c r="N3346" s="216"/>
    </row>
    <row r="3347" spans="4:14" s="205" customFormat="1" x14ac:dyDescent="0.3">
      <c r="D3347" s="215"/>
      <c r="E3347" s="215"/>
      <c r="F3347" s="216"/>
      <c r="G3347" s="217"/>
      <c r="H3347" s="217"/>
      <c r="I3347" s="218"/>
      <c r="J3347" s="216"/>
      <c r="K3347" s="216"/>
      <c r="L3347" s="232"/>
      <c r="M3347" s="215"/>
      <c r="N3347" s="216"/>
    </row>
    <row r="3348" spans="4:14" s="205" customFormat="1" x14ac:dyDescent="0.3">
      <c r="D3348" s="215"/>
      <c r="E3348" s="215"/>
      <c r="F3348" s="216"/>
      <c r="G3348" s="217"/>
      <c r="H3348" s="217"/>
      <c r="I3348" s="218"/>
      <c r="J3348" s="216"/>
      <c r="K3348" s="216"/>
      <c r="L3348" s="232"/>
      <c r="M3348" s="215"/>
      <c r="N3348" s="216"/>
    </row>
    <row r="3349" spans="4:14" s="205" customFormat="1" x14ac:dyDescent="0.3">
      <c r="D3349" s="215"/>
      <c r="E3349" s="215"/>
      <c r="F3349" s="216"/>
      <c r="G3349" s="217"/>
      <c r="H3349" s="217"/>
      <c r="I3349" s="218"/>
      <c r="J3349" s="216"/>
      <c r="K3349" s="216"/>
      <c r="L3349" s="232"/>
      <c r="M3349" s="215"/>
      <c r="N3349" s="216"/>
    </row>
    <row r="3350" spans="4:14" s="205" customFormat="1" x14ac:dyDescent="0.3">
      <c r="D3350" s="215"/>
      <c r="E3350" s="215"/>
      <c r="F3350" s="216"/>
      <c r="G3350" s="217"/>
      <c r="H3350" s="217"/>
      <c r="I3350" s="218"/>
      <c r="J3350" s="216"/>
      <c r="K3350" s="216"/>
      <c r="L3350" s="232"/>
      <c r="M3350" s="215"/>
      <c r="N3350" s="216"/>
    </row>
    <row r="3351" spans="4:14" s="205" customFormat="1" x14ac:dyDescent="0.3">
      <c r="D3351" s="215"/>
      <c r="E3351" s="215"/>
      <c r="F3351" s="216"/>
      <c r="G3351" s="217"/>
      <c r="H3351" s="217"/>
      <c r="I3351" s="218"/>
      <c r="J3351" s="216"/>
      <c r="K3351" s="216"/>
      <c r="L3351" s="232"/>
      <c r="M3351" s="215"/>
      <c r="N3351" s="216"/>
    </row>
    <row r="3352" spans="4:14" s="205" customFormat="1" x14ac:dyDescent="0.3">
      <c r="D3352" s="215"/>
      <c r="E3352" s="215"/>
      <c r="F3352" s="216"/>
      <c r="G3352" s="217"/>
      <c r="H3352" s="217"/>
      <c r="I3352" s="218"/>
      <c r="J3352" s="216"/>
      <c r="K3352" s="216"/>
      <c r="L3352" s="232"/>
      <c r="M3352" s="215"/>
      <c r="N3352" s="216"/>
    </row>
    <row r="3353" spans="4:14" s="205" customFormat="1" x14ac:dyDescent="0.3">
      <c r="D3353" s="215"/>
      <c r="E3353" s="215"/>
      <c r="F3353" s="216"/>
      <c r="G3353" s="217"/>
      <c r="H3353" s="217"/>
      <c r="I3353" s="218"/>
      <c r="J3353" s="216"/>
      <c r="K3353" s="216"/>
      <c r="L3353" s="232"/>
      <c r="M3353" s="215"/>
      <c r="N3353" s="216"/>
    </row>
    <row r="3354" spans="4:14" s="205" customFormat="1" x14ac:dyDescent="0.3">
      <c r="D3354" s="215"/>
      <c r="E3354" s="215"/>
      <c r="F3354" s="216"/>
      <c r="G3354" s="217"/>
      <c r="H3354" s="217"/>
      <c r="I3354" s="218"/>
      <c r="J3354" s="216"/>
      <c r="K3354" s="216"/>
      <c r="L3354" s="232"/>
      <c r="M3354" s="215"/>
      <c r="N3354" s="216"/>
    </row>
    <row r="3355" spans="4:14" s="205" customFormat="1" x14ac:dyDescent="0.3">
      <c r="D3355" s="215"/>
      <c r="E3355" s="215"/>
      <c r="F3355" s="216"/>
      <c r="G3355" s="217"/>
      <c r="H3355" s="217"/>
      <c r="I3355" s="218"/>
      <c r="J3355" s="216"/>
      <c r="K3355" s="216"/>
      <c r="L3355" s="232"/>
      <c r="M3355" s="215"/>
      <c r="N3355" s="216"/>
    </row>
    <row r="3356" spans="4:14" s="205" customFormat="1" x14ac:dyDescent="0.3">
      <c r="D3356" s="215"/>
      <c r="E3356" s="215"/>
      <c r="F3356" s="216"/>
      <c r="G3356" s="217"/>
      <c r="H3356" s="217"/>
      <c r="I3356" s="218"/>
      <c r="J3356" s="216"/>
      <c r="K3356" s="216"/>
      <c r="L3356" s="232"/>
      <c r="M3356" s="215"/>
      <c r="N3356" s="216"/>
    </row>
    <row r="3357" spans="4:14" s="205" customFormat="1" x14ac:dyDescent="0.3">
      <c r="D3357" s="215"/>
      <c r="E3357" s="215"/>
      <c r="F3357" s="216"/>
      <c r="G3357" s="217"/>
      <c r="H3357" s="217"/>
      <c r="I3357" s="218"/>
      <c r="J3357" s="216"/>
      <c r="K3357" s="216"/>
      <c r="L3357" s="232"/>
      <c r="M3357" s="215"/>
      <c r="N3357" s="216"/>
    </row>
    <row r="3358" spans="4:14" s="205" customFormat="1" x14ac:dyDescent="0.3">
      <c r="D3358" s="215"/>
      <c r="E3358" s="215"/>
      <c r="F3358" s="216"/>
      <c r="G3358" s="217"/>
      <c r="H3358" s="217"/>
      <c r="I3358" s="218"/>
      <c r="J3358" s="216"/>
      <c r="K3358" s="216"/>
      <c r="L3358" s="232"/>
      <c r="M3358" s="215"/>
      <c r="N3358" s="216"/>
    </row>
    <row r="3359" spans="4:14" s="205" customFormat="1" x14ac:dyDescent="0.3">
      <c r="D3359" s="215"/>
      <c r="E3359" s="215"/>
      <c r="F3359" s="216"/>
      <c r="G3359" s="217"/>
      <c r="H3359" s="217"/>
      <c r="I3359" s="218"/>
      <c r="J3359" s="216"/>
      <c r="K3359" s="216"/>
      <c r="L3359" s="232"/>
      <c r="M3359" s="215"/>
      <c r="N3359" s="216"/>
    </row>
    <row r="3360" spans="4:14" s="205" customFormat="1" x14ac:dyDescent="0.3">
      <c r="D3360" s="215"/>
      <c r="E3360" s="215"/>
      <c r="F3360" s="216"/>
      <c r="G3360" s="217"/>
      <c r="H3360" s="217"/>
      <c r="I3360" s="218"/>
      <c r="J3360" s="216"/>
      <c r="K3360" s="216"/>
      <c r="L3360" s="232"/>
      <c r="M3360" s="215"/>
      <c r="N3360" s="216"/>
    </row>
    <row r="3361" spans="4:14" s="205" customFormat="1" x14ac:dyDescent="0.3">
      <c r="D3361" s="215"/>
      <c r="E3361" s="215"/>
      <c r="F3361" s="216"/>
      <c r="G3361" s="217"/>
      <c r="H3361" s="217"/>
      <c r="I3361" s="218"/>
      <c r="J3361" s="216"/>
      <c r="K3361" s="216"/>
      <c r="L3361" s="232"/>
      <c r="M3361" s="215"/>
      <c r="N3361" s="216"/>
    </row>
    <row r="3362" spans="4:14" s="205" customFormat="1" x14ac:dyDescent="0.3">
      <c r="D3362" s="215"/>
      <c r="E3362" s="215"/>
      <c r="F3362" s="216"/>
      <c r="G3362" s="217"/>
      <c r="H3362" s="217"/>
      <c r="I3362" s="218"/>
      <c r="J3362" s="216"/>
      <c r="K3362" s="216"/>
      <c r="L3362" s="232"/>
      <c r="M3362" s="215"/>
      <c r="N3362" s="216"/>
    </row>
    <row r="3363" spans="4:14" s="205" customFormat="1" x14ac:dyDescent="0.3">
      <c r="D3363" s="215"/>
      <c r="E3363" s="215"/>
      <c r="F3363" s="216"/>
      <c r="G3363" s="217"/>
      <c r="H3363" s="217"/>
      <c r="I3363" s="218"/>
      <c r="J3363" s="216"/>
      <c r="K3363" s="216"/>
      <c r="L3363" s="232"/>
      <c r="M3363" s="215"/>
      <c r="N3363" s="216"/>
    </row>
    <row r="3364" spans="4:14" s="205" customFormat="1" x14ac:dyDescent="0.3">
      <c r="D3364" s="215"/>
      <c r="E3364" s="215"/>
      <c r="F3364" s="216"/>
      <c r="G3364" s="217"/>
      <c r="H3364" s="217"/>
      <c r="I3364" s="218"/>
      <c r="J3364" s="216"/>
      <c r="K3364" s="216"/>
      <c r="L3364" s="232"/>
      <c r="M3364" s="215"/>
      <c r="N3364" s="216"/>
    </row>
    <row r="3365" spans="4:14" s="205" customFormat="1" x14ac:dyDescent="0.3">
      <c r="D3365" s="215"/>
      <c r="E3365" s="215"/>
      <c r="F3365" s="216"/>
      <c r="G3365" s="217"/>
      <c r="H3365" s="217"/>
      <c r="I3365" s="218"/>
      <c r="J3365" s="216"/>
      <c r="K3365" s="216"/>
      <c r="L3365" s="232"/>
      <c r="M3365" s="215"/>
      <c r="N3365" s="216"/>
    </row>
    <row r="3366" spans="4:14" s="205" customFormat="1" x14ac:dyDescent="0.3">
      <c r="D3366" s="215"/>
      <c r="E3366" s="215"/>
      <c r="F3366" s="216"/>
      <c r="G3366" s="217"/>
      <c r="H3366" s="217"/>
      <c r="I3366" s="218"/>
      <c r="J3366" s="216"/>
      <c r="K3366" s="216"/>
      <c r="L3366" s="232"/>
      <c r="M3366" s="215"/>
      <c r="N3366" s="216"/>
    </row>
    <row r="3367" spans="4:14" s="205" customFormat="1" x14ac:dyDescent="0.3">
      <c r="D3367" s="215"/>
      <c r="E3367" s="215"/>
      <c r="F3367" s="216"/>
      <c r="G3367" s="217"/>
      <c r="H3367" s="217"/>
      <c r="I3367" s="218"/>
      <c r="J3367" s="216"/>
      <c r="K3367" s="216"/>
      <c r="L3367" s="232"/>
      <c r="M3367" s="215"/>
      <c r="N3367" s="216"/>
    </row>
    <row r="3368" spans="4:14" s="205" customFormat="1" x14ac:dyDescent="0.3">
      <c r="D3368" s="215"/>
      <c r="E3368" s="215"/>
      <c r="F3368" s="216"/>
      <c r="G3368" s="217"/>
      <c r="H3368" s="217"/>
      <c r="I3368" s="218"/>
      <c r="J3368" s="216"/>
      <c r="K3368" s="216"/>
      <c r="L3368" s="232"/>
      <c r="M3368" s="215"/>
      <c r="N3368" s="216"/>
    </row>
    <row r="3369" spans="4:14" s="205" customFormat="1" x14ac:dyDescent="0.3">
      <c r="D3369" s="215"/>
      <c r="E3369" s="215"/>
      <c r="F3369" s="216"/>
      <c r="G3369" s="217"/>
      <c r="H3369" s="217"/>
      <c r="I3369" s="218"/>
      <c r="J3369" s="216"/>
      <c r="K3369" s="216"/>
      <c r="L3369" s="232"/>
      <c r="M3369" s="215"/>
      <c r="N3369" s="216"/>
    </row>
    <row r="3370" spans="4:14" s="205" customFormat="1" x14ac:dyDescent="0.3">
      <c r="D3370" s="215"/>
      <c r="E3370" s="215"/>
      <c r="F3370" s="216"/>
      <c r="G3370" s="217"/>
      <c r="H3370" s="217"/>
      <c r="I3370" s="218"/>
      <c r="J3370" s="216"/>
      <c r="K3370" s="216"/>
      <c r="L3370" s="232"/>
      <c r="M3370" s="215"/>
      <c r="N3370" s="216"/>
    </row>
    <row r="3371" spans="4:14" s="205" customFormat="1" x14ac:dyDescent="0.3">
      <c r="D3371" s="215"/>
      <c r="E3371" s="215"/>
      <c r="F3371" s="216"/>
      <c r="G3371" s="217"/>
      <c r="H3371" s="217"/>
      <c r="I3371" s="218"/>
      <c r="J3371" s="216"/>
      <c r="K3371" s="216"/>
      <c r="L3371" s="232"/>
      <c r="M3371" s="215"/>
      <c r="N3371" s="216"/>
    </row>
    <row r="3372" spans="4:14" s="205" customFormat="1" x14ac:dyDescent="0.3">
      <c r="D3372" s="215"/>
      <c r="E3372" s="215"/>
      <c r="F3372" s="216"/>
      <c r="G3372" s="217"/>
      <c r="H3372" s="217"/>
      <c r="I3372" s="218"/>
      <c r="J3372" s="216"/>
      <c r="K3372" s="216"/>
      <c r="L3372" s="232"/>
      <c r="M3372" s="215"/>
      <c r="N3372" s="216"/>
    </row>
    <row r="3373" spans="4:14" s="205" customFormat="1" x14ac:dyDescent="0.3">
      <c r="D3373" s="215"/>
      <c r="E3373" s="215"/>
      <c r="F3373" s="216"/>
      <c r="G3373" s="217"/>
      <c r="H3373" s="217"/>
      <c r="I3373" s="218"/>
      <c r="J3373" s="216"/>
      <c r="K3373" s="216"/>
      <c r="L3373" s="232"/>
      <c r="M3373" s="215"/>
      <c r="N3373" s="216"/>
    </row>
    <row r="3374" spans="4:14" s="205" customFormat="1" x14ac:dyDescent="0.3">
      <c r="D3374" s="215"/>
      <c r="E3374" s="215"/>
      <c r="F3374" s="216"/>
      <c r="G3374" s="217"/>
      <c r="H3374" s="217"/>
      <c r="I3374" s="218"/>
      <c r="J3374" s="216"/>
      <c r="K3374" s="216"/>
      <c r="L3374" s="232"/>
      <c r="M3374" s="215"/>
      <c r="N3374" s="216"/>
    </row>
    <row r="3375" spans="4:14" s="205" customFormat="1" x14ac:dyDescent="0.3">
      <c r="D3375" s="215"/>
      <c r="E3375" s="215"/>
      <c r="F3375" s="216"/>
      <c r="G3375" s="217"/>
      <c r="H3375" s="217"/>
      <c r="I3375" s="218"/>
      <c r="J3375" s="216"/>
      <c r="K3375" s="216"/>
      <c r="L3375" s="232"/>
      <c r="M3375" s="215"/>
      <c r="N3375" s="216"/>
    </row>
    <row r="3376" spans="4:14" s="205" customFormat="1" x14ac:dyDescent="0.3">
      <c r="D3376" s="215"/>
      <c r="E3376" s="215"/>
      <c r="F3376" s="216"/>
      <c r="G3376" s="217"/>
      <c r="H3376" s="217"/>
      <c r="I3376" s="218"/>
      <c r="J3376" s="216"/>
      <c r="K3376" s="216"/>
      <c r="L3376" s="232"/>
      <c r="M3376" s="215"/>
      <c r="N3376" s="216"/>
    </row>
    <row r="3377" spans="4:14" s="205" customFormat="1" x14ac:dyDescent="0.3">
      <c r="D3377" s="215"/>
      <c r="E3377" s="215"/>
      <c r="F3377" s="216"/>
      <c r="G3377" s="217"/>
      <c r="H3377" s="217"/>
      <c r="I3377" s="218"/>
      <c r="J3377" s="216"/>
      <c r="K3377" s="216"/>
      <c r="L3377" s="232"/>
      <c r="M3377" s="215"/>
      <c r="N3377" s="216"/>
    </row>
    <row r="3378" spans="4:14" s="205" customFormat="1" x14ac:dyDescent="0.3">
      <c r="D3378" s="215"/>
      <c r="E3378" s="215"/>
      <c r="F3378" s="216"/>
      <c r="G3378" s="217"/>
      <c r="H3378" s="217"/>
      <c r="I3378" s="218"/>
      <c r="J3378" s="216"/>
      <c r="K3378" s="216"/>
      <c r="L3378" s="232"/>
      <c r="M3378" s="215"/>
      <c r="N3378" s="216"/>
    </row>
    <row r="3379" spans="4:14" s="205" customFormat="1" x14ac:dyDescent="0.3">
      <c r="D3379" s="215"/>
      <c r="E3379" s="215"/>
      <c r="F3379" s="216"/>
      <c r="G3379" s="217"/>
      <c r="H3379" s="217"/>
      <c r="I3379" s="218"/>
      <c r="J3379" s="216"/>
      <c r="K3379" s="216"/>
      <c r="L3379" s="232"/>
      <c r="M3379" s="215"/>
      <c r="N3379" s="216"/>
    </row>
    <row r="3380" spans="4:14" s="205" customFormat="1" x14ac:dyDescent="0.3">
      <c r="D3380" s="215"/>
      <c r="E3380" s="215"/>
      <c r="F3380" s="216"/>
      <c r="G3380" s="217"/>
      <c r="H3380" s="217"/>
      <c r="I3380" s="218"/>
      <c r="J3380" s="216"/>
      <c r="K3380" s="216"/>
      <c r="L3380" s="232"/>
      <c r="M3380" s="215"/>
      <c r="N3380" s="216"/>
    </row>
    <row r="3381" spans="4:14" s="205" customFormat="1" x14ac:dyDescent="0.3">
      <c r="D3381" s="215"/>
      <c r="E3381" s="215"/>
      <c r="F3381" s="216"/>
      <c r="G3381" s="217"/>
      <c r="H3381" s="217"/>
      <c r="I3381" s="218"/>
      <c r="J3381" s="216"/>
      <c r="K3381" s="216"/>
      <c r="L3381" s="232"/>
      <c r="M3381" s="215"/>
      <c r="N3381" s="216"/>
    </row>
    <row r="3382" spans="4:14" s="205" customFormat="1" x14ac:dyDescent="0.3">
      <c r="D3382" s="215"/>
      <c r="E3382" s="215"/>
      <c r="F3382" s="216"/>
      <c r="G3382" s="217"/>
      <c r="H3382" s="217"/>
      <c r="I3382" s="218"/>
      <c r="J3382" s="216"/>
      <c r="K3382" s="216"/>
      <c r="L3382" s="232"/>
      <c r="M3382" s="215"/>
      <c r="N3382" s="216"/>
    </row>
    <row r="3383" spans="4:14" s="205" customFormat="1" x14ac:dyDescent="0.3">
      <c r="D3383" s="215"/>
      <c r="E3383" s="215"/>
      <c r="F3383" s="216"/>
      <c r="G3383" s="217"/>
      <c r="H3383" s="217"/>
      <c r="I3383" s="218"/>
      <c r="J3383" s="216"/>
      <c r="K3383" s="216"/>
      <c r="L3383" s="232"/>
      <c r="M3383" s="215"/>
      <c r="N3383" s="216"/>
    </row>
    <row r="3384" spans="4:14" s="205" customFormat="1" x14ac:dyDescent="0.3">
      <c r="D3384" s="215"/>
      <c r="E3384" s="215"/>
      <c r="F3384" s="216"/>
      <c r="G3384" s="217"/>
      <c r="H3384" s="217"/>
      <c r="I3384" s="218"/>
      <c r="J3384" s="216"/>
      <c r="K3384" s="216"/>
      <c r="L3384" s="232"/>
      <c r="M3384" s="215"/>
      <c r="N3384" s="216"/>
    </row>
    <row r="3385" spans="4:14" s="205" customFormat="1" x14ac:dyDescent="0.3">
      <c r="D3385" s="215"/>
      <c r="E3385" s="215"/>
      <c r="F3385" s="216"/>
      <c r="G3385" s="217"/>
      <c r="H3385" s="217"/>
      <c r="I3385" s="218"/>
      <c r="J3385" s="216"/>
      <c r="K3385" s="216"/>
      <c r="L3385" s="232"/>
      <c r="M3385" s="215"/>
      <c r="N3385" s="216"/>
    </row>
    <row r="3386" spans="4:14" s="205" customFormat="1" x14ac:dyDescent="0.3">
      <c r="D3386" s="215"/>
      <c r="E3386" s="215"/>
      <c r="F3386" s="216"/>
      <c r="G3386" s="217"/>
      <c r="H3386" s="217"/>
      <c r="I3386" s="218"/>
      <c r="J3386" s="216"/>
      <c r="K3386" s="216"/>
      <c r="L3386" s="232"/>
      <c r="M3386" s="215"/>
      <c r="N3386" s="216"/>
    </row>
    <row r="3387" spans="4:14" s="205" customFormat="1" x14ac:dyDescent="0.3">
      <c r="D3387" s="215"/>
      <c r="E3387" s="215"/>
      <c r="F3387" s="216"/>
      <c r="G3387" s="217"/>
      <c r="H3387" s="217"/>
      <c r="I3387" s="218"/>
      <c r="J3387" s="216"/>
      <c r="K3387" s="216"/>
      <c r="L3387" s="232"/>
      <c r="M3387" s="215"/>
      <c r="N3387" s="216"/>
    </row>
    <row r="3388" spans="4:14" s="205" customFormat="1" x14ac:dyDescent="0.3">
      <c r="D3388" s="215"/>
      <c r="E3388" s="215"/>
      <c r="F3388" s="216"/>
      <c r="G3388" s="217"/>
      <c r="H3388" s="217"/>
      <c r="I3388" s="218"/>
      <c r="J3388" s="216"/>
      <c r="K3388" s="216"/>
      <c r="L3388" s="232"/>
      <c r="M3388" s="215"/>
      <c r="N3388" s="216"/>
    </row>
    <row r="3389" spans="4:14" s="205" customFormat="1" x14ac:dyDescent="0.3">
      <c r="D3389" s="215"/>
      <c r="E3389" s="215"/>
      <c r="F3389" s="216"/>
      <c r="G3389" s="217"/>
      <c r="H3389" s="217"/>
      <c r="I3389" s="218"/>
      <c r="J3389" s="216"/>
      <c r="K3389" s="216"/>
      <c r="L3389" s="232"/>
      <c r="M3389" s="215"/>
      <c r="N3389" s="216"/>
    </row>
    <row r="3390" spans="4:14" s="205" customFormat="1" x14ac:dyDescent="0.3">
      <c r="D3390" s="215"/>
      <c r="E3390" s="215"/>
      <c r="F3390" s="216"/>
      <c r="G3390" s="217"/>
      <c r="H3390" s="217"/>
      <c r="I3390" s="218"/>
      <c r="J3390" s="216"/>
      <c r="K3390" s="216"/>
      <c r="L3390" s="232"/>
      <c r="M3390" s="215"/>
      <c r="N3390" s="216"/>
    </row>
    <row r="3391" spans="4:14" s="205" customFormat="1" x14ac:dyDescent="0.3">
      <c r="D3391" s="215"/>
      <c r="E3391" s="215"/>
      <c r="F3391" s="216"/>
      <c r="G3391" s="217"/>
      <c r="H3391" s="217"/>
      <c r="I3391" s="218"/>
      <c r="J3391" s="216"/>
      <c r="K3391" s="216"/>
      <c r="L3391" s="232"/>
      <c r="M3391" s="215"/>
      <c r="N3391" s="216"/>
    </row>
    <row r="3392" spans="4:14" s="205" customFormat="1" x14ac:dyDescent="0.3">
      <c r="D3392" s="215"/>
      <c r="E3392" s="215"/>
      <c r="F3392" s="216"/>
      <c r="G3392" s="217"/>
      <c r="H3392" s="217"/>
      <c r="I3392" s="218"/>
      <c r="J3392" s="216"/>
      <c r="K3392" s="216"/>
      <c r="L3392" s="232"/>
      <c r="M3392" s="215"/>
      <c r="N3392" s="216"/>
    </row>
    <row r="3393" spans="4:14" s="205" customFormat="1" x14ac:dyDescent="0.3">
      <c r="D3393" s="215"/>
      <c r="E3393" s="215"/>
      <c r="F3393" s="216"/>
      <c r="G3393" s="217"/>
      <c r="H3393" s="217"/>
      <c r="I3393" s="218"/>
      <c r="J3393" s="216"/>
      <c r="K3393" s="216"/>
      <c r="L3393" s="232"/>
      <c r="M3393" s="215"/>
      <c r="N3393" s="216"/>
    </row>
    <row r="3394" spans="4:14" s="205" customFormat="1" x14ac:dyDescent="0.3">
      <c r="D3394" s="215"/>
      <c r="E3394" s="215"/>
      <c r="F3394" s="216"/>
      <c r="G3394" s="217"/>
      <c r="H3394" s="217"/>
      <c r="I3394" s="218"/>
      <c r="J3394" s="216"/>
      <c r="K3394" s="216"/>
      <c r="L3394" s="232"/>
      <c r="M3394" s="215"/>
      <c r="N3394" s="216"/>
    </row>
    <row r="3395" spans="4:14" s="205" customFormat="1" x14ac:dyDescent="0.3">
      <c r="D3395" s="215"/>
      <c r="E3395" s="215"/>
      <c r="F3395" s="216"/>
      <c r="G3395" s="217"/>
      <c r="H3395" s="217"/>
      <c r="I3395" s="218"/>
      <c r="J3395" s="216"/>
      <c r="K3395" s="216"/>
      <c r="L3395" s="232"/>
      <c r="M3395" s="215"/>
      <c r="N3395" s="216"/>
    </row>
    <row r="3396" spans="4:14" s="205" customFormat="1" x14ac:dyDescent="0.3">
      <c r="D3396" s="215"/>
      <c r="E3396" s="215"/>
      <c r="F3396" s="216"/>
      <c r="G3396" s="217"/>
      <c r="H3396" s="217"/>
      <c r="I3396" s="218"/>
      <c r="J3396" s="216"/>
      <c r="K3396" s="216"/>
      <c r="L3396" s="232"/>
      <c r="M3396" s="215"/>
      <c r="N3396" s="216"/>
    </row>
    <row r="3397" spans="4:14" s="205" customFormat="1" x14ac:dyDescent="0.3">
      <c r="D3397" s="215"/>
      <c r="E3397" s="215"/>
      <c r="F3397" s="216"/>
      <c r="G3397" s="217"/>
      <c r="H3397" s="217"/>
      <c r="I3397" s="218"/>
      <c r="J3397" s="216"/>
      <c r="K3397" s="216"/>
      <c r="L3397" s="232"/>
      <c r="M3397" s="215"/>
      <c r="N3397" s="216"/>
    </row>
    <row r="3398" spans="4:14" s="205" customFormat="1" x14ac:dyDescent="0.3">
      <c r="D3398" s="215"/>
      <c r="E3398" s="215"/>
      <c r="F3398" s="216"/>
      <c r="G3398" s="217"/>
      <c r="H3398" s="217"/>
      <c r="I3398" s="218"/>
      <c r="J3398" s="216"/>
      <c r="K3398" s="216"/>
      <c r="L3398" s="232"/>
      <c r="M3398" s="215"/>
      <c r="N3398" s="216"/>
    </row>
    <row r="3399" spans="4:14" s="205" customFormat="1" x14ac:dyDescent="0.3">
      <c r="D3399" s="215"/>
      <c r="E3399" s="215"/>
      <c r="F3399" s="216"/>
      <c r="G3399" s="217"/>
      <c r="H3399" s="217"/>
      <c r="I3399" s="218"/>
      <c r="J3399" s="216"/>
      <c r="K3399" s="216"/>
      <c r="L3399" s="232"/>
      <c r="M3399" s="215"/>
      <c r="N3399" s="216"/>
    </row>
    <row r="3400" spans="4:14" s="205" customFormat="1" x14ac:dyDescent="0.3">
      <c r="D3400" s="215"/>
      <c r="E3400" s="215"/>
      <c r="F3400" s="216"/>
      <c r="G3400" s="217"/>
      <c r="H3400" s="217"/>
      <c r="I3400" s="218"/>
      <c r="J3400" s="216"/>
      <c r="K3400" s="216"/>
      <c r="L3400" s="232"/>
      <c r="M3400" s="215"/>
      <c r="N3400" s="216"/>
    </row>
    <row r="3401" spans="4:14" s="205" customFormat="1" x14ac:dyDescent="0.3">
      <c r="D3401" s="215"/>
      <c r="E3401" s="215"/>
      <c r="F3401" s="216"/>
      <c r="G3401" s="217"/>
      <c r="H3401" s="217"/>
      <c r="I3401" s="218"/>
      <c r="J3401" s="216"/>
      <c r="K3401" s="216"/>
      <c r="L3401" s="232"/>
      <c r="M3401" s="215"/>
      <c r="N3401" s="216"/>
    </row>
    <row r="3402" spans="4:14" s="205" customFormat="1" x14ac:dyDescent="0.3">
      <c r="D3402" s="215"/>
      <c r="E3402" s="215"/>
      <c r="F3402" s="216"/>
      <c r="G3402" s="217"/>
      <c r="H3402" s="217"/>
      <c r="I3402" s="218"/>
      <c r="J3402" s="216"/>
      <c r="K3402" s="216"/>
      <c r="L3402" s="232"/>
      <c r="M3402" s="215"/>
      <c r="N3402" s="216"/>
    </row>
    <row r="3403" spans="4:14" s="205" customFormat="1" x14ac:dyDescent="0.3">
      <c r="D3403" s="215"/>
      <c r="E3403" s="215"/>
      <c r="F3403" s="216"/>
      <c r="G3403" s="217"/>
      <c r="H3403" s="217"/>
      <c r="I3403" s="218"/>
      <c r="J3403" s="216"/>
      <c r="K3403" s="216"/>
      <c r="L3403" s="232"/>
      <c r="M3403" s="215"/>
      <c r="N3403" s="216"/>
    </row>
    <row r="3404" spans="4:14" s="205" customFormat="1" x14ac:dyDescent="0.3">
      <c r="D3404" s="215"/>
      <c r="E3404" s="215"/>
      <c r="F3404" s="216"/>
      <c r="G3404" s="217"/>
      <c r="H3404" s="217"/>
      <c r="I3404" s="218"/>
      <c r="J3404" s="216"/>
      <c r="K3404" s="216"/>
      <c r="L3404" s="232"/>
      <c r="M3404" s="215"/>
      <c r="N3404" s="216"/>
    </row>
    <row r="3405" spans="4:14" s="205" customFormat="1" x14ac:dyDescent="0.3">
      <c r="D3405" s="215"/>
      <c r="E3405" s="215"/>
      <c r="F3405" s="216"/>
      <c r="G3405" s="217"/>
      <c r="H3405" s="217"/>
      <c r="I3405" s="218"/>
      <c r="J3405" s="216"/>
      <c r="K3405" s="216"/>
      <c r="L3405" s="232"/>
      <c r="M3405" s="215"/>
      <c r="N3405" s="216"/>
    </row>
    <row r="3406" spans="4:14" s="205" customFormat="1" x14ac:dyDescent="0.3">
      <c r="D3406" s="215"/>
      <c r="E3406" s="215"/>
      <c r="F3406" s="216"/>
      <c r="G3406" s="217"/>
      <c r="H3406" s="217"/>
      <c r="I3406" s="218"/>
      <c r="J3406" s="216"/>
      <c r="K3406" s="216"/>
      <c r="L3406" s="232"/>
      <c r="M3406" s="215"/>
      <c r="N3406" s="216"/>
    </row>
    <row r="3407" spans="4:14" s="205" customFormat="1" x14ac:dyDescent="0.3">
      <c r="D3407" s="215"/>
      <c r="E3407" s="215"/>
      <c r="F3407" s="216"/>
      <c r="G3407" s="217"/>
      <c r="H3407" s="217"/>
      <c r="I3407" s="218"/>
      <c r="J3407" s="216"/>
      <c r="K3407" s="216"/>
      <c r="L3407" s="232"/>
      <c r="M3407" s="215"/>
      <c r="N3407" s="216"/>
    </row>
    <row r="3408" spans="4:14" s="205" customFormat="1" x14ac:dyDescent="0.3">
      <c r="D3408" s="215"/>
      <c r="E3408" s="215"/>
      <c r="F3408" s="216"/>
      <c r="G3408" s="217"/>
      <c r="H3408" s="217"/>
      <c r="I3408" s="218"/>
      <c r="J3408" s="216"/>
      <c r="K3408" s="216"/>
      <c r="L3408" s="232"/>
      <c r="M3408" s="215"/>
      <c r="N3408" s="216"/>
    </row>
    <row r="3409" spans="4:14" s="205" customFormat="1" x14ac:dyDescent="0.3">
      <c r="D3409" s="215"/>
      <c r="E3409" s="215"/>
      <c r="F3409" s="216"/>
      <c r="G3409" s="217"/>
      <c r="H3409" s="217"/>
      <c r="I3409" s="218"/>
      <c r="J3409" s="216"/>
      <c r="K3409" s="216"/>
      <c r="L3409" s="232"/>
      <c r="M3409" s="215"/>
      <c r="N3409" s="216"/>
    </row>
    <row r="3410" spans="4:14" s="205" customFormat="1" x14ac:dyDescent="0.3">
      <c r="D3410" s="215"/>
      <c r="E3410" s="215"/>
      <c r="F3410" s="216"/>
      <c r="G3410" s="217"/>
      <c r="H3410" s="217"/>
      <c r="I3410" s="218"/>
      <c r="J3410" s="216"/>
      <c r="K3410" s="216"/>
      <c r="L3410" s="232"/>
      <c r="M3410" s="215"/>
      <c r="N3410" s="216"/>
    </row>
    <row r="3411" spans="4:14" s="205" customFormat="1" x14ac:dyDescent="0.3">
      <c r="D3411" s="215"/>
      <c r="E3411" s="215"/>
      <c r="F3411" s="216"/>
      <c r="G3411" s="217"/>
      <c r="H3411" s="217"/>
      <c r="I3411" s="218"/>
      <c r="J3411" s="216"/>
      <c r="K3411" s="216"/>
      <c r="L3411" s="232"/>
      <c r="M3411" s="215"/>
      <c r="N3411" s="216"/>
    </row>
    <row r="3412" spans="4:14" s="205" customFormat="1" x14ac:dyDescent="0.3">
      <c r="D3412" s="215"/>
      <c r="E3412" s="215"/>
      <c r="F3412" s="216"/>
      <c r="G3412" s="217"/>
      <c r="H3412" s="217"/>
      <c r="I3412" s="218"/>
      <c r="J3412" s="216"/>
      <c r="K3412" s="216"/>
      <c r="L3412" s="232"/>
      <c r="M3412" s="215"/>
      <c r="N3412" s="216"/>
    </row>
    <row r="3413" spans="4:14" s="205" customFormat="1" x14ac:dyDescent="0.3">
      <c r="D3413" s="215"/>
      <c r="E3413" s="215"/>
      <c r="F3413" s="216"/>
      <c r="G3413" s="217"/>
      <c r="H3413" s="217"/>
      <c r="I3413" s="218"/>
      <c r="J3413" s="216"/>
      <c r="K3413" s="216"/>
      <c r="L3413" s="232"/>
      <c r="M3413" s="215"/>
      <c r="N3413" s="216"/>
    </row>
    <row r="3414" spans="4:14" s="205" customFormat="1" x14ac:dyDescent="0.3">
      <c r="D3414" s="215"/>
      <c r="E3414" s="215"/>
      <c r="F3414" s="216"/>
      <c r="G3414" s="217"/>
      <c r="H3414" s="217"/>
      <c r="I3414" s="218"/>
      <c r="J3414" s="216"/>
      <c r="K3414" s="216"/>
      <c r="L3414" s="232"/>
      <c r="M3414" s="215"/>
      <c r="N3414" s="216"/>
    </row>
    <row r="3415" spans="4:14" s="205" customFormat="1" x14ac:dyDescent="0.3">
      <c r="D3415" s="215"/>
      <c r="E3415" s="215"/>
      <c r="F3415" s="216"/>
      <c r="G3415" s="217"/>
      <c r="H3415" s="217"/>
      <c r="I3415" s="218"/>
      <c r="J3415" s="216"/>
      <c r="K3415" s="216"/>
      <c r="L3415" s="232"/>
      <c r="M3415" s="215"/>
      <c r="N3415" s="216"/>
    </row>
    <row r="3416" spans="4:14" s="205" customFormat="1" x14ac:dyDescent="0.3">
      <c r="D3416" s="215"/>
      <c r="E3416" s="215"/>
      <c r="F3416" s="216"/>
      <c r="G3416" s="217"/>
      <c r="H3416" s="217"/>
      <c r="I3416" s="218"/>
      <c r="J3416" s="216"/>
      <c r="K3416" s="216"/>
      <c r="L3416" s="232"/>
      <c r="M3416" s="215"/>
      <c r="N3416" s="216"/>
    </row>
    <row r="3417" spans="4:14" s="205" customFormat="1" x14ac:dyDescent="0.3">
      <c r="D3417" s="215"/>
      <c r="E3417" s="215"/>
      <c r="F3417" s="216"/>
      <c r="G3417" s="217"/>
      <c r="H3417" s="217"/>
      <c r="I3417" s="218"/>
      <c r="J3417" s="216"/>
      <c r="K3417" s="216"/>
      <c r="L3417" s="232"/>
      <c r="M3417" s="215"/>
      <c r="N3417" s="216"/>
    </row>
    <row r="3418" spans="4:14" s="205" customFormat="1" x14ac:dyDescent="0.3">
      <c r="D3418" s="215"/>
      <c r="E3418" s="215"/>
      <c r="F3418" s="216"/>
      <c r="G3418" s="217"/>
      <c r="H3418" s="217"/>
      <c r="I3418" s="218"/>
      <c r="J3418" s="216"/>
      <c r="K3418" s="216"/>
      <c r="L3418" s="232"/>
      <c r="M3418" s="215"/>
      <c r="N3418" s="216"/>
    </row>
    <row r="3419" spans="4:14" s="205" customFormat="1" x14ac:dyDescent="0.3">
      <c r="D3419" s="215"/>
      <c r="E3419" s="215"/>
      <c r="F3419" s="216"/>
      <c r="G3419" s="217"/>
      <c r="H3419" s="217"/>
      <c r="I3419" s="218"/>
      <c r="J3419" s="216"/>
      <c r="K3419" s="216"/>
      <c r="L3419" s="232"/>
      <c r="M3419" s="215"/>
      <c r="N3419" s="216"/>
    </row>
    <row r="3420" spans="4:14" s="205" customFormat="1" x14ac:dyDescent="0.3">
      <c r="D3420" s="215"/>
      <c r="E3420" s="215"/>
      <c r="F3420" s="216"/>
      <c r="G3420" s="217"/>
      <c r="H3420" s="217"/>
      <c r="I3420" s="218"/>
      <c r="J3420" s="216"/>
      <c r="K3420" s="216"/>
      <c r="L3420" s="232"/>
      <c r="M3420" s="215"/>
      <c r="N3420" s="216"/>
    </row>
    <row r="3421" spans="4:14" s="205" customFormat="1" x14ac:dyDescent="0.3">
      <c r="D3421" s="215"/>
      <c r="E3421" s="215"/>
      <c r="F3421" s="216"/>
      <c r="G3421" s="217"/>
      <c r="H3421" s="217"/>
      <c r="I3421" s="218"/>
      <c r="J3421" s="216"/>
      <c r="K3421" s="216"/>
      <c r="L3421" s="232"/>
      <c r="M3421" s="215"/>
      <c r="N3421" s="216"/>
    </row>
    <row r="3422" spans="4:14" s="205" customFormat="1" x14ac:dyDescent="0.3">
      <c r="D3422" s="215"/>
      <c r="E3422" s="215"/>
      <c r="F3422" s="216"/>
      <c r="G3422" s="217"/>
      <c r="H3422" s="217"/>
      <c r="I3422" s="218"/>
      <c r="J3422" s="216"/>
      <c r="K3422" s="216"/>
      <c r="L3422" s="232"/>
      <c r="M3422" s="215"/>
      <c r="N3422" s="216"/>
    </row>
    <row r="3423" spans="4:14" s="205" customFormat="1" x14ac:dyDescent="0.3">
      <c r="D3423" s="215"/>
      <c r="E3423" s="215"/>
      <c r="F3423" s="216"/>
      <c r="G3423" s="217"/>
      <c r="H3423" s="217"/>
      <c r="I3423" s="218"/>
      <c r="J3423" s="216"/>
      <c r="K3423" s="216"/>
      <c r="L3423" s="232"/>
      <c r="M3423" s="215"/>
      <c r="N3423" s="216"/>
    </row>
    <row r="3424" spans="4:14" s="205" customFormat="1" x14ac:dyDescent="0.3">
      <c r="D3424" s="215"/>
      <c r="E3424" s="215"/>
      <c r="F3424" s="216"/>
      <c r="G3424" s="217"/>
      <c r="H3424" s="217"/>
      <c r="I3424" s="218"/>
      <c r="J3424" s="216"/>
      <c r="K3424" s="216"/>
      <c r="L3424" s="232"/>
      <c r="M3424" s="215"/>
      <c r="N3424" s="216"/>
    </row>
    <row r="3425" spans="4:14" s="205" customFormat="1" x14ac:dyDescent="0.3">
      <c r="D3425" s="215"/>
      <c r="E3425" s="215"/>
      <c r="F3425" s="216"/>
      <c r="G3425" s="217"/>
      <c r="H3425" s="217"/>
      <c r="I3425" s="218"/>
      <c r="J3425" s="216"/>
      <c r="K3425" s="216"/>
      <c r="L3425" s="232"/>
      <c r="M3425" s="215"/>
      <c r="N3425" s="216"/>
    </row>
    <row r="3426" spans="4:14" s="205" customFormat="1" x14ac:dyDescent="0.3">
      <c r="D3426" s="215"/>
      <c r="E3426" s="215"/>
      <c r="F3426" s="216"/>
      <c r="G3426" s="217"/>
      <c r="H3426" s="217"/>
      <c r="I3426" s="218"/>
      <c r="J3426" s="216"/>
      <c r="K3426" s="216"/>
      <c r="L3426" s="232"/>
      <c r="M3426" s="215"/>
      <c r="N3426" s="216"/>
    </row>
    <row r="3427" spans="4:14" s="205" customFormat="1" x14ac:dyDescent="0.3">
      <c r="D3427" s="215"/>
      <c r="E3427" s="215"/>
      <c r="F3427" s="216"/>
      <c r="G3427" s="217"/>
      <c r="H3427" s="217"/>
      <c r="I3427" s="218"/>
      <c r="J3427" s="216"/>
      <c r="K3427" s="216"/>
      <c r="L3427" s="232"/>
      <c r="M3427" s="215"/>
      <c r="N3427" s="216"/>
    </row>
    <row r="3428" spans="4:14" s="205" customFormat="1" x14ac:dyDescent="0.3">
      <c r="D3428" s="215"/>
      <c r="E3428" s="215"/>
      <c r="F3428" s="216"/>
      <c r="G3428" s="217"/>
      <c r="H3428" s="217"/>
      <c r="I3428" s="218"/>
      <c r="J3428" s="216"/>
      <c r="K3428" s="216"/>
      <c r="L3428" s="232"/>
      <c r="M3428" s="215"/>
      <c r="N3428" s="216"/>
    </row>
    <row r="3429" spans="4:14" s="205" customFormat="1" x14ac:dyDescent="0.3">
      <c r="D3429" s="215"/>
      <c r="E3429" s="215"/>
      <c r="F3429" s="216"/>
      <c r="G3429" s="217"/>
      <c r="H3429" s="217"/>
      <c r="I3429" s="218"/>
      <c r="J3429" s="216"/>
      <c r="K3429" s="216"/>
      <c r="L3429" s="232"/>
      <c r="M3429" s="215"/>
      <c r="N3429" s="216"/>
    </row>
    <row r="3430" spans="4:14" s="205" customFormat="1" x14ac:dyDescent="0.3">
      <c r="D3430" s="215"/>
      <c r="E3430" s="215"/>
      <c r="F3430" s="216"/>
      <c r="G3430" s="217"/>
      <c r="H3430" s="217"/>
      <c r="I3430" s="218"/>
      <c r="J3430" s="216"/>
      <c r="K3430" s="216"/>
      <c r="L3430" s="232"/>
      <c r="M3430" s="215"/>
      <c r="N3430" s="216"/>
    </row>
    <row r="3431" spans="4:14" s="205" customFormat="1" x14ac:dyDescent="0.3">
      <c r="D3431" s="215"/>
      <c r="E3431" s="215"/>
      <c r="F3431" s="216"/>
      <c r="G3431" s="217"/>
      <c r="H3431" s="217"/>
      <c r="I3431" s="218"/>
      <c r="J3431" s="216"/>
      <c r="K3431" s="216"/>
      <c r="L3431" s="232"/>
      <c r="M3431" s="215"/>
      <c r="N3431" s="216"/>
    </row>
    <row r="3432" spans="4:14" s="205" customFormat="1" x14ac:dyDescent="0.3">
      <c r="D3432" s="215"/>
      <c r="E3432" s="215"/>
      <c r="F3432" s="216"/>
      <c r="G3432" s="217"/>
      <c r="H3432" s="217"/>
      <c r="I3432" s="218"/>
      <c r="J3432" s="216"/>
      <c r="K3432" s="216"/>
      <c r="L3432" s="232"/>
      <c r="M3432" s="215"/>
      <c r="N3432" s="216"/>
    </row>
    <row r="3433" spans="4:14" s="205" customFormat="1" x14ac:dyDescent="0.3">
      <c r="D3433" s="215"/>
      <c r="E3433" s="215"/>
      <c r="F3433" s="216"/>
      <c r="G3433" s="217"/>
      <c r="H3433" s="217"/>
      <c r="I3433" s="218"/>
      <c r="J3433" s="216"/>
      <c r="K3433" s="216"/>
      <c r="L3433" s="232"/>
      <c r="M3433" s="215"/>
      <c r="N3433" s="216"/>
    </row>
    <row r="3434" spans="4:14" s="205" customFormat="1" x14ac:dyDescent="0.3">
      <c r="D3434" s="215"/>
      <c r="E3434" s="215"/>
      <c r="F3434" s="216"/>
      <c r="G3434" s="217"/>
      <c r="H3434" s="217"/>
      <c r="I3434" s="218"/>
      <c r="J3434" s="216"/>
      <c r="K3434" s="216"/>
      <c r="L3434" s="232"/>
      <c r="M3434" s="215"/>
      <c r="N3434" s="216"/>
    </row>
    <row r="3435" spans="4:14" s="205" customFormat="1" x14ac:dyDescent="0.3">
      <c r="D3435" s="215"/>
      <c r="E3435" s="215"/>
      <c r="F3435" s="216"/>
      <c r="G3435" s="217"/>
      <c r="H3435" s="217"/>
      <c r="I3435" s="218"/>
      <c r="J3435" s="216"/>
      <c r="K3435" s="216"/>
      <c r="L3435" s="232"/>
      <c r="M3435" s="215"/>
      <c r="N3435" s="216"/>
    </row>
    <row r="3436" spans="4:14" s="205" customFormat="1" x14ac:dyDescent="0.3">
      <c r="D3436" s="215"/>
      <c r="E3436" s="215"/>
      <c r="F3436" s="216"/>
      <c r="G3436" s="217"/>
      <c r="H3436" s="217"/>
      <c r="I3436" s="218"/>
      <c r="J3436" s="216"/>
      <c r="K3436" s="216"/>
      <c r="L3436" s="232"/>
      <c r="M3436" s="215"/>
      <c r="N3436" s="216"/>
    </row>
    <row r="3437" spans="4:14" s="205" customFormat="1" x14ac:dyDescent="0.3">
      <c r="D3437" s="215"/>
      <c r="E3437" s="215"/>
      <c r="F3437" s="216"/>
      <c r="G3437" s="217"/>
      <c r="H3437" s="217"/>
      <c r="I3437" s="218"/>
      <c r="J3437" s="216"/>
      <c r="K3437" s="216"/>
      <c r="L3437" s="232"/>
      <c r="M3437" s="215"/>
      <c r="N3437" s="216"/>
    </row>
    <row r="3438" spans="4:14" s="205" customFormat="1" x14ac:dyDescent="0.3">
      <c r="D3438" s="215"/>
      <c r="E3438" s="215"/>
      <c r="F3438" s="216"/>
      <c r="G3438" s="217"/>
      <c r="H3438" s="217"/>
      <c r="I3438" s="218"/>
      <c r="J3438" s="216"/>
      <c r="K3438" s="216"/>
      <c r="L3438" s="232"/>
      <c r="M3438" s="215"/>
      <c r="N3438" s="216"/>
    </row>
    <row r="3439" spans="4:14" s="205" customFormat="1" x14ac:dyDescent="0.3">
      <c r="D3439" s="215"/>
      <c r="E3439" s="215"/>
      <c r="F3439" s="216"/>
      <c r="G3439" s="217"/>
      <c r="H3439" s="217"/>
      <c r="I3439" s="218"/>
      <c r="J3439" s="216"/>
      <c r="K3439" s="216"/>
      <c r="L3439" s="232"/>
      <c r="M3439" s="215"/>
      <c r="N3439" s="216"/>
    </row>
    <row r="3440" spans="4:14" s="205" customFormat="1" x14ac:dyDescent="0.3">
      <c r="D3440" s="215"/>
      <c r="E3440" s="215"/>
      <c r="F3440" s="216"/>
      <c r="G3440" s="217"/>
      <c r="H3440" s="217"/>
      <c r="I3440" s="218"/>
      <c r="J3440" s="216"/>
      <c r="K3440" s="216"/>
      <c r="L3440" s="232"/>
      <c r="M3440" s="215"/>
      <c r="N3440" s="216"/>
    </row>
    <row r="3441" spans="4:14" s="205" customFormat="1" x14ac:dyDescent="0.3">
      <c r="D3441" s="215"/>
      <c r="E3441" s="215"/>
      <c r="F3441" s="216"/>
      <c r="G3441" s="217"/>
      <c r="H3441" s="217"/>
      <c r="I3441" s="218"/>
      <c r="J3441" s="216"/>
      <c r="K3441" s="216"/>
      <c r="L3441" s="232"/>
      <c r="M3441" s="215"/>
      <c r="N3441" s="216"/>
    </row>
    <row r="3442" spans="4:14" s="205" customFormat="1" x14ac:dyDescent="0.3">
      <c r="D3442" s="215"/>
      <c r="E3442" s="215"/>
      <c r="F3442" s="216"/>
      <c r="G3442" s="217"/>
      <c r="H3442" s="217"/>
      <c r="I3442" s="218"/>
      <c r="J3442" s="216"/>
      <c r="K3442" s="216"/>
      <c r="L3442" s="232"/>
      <c r="M3442" s="215"/>
      <c r="N3442" s="216"/>
    </row>
    <row r="3443" spans="4:14" s="205" customFormat="1" x14ac:dyDescent="0.3">
      <c r="D3443" s="215"/>
      <c r="E3443" s="215"/>
      <c r="F3443" s="216"/>
      <c r="G3443" s="217"/>
      <c r="H3443" s="217"/>
      <c r="I3443" s="218"/>
      <c r="J3443" s="216"/>
      <c r="K3443" s="216"/>
      <c r="L3443" s="232"/>
      <c r="M3443" s="215"/>
      <c r="N3443" s="216"/>
    </row>
    <row r="3444" spans="4:14" s="205" customFormat="1" x14ac:dyDescent="0.3">
      <c r="D3444" s="215"/>
      <c r="E3444" s="215"/>
      <c r="F3444" s="216"/>
      <c r="G3444" s="217"/>
      <c r="H3444" s="217"/>
      <c r="I3444" s="218"/>
      <c r="J3444" s="216"/>
      <c r="K3444" s="216"/>
      <c r="L3444" s="232"/>
      <c r="M3444" s="215"/>
      <c r="N3444" s="216"/>
    </row>
    <row r="3445" spans="4:14" s="205" customFormat="1" x14ac:dyDescent="0.3">
      <c r="D3445" s="215"/>
      <c r="E3445" s="215"/>
      <c r="F3445" s="216"/>
      <c r="G3445" s="217"/>
      <c r="H3445" s="217"/>
      <c r="I3445" s="218"/>
      <c r="J3445" s="216"/>
      <c r="K3445" s="216"/>
      <c r="L3445" s="232"/>
      <c r="M3445" s="215"/>
      <c r="N3445" s="216"/>
    </row>
    <row r="3446" spans="4:14" s="205" customFormat="1" x14ac:dyDescent="0.3">
      <c r="D3446" s="215"/>
      <c r="E3446" s="215"/>
      <c r="F3446" s="216"/>
      <c r="G3446" s="217"/>
      <c r="H3446" s="217"/>
      <c r="I3446" s="218"/>
      <c r="J3446" s="216"/>
      <c r="K3446" s="216"/>
      <c r="L3446" s="232"/>
      <c r="M3446" s="215"/>
      <c r="N3446" s="216"/>
    </row>
    <row r="3447" spans="4:14" s="205" customFormat="1" x14ac:dyDescent="0.3">
      <c r="D3447" s="215"/>
      <c r="E3447" s="215"/>
      <c r="F3447" s="216"/>
      <c r="G3447" s="217"/>
      <c r="H3447" s="217"/>
      <c r="I3447" s="218"/>
      <c r="J3447" s="216"/>
      <c r="K3447" s="216"/>
      <c r="L3447" s="232"/>
      <c r="M3447" s="215"/>
      <c r="N3447" s="216"/>
    </row>
    <row r="3448" spans="4:14" s="205" customFormat="1" x14ac:dyDescent="0.3">
      <c r="D3448" s="215"/>
      <c r="E3448" s="215"/>
      <c r="F3448" s="216"/>
      <c r="G3448" s="217"/>
      <c r="H3448" s="217"/>
      <c r="I3448" s="218"/>
      <c r="J3448" s="216"/>
      <c r="K3448" s="216"/>
      <c r="L3448" s="232"/>
      <c r="M3448" s="215"/>
      <c r="N3448" s="216"/>
    </row>
    <row r="3449" spans="4:14" s="205" customFormat="1" x14ac:dyDescent="0.3">
      <c r="D3449" s="215"/>
      <c r="E3449" s="215"/>
      <c r="F3449" s="216"/>
      <c r="G3449" s="217"/>
      <c r="H3449" s="217"/>
      <c r="I3449" s="218"/>
      <c r="J3449" s="216"/>
      <c r="K3449" s="216"/>
      <c r="L3449" s="232"/>
      <c r="M3449" s="215"/>
      <c r="N3449" s="216"/>
    </row>
    <row r="3450" spans="4:14" s="205" customFormat="1" x14ac:dyDescent="0.3">
      <c r="D3450" s="215"/>
      <c r="E3450" s="215"/>
      <c r="F3450" s="216"/>
      <c r="G3450" s="217"/>
      <c r="H3450" s="217"/>
      <c r="I3450" s="218"/>
      <c r="J3450" s="216"/>
      <c r="K3450" s="216"/>
      <c r="L3450" s="232"/>
      <c r="M3450" s="215"/>
      <c r="N3450" s="216"/>
    </row>
    <row r="3451" spans="4:14" s="205" customFormat="1" x14ac:dyDescent="0.3">
      <c r="D3451" s="215"/>
      <c r="E3451" s="215"/>
      <c r="F3451" s="216"/>
      <c r="G3451" s="217"/>
      <c r="H3451" s="217"/>
      <c r="I3451" s="218"/>
      <c r="J3451" s="216"/>
      <c r="K3451" s="216"/>
      <c r="L3451" s="232"/>
      <c r="M3451" s="215"/>
      <c r="N3451" s="216"/>
    </row>
    <row r="3452" spans="4:14" s="205" customFormat="1" x14ac:dyDescent="0.3">
      <c r="D3452" s="215"/>
      <c r="E3452" s="215"/>
      <c r="F3452" s="216"/>
      <c r="G3452" s="217"/>
      <c r="H3452" s="217"/>
      <c r="I3452" s="218"/>
      <c r="J3452" s="216"/>
      <c r="K3452" s="216"/>
      <c r="L3452" s="232"/>
      <c r="M3452" s="215"/>
      <c r="N3452" s="216"/>
    </row>
    <row r="3453" spans="4:14" s="205" customFormat="1" x14ac:dyDescent="0.3">
      <c r="D3453" s="215"/>
      <c r="E3453" s="215"/>
      <c r="F3453" s="216"/>
      <c r="G3453" s="217"/>
      <c r="H3453" s="217"/>
      <c r="I3453" s="218"/>
      <c r="J3453" s="216"/>
      <c r="K3453" s="216"/>
      <c r="L3453" s="232"/>
      <c r="M3453" s="215"/>
      <c r="N3453" s="216"/>
    </row>
    <row r="3454" spans="4:14" s="205" customFormat="1" x14ac:dyDescent="0.3">
      <c r="D3454" s="215"/>
      <c r="E3454" s="215"/>
      <c r="F3454" s="216"/>
      <c r="G3454" s="217"/>
      <c r="H3454" s="217"/>
      <c r="I3454" s="218"/>
      <c r="J3454" s="216"/>
      <c r="K3454" s="216"/>
      <c r="L3454" s="232"/>
      <c r="M3454" s="215"/>
      <c r="N3454" s="216"/>
    </row>
    <row r="3455" spans="4:14" s="205" customFormat="1" x14ac:dyDescent="0.3">
      <c r="D3455" s="215"/>
      <c r="E3455" s="215"/>
      <c r="F3455" s="216"/>
      <c r="G3455" s="217"/>
      <c r="H3455" s="217"/>
      <c r="I3455" s="218"/>
      <c r="J3455" s="216"/>
      <c r="K3455" s="216"/>
      <c r="L3455" s="232"/>
      <c r="M3455" s="215"/>
      <c r="N3455" s="216"/>
    </row>
    <row r="3456" spans="4:14" s="205" customFormat="1" x14ac:dyDescent="0.3">
      <c r="D3456" s="215"/>
      <c r="E3456" s="215"/>
      <c r="F3456" s="216"/>
      <c r="G3456" s="217"/>
      <c r="H3456" s="217"/>
      <c r="I3456" s="218"/>
      <c r="J3456" s="216"/>
      <c r="K3456" s="216"/>
      <c r="L3456" s="232"/>
      <c r="M3456" s="215"/>
      <c r="N3456" s="216"/>
    </row>
    <row r="3457" spans="4:14" s="205" customFormat="1" x14ac:dyDescent="0.3">
      <c r="D3457" s="215"/>
      <c r="E3457" s="215"/>
      <c r="F3457" s="216"/>
      <c r="G3457" s="217"/>
      <c r="H3457" s="217"/>
      <c r="I3457" s="218"/>
      <c r="J3457" s="216"/>
      <c r="K3457" s="216"/>
      <c r="L3457" s="232"/>
      <c r="M3457" s="215"/>
      <c r="N3457" s="216"/>
    </row>
    <row r="3458" spans="4:14" s="205" customFormat="1" x14ac:dyDescent="0.3">
      <c r="D3458" s="215"/>
      <c r="E3458" s="215"/>
      <c r="F3458" s="216"/>
      <c r="G3458" s="217"/>
      <c r="H3458" s="217"/>
      <c r="I3458" s="218"/>
      <c r="J3458" s="216"/>
      <c r="K3458" s="216"/>
      <c r="L3458" s="232"/>
      <c r="M3458" s="215"/>
      <c r="N3458" s="216"/>
    </row>
    <row r="3459" spans="4:14" s="205" customFormat="1" x14ac:dyDescent="0.3">
      <c r="D3459" s="215"/>
      <c r="E3459" s="215"/>
      <c r="F3459" s="216"/>
      <c r="G3459" s="217"/>
      <c r="H3459" s="217"/>
      <c r="I3459" s="218"/>
      <c r="J3459" s="216"/>
      <c r="K3459" s="216"/>
      <c r="L3459" s="232"/>
      <c r="M3459" s="215"/>
      <c r="N3459" s="216"/>
    </row>
    <row r="3460" spans="4:14" s="205" customFormat="1" x14ac:dyDescent="0.3">
      <c r="D3460" s="215"/>
      <c r="E3460" s="215"/>
      <c r="F3460" s="216"/>
      <c r="G3460" s="217"/>
      <c r="H3460" s="217"/>
      <c r="I3460" s="218"/>
      <c r="J3460" s="216"/>
      <c r="K3460" s="216"/>
      <c r="L3460" s="232"/>
      <c r="M3460" s="215"/>
      <c r="N3460" s="216"/>
    </row>
    <row r="3461" spans="4:14" s="205" customFormat="1" x14ac:dyDescent="0.3">
      <c r="D3461" s="215"/>
      <c r="E3461" s="215"/>
      <c r="F3461" s="216"/>
      <c r="G3461" s="217"/>
      <c r="H3461" s="217"/>
      <c r="I3461" s="218"/>
      <c r="J3461" s="216"/>
      <c r="K3461" s="216"/>
      <c r="L3461" s="232"/>
      <c r="M3461" s="215"/>
      <c r="N3461" s="216"/>
    </row>
    <row r="3462" spans="4:14" s="205" customFormat="1" x14ac:dyDescent="0.3">
      <c r="D3462" s="215"/>
      <c r="E3462" s="215"/>
      <c r="F3462" s="216"/>
      <c r="G3462" s="217"/>
      <c r="H3462" s="217"/>
      <c r="I3462" s="218"/>
      <c r="J3462" s="216"/>
      <c r="K3462" s="216"/>
      <c r="L3462" s="232"/>
      <c r="M3462" s="215"/>
      <c r="N3462" s="216"/>
    </row>
    <row r="3463" spans="4:14" s="205" customFormat="1" x14ac:dyDescent="0.3">
      <c r="D3463" s="215"/>
      <c r="E3463" s="215"/>
      <c r="F3463" s="216"/>
      <c r="G3463" s="217"/>
      <c r="H3463" s="217"/>
      <c r="I3463" s="218"/>
      <c r="J3463" s="216"/>
      <c r="K3463" s="216"/>
      <c r="L3463" s="232"/>
      <c r="M3463" s="215"/>
      <c r="N3463" s="216"/>
    </row>
    <row r="3464" spans="4:14" s="205" customFormat="1" x14ac:dyDescent="0.3">
      <c r="D3464" s="215"/>
      <c r="E3464" s="215"/>
      <c r="F3464" s="216"/>
      <c r="G3464" s="217"/>
      <c r="H3464" s="217"/>
      <c r="I3464" s="218"/>
      <c r="J3464" s="216"/>
      <c r="K3464" s="216"/>
      <c r="L3464" s="232"/>
      <c r="M3464" s="215"/>
      <c r="N3464" s="216"/>
    </row>
    <row r="3465" spans="4:14" s="205" customFormat="1" x14ac:dyDescent="0.3">
      <c r="D3465" s="215"/>
      <c r="E3465" s="215"/>
      <c r="F3465" s="216"/>
      <c r="G3465" s="217"/>
      <c r="H3465" s="217"/>
      <c r="I3465" s="218"/>
      <c r="J3465" s="216"/>
      <c r="K3465" s="216"/>
      <c r="L3465" s="232"/>
      <c r="M3465" s="215"/>
      <c r="N3465" s="216"/>
    </row>
    <row r="3466" spans="4:14" s="205" customFormat="1" x14ac:dyDescent="0.3">
      <c r="D3466" s="215"/>
      <c r="E3466" s="215"/>
      <c r="F3466" s="216"/>
      <c r="G3466" s="217"/>
      <c r="H3466" s="217"/>
      <c r="I3466" s="218"/>
      <c r="J3466" s="216"/>
      <c r="K3466" s="216"/>
      <c r="L3466" s="232"/>
      <c r="M3466" s="215"/>
      <c r="N3466" s="216"/>
    </row>
    <row r="3467" spans="4:14" s="205" customFormat="1" x14ac:dyDescent="0.3">
      <c r="D3467" s="215"/>
      <c r="E3467" s="215"/>
      <c r="F3467" s="216"/>
      <c r="G3467" s="217"/>
      <c r="H3467" s="217"/>
      <c r="I3467" s="218"/>
      <c r="J3467" s="216"/>
      <c r="K3467" s="216"/>
      <c r="L3467" s="232"/>
      <c r="M3467" s="215"/>
      <c r="N3467" s="216"/>
    </row>
    <row r="3468" spans="4:14" s="205" customFormat="1" x14ac:dyDescent="0.3">
      <c r="D3468" s="215"/>
      <c r="E3468" s="215"/>
      <c r="F3468" s="216"/>
      <c r="G3468" s="217"/>
      <c r="H3468" s="217"/>
      <c r="I3468" s="218"/>
      <c r="J3468" s="216"/>
      <c r="K3468" s="216"/>
      <c r="L3468" s="232"/>
      <c r="M3468" s="215"/>
      <c r="N3468" s="216"/>
    </row>
    <row r="3469" spans="4:14" s="205" customFormat="1" x14ac:dyDescent="0.3">
      <c r="D3469" s="215"/>
      <c r="E3469" s="215"/>
      <c r="F3469" s="216"/>
      <c r="G3469" s="217"/>
      <c r="H3469" s="217"/>
      <c r="I3469" s="218"/>
      <c r="J3469" s="216"/>
      <c r="K3469" s="216"/>
      <c r="L3469" s="232"/>
      <c r="M3469" s="215"/>
      <c r="N3469" s="216"/>
    </row>
    <row r="3470" spans="4:14" s="205" customFormat="1" x14ac:dyDescent="0.3">
      <c r="D3470" s="215"/>
      <c r="E3470" s="215"/>
      <c r="F3470" s="216"/>
      <c r="G3470" s="217"/>
      <c r="H3470" s="217"/>
      <c r="I3470" s="218"/>
      <c r="J3470" s="216"/>
      <c r="K3470" s="216"/>
      <c r="L3470" s="232"/>
      <c r="M3470" s="215"/>
      <c r="N3470" s="216"/>
    </row>
    <row r="3471" spans="4:14" s="205" customFormat="1" x14ac:dyDescent="0.3">
      <c r="D3471" s="215"/>
      <c r="E3471" s="215"/>
      <c r="F3471" s="216"/>
      <c r="G3471" s="217"/>
      <c r="H3471" s="217"/>
      <c r="I3471" s="218"/>
      <c r="J3471" s="216"/>
      <c r="K3471" s="216"/>
      <c r="L3471" s="232"/>
      <c r="M3471" s="215"/>
      <c r="N3471" s="216"/>
    </row>
    <row r="3472" spans="4:14" s="205" customFormat="1" x14ac:dyDescent="0.3">
      <c r="D3472" s="215"/>
      <c r="E3472" s="215"/>
      <c r="F3472" s="216"/>
      <c r="G3472" s="217"/>
      <c r="H3472" s="217"/>
      <c r="I3472" s="218"/>
      <c r="J3472" s="216"/>
      <c r="K3472" s="216"/>
      <c r="L3472" s="232"/>
      <c r="M3472" s="215"/>
      <c r="N3472" s="216"/>
    </row>
    <row r="3473" spans="4:14" s="205" customFormat="1" x14ac:dyDescent="0.3">
      <c r="D3473" s="215"/>
      <c r="E3473" s="215"/>
      <c r="F3473" s="216"/>
      <c r="G3473" s="217"/>
      <c r="H3473" s="217"/>
      <c r="I3473" s="218"/>
      <c r="J3473" s="216"/>
      <c r="K3473" s="216"/>
      <c r="L3473" s="232"/>
      <c r="M3473" s="215"/>
      <c r="N3473" s="216"/>
    </row>
    <row r="3474" spans="4:14" s="205" customFormat="1" x14ac:dyDescent="0.3">
      <c r="D3474" s="215"/>
      <c r="E3474" s="215"/>
      <c r="F3474" s="216"/>
      <c r="G3474" s="217"/>
      <c r="H3474" s="217"/>
      <c r="I3474" s="218"/>
      <c r="J3474" s="216"/>
      <c r="K3474" s="216"/>
      <c r="L3474" s="232"/>
      <c r="M3474" s="215"/>
      <c r="N3474" s="216"/>
    </row>
    <row r="3475" spans="4:14" s="205" customFormat="1" x14ac:dyDescent="0.3">
      <c r="D3475" s="215"/>
      <c r="E3475" s="215"/>
      <c r="F3475" s="216"/>
      <c r="G3475" s="217"/>
      <c r="H3475" s="217"/>
      <c r="I3475" s="218"/>
      <c r="J3475" s="216"/>
      <c r="K3475" s="216"/>
      <c r="L3475" s="232"/>
      <c r="M3475" s="215"/>
      <c r="N3475" s="216"/>
    </row>
    <row r="3476" spans="4:14" s="205" customFormat="1" x14ac:dyDescent="0.3">
      <c r="D3476" s="215"/>
      <c r="E3476" s="215"/>
      <c r="F3476" s="216"/>
      <c r="G3476" s="217"/>
      <c r="H3476" s="217"/>
      <c r="I3476" s="218"/>
      <c r="J3476" s="216"/>
      <c r="K3476" s="216"/>
      <c r="L3476" s="232"/>
      <c r="M3476" s="215"/>
      <c r="N3476" s="216"/>
    </row>
    <row r="3477" spans="4:14" s="205" customFormat="1" x14ac:dyDescent="0.3">
      <c r="D3477" s="215"/>
      <c r="E3477" s="215"/>
      <c r="F3477" s="216"/>
      <c r="G3477" s="217"/>
      <c r="H3477" s="217"/>
      <c r="I3477" s="218"/>
      <c r="J3477" s="216"/>
      <c r="K3477" s="216"/>
      <c r="L3477" s="232"/>
      <c r="M3477" s="215"/>
      <c r="N3477" s="216"/>
    </row>
    <row r="3478" spans="4:14" s="205" customFormat="1" x14ac:dyDescent="0.3">
      <c r="D3478" s="215"/>
      <c r="E3478" s="215"/>
      <c r="F3478" s="216"/>
      <c r="G3478" s="217"/>
      <c r="H3478" s="217"/>
      <c r="I3478" s="218"/>
      <c r="J3478" s="216"/>
      <c r="K3478" s="216"/>
      <c r="L3478" s="232"/>
      <c r="M3478" s="215"/>
      <c r="N3478" s="216"/>
    </row>
    <row r="3479" spans="4:14" s="205" customFormat="1" x14ac:dyDescent="0.3">
      <c r="D3479" s="215"/>
      <c r="E3479" s="215"/>
      <c r="F3479" s="216"/>
      <c r="G3479" s="217"/>
      <c r="H3479" s="217"/>
      <c r="I3479" s="218"/>
      <c r="J3479" s="216"/>
      <c r="K3479" s="216"/>
      <c r="L3479" s="232"/>
      <c r="M3479" s="215"/>
      <c r="N3479" s="216"/>
    </row>
    <row r="3480" spans="4:14" s="205" customFormat="1" x14ac:dyDescent="0.3">
      <c r="D3480" s="215"/>
      <c r="E3480" s="215"/>
      <c r="F3480" s="216"/>
      <c r="G3480" s="217"/>
      <c r="H3480" s="217"/>
      <c r="I3480" s="218"/>
      <c r="J3480" s="216"/>
      <c r="K3480" s="216"/>
      <c r="L3480" s="232"/>
      <c r="M3480" s="215"/>
      <c r="N3480" s="216"/>
    </row>
    <row r="3481" spans="4:14" s="205" customFormat="1" x14ac:dyDescent="0.3">
      <c r="D3481" s="215"/>
      <c r="E3481" s="215"/>
      <c r="F3481" s="216"/>
      <c r="G3481" s="217"/>
      <c r="H3481" s="217"/>
      <c r="I3481" s="218"/>
      <c r="J3481" s="216"/>
      <c r="K3481" s="216"/>
      <c r="L3481" s="232"/>
      <c r="M3481" s="215"/>
      <c r="N3481" s="216"/>
    </row>
    <row r="3482" spans="4:14" s="205" customFormat="1" x14ac:dyDescent="0.3">
      <c r="D3482" s="215"/>
      <c r="E3482" s="215"/>
      <c r="F3482" s="216"/>
      <c r="G3482" s="217"/>
      <c r="H3482" s="217"/>
      <c r="I3482" s="218"/>
      <c r="J3482" s="216"/>
      <c r="K3482" s="216"/>
      <c r="L3482" s="232"/>
      <c r="M3482" s="215"/>
      <c r="N3482" s="216"/>
    </row>
    <row r="3483" spans="4:14" s="205" customFormat="1" x14ac:dyDescent="0.3">
      <c r="D3483" s="215"/>
      <c r="E3483" s="215"/>
      <c r="F3483" s="216"/>
      <c r="G3483" s="217"/>
      <c r="H3483" s="217"/>
      <c r="I3483" s="218"/>
      <c r="J3483" s="216"/>
      <c r="K3483" s="216"/>
      <c r="L3483" s="232"/>
      <c r="M3483" s="215"/>
      <c r="N3483" s="216"/>
    </row>
    <row r="3484" spans="4:14" s="205" customFormat="1" x14ac:dyDescent="0.3">
      <c r="D3484" s="215"/>
      <c r="E3484" s="215"/>
      <c r="F3484" s="216"/>
      <c r="G3484" s="217"/>
      <c r="H3484" s="217"/>
      <c r="I3484" s="218"/>
      <c r="J3484" s="216"/>
      <c r="K3484" s="216"/>
      <c r="L3484" s="232"/>
      <c r="M3484" s="215"/>
      <c r="N3484" s="216"/>
    </row>
    <row r="3485" spans="4:14" s="205" customFormat="1" x14ac:dyDescent="0.3">
      <c r="D3485" s="215"/>
      <c r="E3485" s="215"/>
      <c r="F3485" s="216"/>
      <c r="G3485" s="217"/>
      <c r="H3485" s="217"/>
      <c r="I3485" s="218"/>
      <c r="J3485" s="216"/>
      <c r="K3485" s="216"/>
      <c r="L3485" s="232"/>
      <c r="M3485" s="215"/>
      <c r="N3485" s="216"/>
    </row>
    <row r="3486" spans="4:14" s="205" customFormat="1" x14ac:dyDescent="0.3">
      <c r="D3486" s="215"/>
      <c r="E3486" s="215"/>
      <c r="F3486" s="216"/>
      <c r="G3486" s="217"/>
      <c r="H3486" s="217"/>
      <c r="I3486" s="218"/>
      <c r="J3486" s="216"/>
      <c r="K3486" s="216"/>
      <c r="L3486" s="232"/>
      <c r="M3486" s="215"/>
      <c r="N3486" s="216"/>
    </row>
    <row r="3487" spans="4:14" s="205" customFormat="1" x14ac:dyDescent="0.3">
      <c r="D3487" s="215"/>
      <c r="E3487" s="215"/>
      <c r="F3487" s="216"/>
      <c r="G3487" s="217"/>
      <c r="H3487" s="217"/>
      <c r="I3487" s="218"/>
      <c r="J3487" s="216"/>
      <c r="K3487" s="216"/>
      <c r="L3487" s="232"/>
      <c r="M3487" s="215"/>
      <c r="N3487" s="216"/>
    </row>
    <row r="3488" spans="4:14" s="205" customFormat="1" x14ac:dyDescent="0.3">
      <c r="D3488" s="215"/>
      <c r="E3488" s="215"/>
      <c r="F3488" s="216"/>
      <c r="G3488" s="217"/>
      <c r="H3488" s="217"/>
      <c r="I3488" s="218"/>
      <c r="J3488" s="216"/>
      <c r="K3488" s="216"/>
      <c r="L3488" s="232"/>
      <c r="M3488" s="215"/>
      <c r="N3488" s="216"/>
    </row>
    <row r="3489" spans="4:14" s="205" customFormat="1" x14ac:dyDescent="0.3">
      <c r="D3489" s="215"/>
      <c r="E3489" s="215"/>
      <c r="F3489" s="216"/>
      <c r="G3489" s="217"/>
      <c r="H3489" s="217"/>
      <c r="I3489" s="218"/>
      <c r="J3489" s="216"/>
      <c r="K3489" s="216"/>
      <c r="L3489" s="232"/>
      <c r="M3489" s="215"/>
      <c r="N3489" s="216"/>
    </row>
    <row r="3490" spans="4:14" s="205" customFormat="1" x14ac:dyDescent="0.3">
      <c r="D3490" s="215"/>
      <c r="E3490" s="215"/>
      <c r="F3490" s="216"/>
      <c r="G3490" s="217"/>
      <c r="H3490" s="217"/>
      <c r="I3490" s="218"/>
      <c r="J3490" s="216"/>
      <c r="K3490" s="216"/>
      <c r="L3490" s="232"/>
      <c r="M3490" s="215"/>
      <c r="N3490" s="216"/>
    </row>
    <row r="3491" spans="4:14" s="205" customFormat="1" x14ac:dyDescent="0.3">
      <c r="D3491" s="215"/>
      <c r="E3491" s="215"/>
      <c r="F3491" s="216"/>
      <c r="G3491" s="217"/>
      <c r="H3491" s="217"/>
      <c r="I3491" s="218"/>
      <c r="J3491" s="216"/>
      <c r="K3491" s="216"/>
      <c r="L3491" s="232"/>
      <c r="M3491" s="215"/>
      <c r="N3491" s="216"/>
    </row>
    <row r="3492" spans="4:14" s="205" customFormat="1" x14ac:dyDescent="0.3">
      <c r="D3492" s="215"/>
      <c r="E3492" s="215"/>
      <c r="F3492" s="216"/>
      <c r="G3492" s="217"/>
      <c r="H3492" s="217"/>
      <c r="I3492" s="218"/>
      <c r="J3492" s="216"/>
      <c r="K3492" s="216"/>
      <c r="L3492" s="232"/>
      <c r="M3492" s="215"/>
      <c r="N3492" s="216"/>
    </row>
    <row r="3493" spans="4:14" s="205" customFormat="1" x14ac:dyDescent="0.3">
      <c r="D3493" s="215"/>
      <c r="E3493" s="215"/>
      <c r="F3493" s="216"/>
      <c r="G3493" s="217"/>
      <c r="H3493" s="217"/>
      <c r="I3493" s="218"/>
      <c r="J3493" s="216"/>
      <c r="K3493" s="216"/>
      <c r="L3493" s="232"/>
      <c r="M3493" s="215"/>
      <c r="N3493" s="216"/>
    </row>
    <row r="3494" spans="4:14" s="205" customFormat="1" x14ac:dyDescent="0.3">
      <c r="D3494" s="215"/>
      <c r="E3494" s="215"/>
      <c r="F3494" s="216"/>
      <c r="G3494" s="217"/>
      <c r="H3494" s="217"/>
      <c r="I3494" s="218"/>
      <c r="J3494" s="216"/>
      <c r="K3494" s="216"/>
      <c r="L3494" s="232"/>
      <c r="M3494" s="215"/>
      <c r="N3494" s="216"/>
    </row>
    <row r="3495" spans="4:14" s="205" customFormat="1" x14ac:dyDescent="0.3">
      <c r="D3495" s="215"/>
      <c r="E3495" s="215"/>
      <c r="F3495" s="216"/>
      <c r="G3495" s="217"/>
      <c r="H3495" s="217"/>
      <c r="I3495" s="218"/>
      <c r="J3495" s="216"/>
      <c r="K3495" s="216"/>
      <c r="L3495" s="232"/>
      <c r="M3495" s="215"/>
      <c r="N3495" s="216"/>
    </row>
    <row r="3496" spans="4:14" s="205" customFormat="1" x14ac:dyDescent="0.3">
      <c r="D3496" s="215"/>
      <c r="E3496" s="215"/>
      <c r="F3496" s="216"/>
      <c r="G3496" s="217"/>
      <c r="H3496" s="217"/>
      <c r="I3496" s="218"/>
      <c r="J3496" s="216"/>
      <c r="K3496" s="216"/>
      <c r="L3496" s="232"/>
      <c r="M3496" s="215"/>
      <c r="N3496" s="216"/>
    </row>
    <row r="3497" spans="4:14" s="205" customFormat="1" x14ac:dyDescent="0.3">
      <c r="D3497" s="215"/>
      <c r="E3497" s="215"/>
      <c r="F3497" s="216"/>
      <c r="G3497" s="217"/>
      <c r="H3497" s="217"/>
      <c r="I3497" s="218"/>
      <c r="J3497" s="216"/>
      <c r="K3497" s="216"/>
      <c r="L3497" s="232"/>
      <c r="M3497" s="215"/>
      <c r="N3497" s="216"/>
    </row>
    <row r="3498" spans="4:14" s="205" customFormat="1" x14ac:dyDescent="0.3">
      <c r="D3498" s="215"/>
      <c r="E3498" s="215"/>
      <c r="F3498" s="216"/>
      <c r="G3498" s="217"/>
      <c r="H3498" s="217"/>
      <c r="I3498" s="218"/>
      <c r="J3498" s="216"/>
      <c r="K3498" s="216"/>
      <c r="L3498" s="232"/>
      <c r="M3498" s="215"/>
      <c r="N3498" s="216"/>
    </row>
    <row r="3499" spans="4:14" s="205" customFormat="1" x14ac:dyDescent="0.3">
      <c r="D3499" s="215"/>
      <c r="E3499" s="215"/>
      <c r="F3499" s="216"/>
      <c r="G3499" s="217"/>
      <c r="H3499" s="217"/>
      <c r="I3499" s="218"/>
      <c r="J3499" s="216"/>
      <c r="K3499" s="216"/>
      <c r="L3499" s="232"/>
      <c r="M3499" s="215"/>
      <c r="N3499" s="216"/>
    </row>
    <row r="3500" spans="4:14" s="205" customFormat="1" x14ac:dyDescent="0.3">
      <c r="D3500" s="215"/>
      <c r="E3500" s="215"/>
      <c r="F3500" s="216"/>
      <c r="G3500" s="217"/>
      <c r="H3500" s="217"/>
      <c r="I3500" s="218"/>
      <c r="J3500" s="216"/>
      <c r="K3500" s="216"/>
      <c r="L3500" s="232"/>
      <c r="M3500" s="215"/>
      <c r="N3500" s="216"/>
    </row>
    <row r="3501" spans="4:14" s="205" customFormat="1" x14ac:dyDescent="0.3">
      <c r="D3501" s="215"/>
      <c r="E3501" s="215"/>
      <c r="F3501" s="216"/>
      <c r="G3501" s="217"/>
      <c r="H3501" s="217"/>
      <c r="I3501" s="218"/>
      <c r="J3501" s="216"/>
      <c r="K3501" s="216"/>
      <c r="L3501" s="232"/>
      <c r="M3501" s="215"/>
      <c r="N3501" s="216"/>
    </row>
    <row r="3502" spans="4:14" s="205" customFormat="1" x14ac:dyDescent="0.3">
      <c r="D3502" s="215"/>
      <c r="E3502" s="215"/>
      <c r="F3502" s="216"/>
      <c r="G3502" s="217"/>
      <c r="H3502" s="217"/>
      <c r="I3502" s="218"/>
      <c r="J3502" s="216"/>
      <c r="K3502" s="216"/>
      <c r="L3502" s="232"/>
      <c r="M3502" s="215"/>
      <c r="N3502" s="216"/>
    </row>
    <row r="3503" spans="4:14" s="205" customFormat="1" x14ac:dyDescent="0.3">
      <c r="D3503" s="215"/>
      <c r="E3503" s="215"/>
      <c r="F3503" s="216"/>
      <c r="G3503" s="217"/>
      <c r="H3503" s="217"/>
      <c r="I3503" s="218"/>
      <c r="J3503" s="216"/>
      <c r="K3503" s="216"/>
      <c r="L3503" s="232"/>
      <c r="M3503" s="215"/>
      <c r="N3503" s="216"/>
    </row>
    <row r="3504" spans="4:14" s="205" customFormat="1" x14ac:dyDescent="0.3">
      <c r="D3504" s="215"/>
      <c r="E3504" s="215"/>
      <c r="F3504" s="216"/>
      <c r="G3504" s="217"/>
      <c r="H3504" s="217"/>
      <c r="I3504" s="218"/>
      <c r="J3504" s="216"/>
      <c r="K3504" s="216"/>
      <c r="L3504" s="232"/>
      <c r="M3504" s="215"/>
      <c r="N3504" s="216"/>
    </row>
    <row r="3505" spans="4:14" s="205" customFormat="1" x14ac:dyDescent="0.3">
      <c r="D3505" s="215"/>
      <c r="E3505" s="215"/>
      <c r="F3505" s="216"/>
      <c r="G3505" s="217"/>
      <c r="H3505" s="217"/>
      <c r="I3505" s="218"/>
      <c r="J3505" s="216"/>
      <c r="K3505" s="216"/>
      <c r="L3505" s="232"/>
      <c r="M3505" s="215"/>
      <c r="N3505" s="216"/>
    </row>
    <row r="3506" spans="4:14" s="205" customFormat="1" x14ac:dyDescent="0.3">
      <c r="D3506" s="215"/>
      <c r="E3506" s="215"/>
      <c r="F3506" s="216"/>
      <c r="G3506" s="217"/>
      <c r="H3506" s="217"/>
      <c r="I3506" s="218"/>
      <c r="J3506" s="216"/>
      <c r="K3506" s="216"/>
      <c r="L3506" s="232"/>
      <c r="M3506" s="215"/>
      <c r="N3506" s="216"/>
    </row>
    <row r="3507" spans="4:14" s="205" customFormat="1" x14ac:dyDescent="0.3">
      <c r="D3507" s="215"/>
      <c r="E3507" s="215"/>
      <c r="F3507" s="216"/>
      <c r="G3507" s="217"/>
      <c r="H3507" s="217"/>
      <c r="I3507" s="218"/>
      <c r="J3507" s="216"/>
      <c r="K3507" s="216"/>
      <c r="L3507" s="232"/>
      <c r="M3507" s="215"/>
      <c r="N3507" s="216"/>
    </row>
    <row r="3508" spans="4:14" s="205" customFormat="1" x14ac:dyDescent="0.3">
      <c r="D3508" s="215"/>
      <c r="E3508" s="215"/>
      <c r="F3508" s="216"/>
      <c r="G3508" s="217"/>
      <c r="H3508" s="217"/>
      <c r="I3508" s="218"/>
      <c r="J3508" s="216"/>
      <c r="K3508" s="216"/>
      <c r="L3508" s="232"/>
      <c r="M3508" s="215"/>
      <c r="N3508" s="216"/>
    </row>
    <row r="3509" spans="4:14" s="205" customFormat="1" x14ac:dyDescent="0.3">
      <c r="D3509" s="215"/>
      <c r="E3509" s="215"/>
      <c r="F3509" s="216"/>
      <c r="G3509" s="217"/>
      <c r="H3509" s="217"/>
      <c r="I3509" s="218"/>
      <c r="J3509" s="216"/>
      <c r="K3509" s="216"/>
      <c r="L3509" s="232"/>
      <c r="M3509" s="215"/>
      <c r="N3509" s="216"/>
    </row>
    <row r="3510" spans="4:14" s="205" customFormat="1" x14ac:dyDescent="0.3">
      <c r="D3510" s="215"/>
      <c r="E3510" s="215"/>
      <c r="F3510" s="216"/>
      <c r="G3510" s="217"/>
      <c r="H3510" s="217"/>
      <c r="I3510" s="218"/>
      <c r="J3510" s="216"/>
      <c r="K3510" s="216"/>
      <c r="L3510" s="232"/>
      <c r="M3510" s="215"/>
      <c r="N3510" s="216"/>
    </row>
    <row r="3511" spans="4:14" s="205" customFormat="1" x14ac:dyDescent="0.3">
      <c r="D3511" s="215"/>
      <c r="E3511" s="215"/>
      <c r="F3511" s="216"/>
      <c r="G3511" s="217"/>
      <c r="H3511" s="217"/>
      <c r="I3511" s="218"/>
      <c r="J3511" s="216"/>
      <c r="K3511" s="216"/>
      <c r="L3511" s="232"/>
      <c r="M3511" s="215"/>
      <c r="N3511" s="216"/>
    </row>
    <row r="3512" spans="4:14" s="205" customFormat="1" x14ac:dyDescent="0.3">
      <c r="D3512" s="215"/>
      <c r="E3512" s="215"/>
      <c r="F3512" s="216"/>
      <c r="G3512" s="217"/>
      <c r="H3512" s="217"/>
      <c r="I3512" s="218"/>
      <c r="J3512" s="216"/>
      <c r="K3512" s="216"/>
      <c r="L3512" s="232"/>
      <c r="M3512" s="215"/>
      <c r="N3512" s="216"/>
    </row>
    <row r="3513" spans="4:14" s="205" customFormat="1" x14ac:dyDescent="0.3">
      <c r="D3513" s="215"/>
      <c r="E3513" s="215"/>
      <c r="F3513" s="216"/>
      <c r="G3513" s="217"/>
      <c r="H3513" s="217"/>
      <c r="I3513" s="218"/>
      <c r="J3513" s="216"/>
      <c r="K3513" s="216"/>
      <c r="L3513" s="232"/>
      <c r="M3513" s="215"/>
      <c r="N3513" s="216"/>
    </row>
    <row r="3514" spans="4:14" s="205" customFormat="1" x14ac:dyDescent="0.3">
      <c r="D3514" s="215"/>
      <c r="E3514" s="215"/>
      <c r="F3514" s="216"/>
      <c r="G3514" s="217"/>
      <c r="H3514" s="217"/>
      <c r="I3514" s="218"/>
      <c r="J3514" s="216"/>
      <c r="K3514" s="216"/>
      <c r="L3514" s="232"/>
      <c r="M3514" s="215"/>
      <c r="N3514" s="216"/>
    </row>
    <row r="3515" spans="4:14" s="205" customFormat="1" x14ac:dyDescent="0.3">
      <c r="D3515" s="215"/>
      <c r="E3515" s="215"/>
      <c r="F3515" s="216"/>
      <c r="G3515" s="217"/>
      <c r="H3515" s="217"/>
      <c r="I3515" s="218"/>
      <c r="J3515" s="216"/>
      <c r="K3515" s="216"/>
      <c r="L3515" s="232"/>
      <c r="M3515" s="215"/>
      <c r="N3515" s="216"/>
    </row>
    <row r="3516" spans="4:14" s="205" customFormat="1" x14ac:dyDescent="0.3">
      <c r="D3516" s="215"/>
      <c r="E3516" s="215"/>
      <c r="F3516" s="216"/>
      <c r="G3516" s="217"/>
      <c r="H3516" s="217"/>
      <c r="I3516" s="218"/>
      <c r="J3516" s="216"/>
      <c r="K3516" s="216"/>
      <c r="L3516" s="232"/>
      <c r="M3516" s="215"/>
      <c r="N3516" s="216"/>
    </row>
    <row r="3517" spans="4:14" s="205" customFormat="1" x14ac:dyDescent="0.3">
      <c r="D3517" s="215"/>
      <c r="E3517" s="215"/>
      <c r="F3517" s="216"/>
      <c r="G3517" s="217"/>
      <c r="H3517" s="217"/>
      <c r="I3517" s="218"/>
      <c r="J3517" s="216"/>
      <c r="K3517" s="216"/>
      <c r="L3517" s="232"/>
      <c r="M3517" s="215"/>
      <c r="N3517" s="216"/>
    </row>
    <row r="3518" spans="4:14" s="205" customFormat="1" x14ac:dyDescent="0.3">
      <c r="D3518" s="215"/>
      <c r="E3518" s="215"/>
      <c r="F3518" s="216"/>
      <c r="G3518" s="217"/>
      <c r="H3518" s="217"/>
      <c r="I3518" s="218"/>
      <c r="J3518" s="216"/>
      <c r="K3518" s="216"/>
      <c r="L3518" s="232"/>
      <c r="M3518" s="215"/>
      <c r="N3518" s="216"/>
    </row>
    <row r="3519" spans="4:14" s="205" customFormat="1" x14ac:dyDescent="0.3">
      <c r="D3519" s="215"/>
      <c r="E3519" s="215"/>
      <c r="F3519" s="216"/>
      <c r="G3519" s="217"/>
      <c r="H3519" s="217"/>
      <c r="I3519" s="218"/>
      <c r="J3519" s="216"/>
      <c r="K3519" s="216"/>
      <c r="L3519" s="232"/>
      <c r="M3519" s="215"/>
      <c r="N3519" s="216"/>
    </row>
    <row r="3520" spans="4:14" s="205" customFormat="1" x14ac:dyDescent="0.3">
      <c r="D3520" s="215"/>
      <c r="E3520" s="215"/>
      <c r="F3520" s="216"/>
      <c r="G3520" s="217"/>
      <c r="H3520" s="217"/>
      <c r="I3520" s="218"/>
      <c r="J3520" s="216"/>
      <c r="K3520" s="216"/>
      <c r="L3520" s="232"/>
      <c r="M3520" s="215"/>
      <c r="N3520" s="216"/>
    </row>
    <row r="3521" spans="4:14" s="205" customFormat="1" x14ac:dyDescent="0.3">
      <c r="D3521" s="215"/>
      <c r="E3521" s="215"/>
      <c r="F3521" s="216"/>
      <c r="G3521" s="217"/>
      <c r="H3521" s="217"/>
      <c r="I3521" s="218"/>
      <c r="J3521" s="216"/>
      <c r="K3521" s="216"/>
      <c r="L3521" s="232"/>
      <c r="M3521" s="215"/>
      <c r="N3521" s="216"/>
    </row>
    <row r="3522" spans="4:14" s="205" customFormat="1" x14ac:dyDescent="0.3">
      <c r="D3522" s="215"/>
      <c r="E3522" s="215"/>
      <c r="F3522" s="216"/>
      <c r="G3522" s="217"/>
      <c r="H3522" s="217"/>
      <c r="I3522" s="218"/>
      <c r="J3522" s="216"/>
      <c r="K3522" s="216"/>
      <c r="L3522" s="232"/>
      <c r="M3522" s="215"/>
      <c r="N3522" s="216"/>
    </row>
    <row r="3523" spans="4:14" s="205" customFormat="1" x14ac:dyDescent="0.3">
      <c r="D3523" s="215"/>
      <c r="E3523" s="215"/>
      <c r="F3523" s="216"/>
      <c r="G3523" s="217"/>
      <c r="H3523" s="217"/>
      <c r="I3523" s="218"/>
      <c r="J3523" s="216"/>
      <c r="K3523" s="216"/>
      <c r="L3523" s="232"/>
      <c r="M3523" s="215"/>
      <c r="N3523" s="216"/>
    </row>
    <row r="3524" spans="4:14" s="205" customFormat="1" x14ac:dyDescent="0.3">
      <c r="D3524" s="215"/>
      <c r="E3524" s="215"/>
      <c r="F3524" s="216"/>
      <c r="G3524" s="217"/>
      <c r="H3524" s="217"/>
      <c r="I3524" s="218"/>
      <c r="J3524" s="216"/>
      <c r="K3524" s="216"/>
      <c r="L3524" s="232"/>
      <c r="M3524" s="215"/>
      <c r="N3524" s="216"/>
    </row>
    <row r="3525" spans="4:14" s="205" customFormat="1" x14ac:dyDescent="0.3">
      <c r="D3525" s="215"/>
      <c r="E3525" s="215"/>
      <c r="F3525" s="216"/>
      <c r="G3525" s="217"/>
      <c r="H3525" s="217"/>
      <c r="I3525" s="218"/>
      <c r="J3525" s="216"/>
      <c r="K3525" s="216"/>
      <c r="L3525" s="232"/>
      <c r="M3525" s="215"/>
      <c r="N3525" s="216"/>
    </row>
    <row r="3526" spans="4:14" s="205" customFormat="1" x14ac:dyDescent="0.3">
      <c r="D3526" s="215"/>
      <c r="E3526" s="215"/>
      <c r="F3526" s="216"/>
      <c r="G3526" s="217"/>
      <c r="H3526" s="217"/>
      <c r="I3526" s="218"/>
      <c r="J3526" s="216"/>
      <c r="K3526" s="216"/>
      <c r="L3526" s="232"/>
      <c r="M3526" s="215"/>
      <c r="N3526" s="216"/>
    </row>
    <row r="3527" spans="4:14" s="205" customFormat="1" x14ac:dyDescent="0.3">
      <c r="D3527" s="215"/>
      <c r="E3527" s="215"/>
      <c r="F3527" s="216"/>
      <c r="G3527" s="217"/>
      <c r="H3527" s="217"/>
      <c r="I3527" s="218"/>
      <c r="J3527" s="216"/>
      <c r="K3527" s="216"/>
      <c r="L3527" s="232"/>
      <c r="M3527" s="215"/>
      <c r="N3527" s="216"/>
    </row>
    <row r="3528" spans="4:14" s="205" customFormat="1" x14ac:dyDescent="0.3">
      <c r="D3528" s="215"/>
      <c r="E3528" s="215"/>
      <c r="F3528" s="216"/>
      <c r="G3528" s="217"/>
      <c r="H3528" s="217"/>
      <c r="I3528" s="218"/>
      <c r="J3528" s="216"/>
      <c r="K3528" s="216"/>
      <c r="L3528" s="232"/>
      <c r="M3528" s="215"/>
      <c r="N3528" s="216"/>
    </row>
    <row r="3529" spans="4:14" s="205" customFormat="1" x14ac:dyDescent="0.3">
      <c r="D3529" s="215"/>
      <c r="E3529" s="215"/>
      <c r="F3529" s="216"/>
      <c r="G3529" s="217"/>
      <c r="H3529" s="217"/>
      <c r="I3529" s="218"/>
      <c r="J3529" s="216"/>
      <c r="K3529" s="216"/>
      <c r="L3529" s="232"/>
      <c r="M3529" s="215"/>
      <c r="N3529" s="216"/>
    </row>
    <row r="3530" spans="4:14" s="205" customFormat="1" x14ac:dyDescent="0.3">
      <c r="D3530" s="215"/>
      <c r="E3530" s="215"/>
      <c r="F3530" s="216"/>
      <c r="G3530" s="217"/>
      <c r="H3530" s="217"/>
      <c r="I3530" s="218"/>
      <c r="J3530" s="216"/>
      <c r="K3530" s="216"/>
      <c r="L3530" s="232"/>
      <c r="M3530" s="215"/>
      <c r="N3530" s="216"/>
    </row>
    <row r="3531" spans="4:14" s="205" customFormat="1" x14ac:dyDescent="0.3">
      <c r="D3531" s="215"/>
      <c r="E3531" s="215"/>
      <c r="F3531" s="216"/>
      <c r="G3531" s="217"/>
      <c r="H3531" s="217"/>
      <c r="I3531" s="218"/>
      <c r="J3531" s="216"/>
      <c r="K3531" s="216"/>
      <c r="L3531" s="232"/>
      <c r="M3531" s="215"/>
      <c r="N3531" s="216"/>
    </row>
    <row r="3532" spans="4:14" s="205" customFormat="1" x14ac:dyDescent="0.3">
      <c r="D3532" s="215"/>
      <c r="E3532" s="215"/>
      <c r="F3532" s="216"/>
      <c r="G3532" s="217"/>
      <c r="H3532" s="217"/>
      <c r="I3532" s="218"/>
      <c r="J3532" s="216"/>
      <c r="K3532" s="216"/>
      <c r="L3532" s="232"/>
      <c r="M3532" s="215"/>
      <c r="N3532" s="216"/>
    </row>
    <row r="3533" spans="4:14" s="205" customFormat="1" x14ac:dyDescent="0.3">
      <c r="D3533" s="215"/>
      <c r="E3533" s="215"/>
      <c r="F3533" s="216"/>
      <c r="G3533" s="217"/>
      <c r="H3533" s="217"/>
      <c r="I3533" s="218"/>
      <c r="J3533" s="216"/>
      <c r="K3533" s="216"/>
      <c r="L3533" s="232"/>
      <c r="M3533" s="215"/>
      <c r="N3533" s="216"/>
    </row>
    <row r="3534" spans="4:14" s="205" customFormat="1" x14ac:dyDescent="0.3">
      <c r="D3534" s="215"/>
      <c r="E3534" s="215"/>
      <c r="F3534" s="216"/>
      <c r="G3534" s="217"/>
      <c r="H3534" s="217"/>
      <c r="I3534" s="218"/>
      <c r="J3534" s="216"/>
      <c r="K3534" s="216"/>
      <c r="L3534" s="232"/>
      <c r="M3534" s="215"/>
      <c r="N3534" s="216"/>
    </row>
    <row r="3535" spans="4:14" s="205" customFormat="1" x14ac:dyDescent="0.3">
      <c r="D3535" s="215"/>
      <c r="E3535" s="215"/>
      <c r="F3535" s="216"/>
      <c r="G3535" s="217"/>
      <c r="H3535" s="217"/>
      <c r="I3535" s="218"/>
      <c r="J3535" s="216"/>
      <c r="K3535" s="216"/>
      <c r="L3535" s="232"/>
      <c r="M3535" s="215"/>
      <c r="N3535" s="216"/>
    </row>
    <row r="3536" spans="4:14" s="205" customFormat="1" x14ac:dyDescent="0.3">
      <c r="D3536" s="215"/>
      <c r="E3536" s="215"/>
      <c r="F3536" s="216"/>
      <c r="G3536" s="217"/>
      <c r="H3536" s="217"/>
      <c r="I3536" s="218"/>
      <c r="J3536" s="216"/>
      <c r="K3536" s="216"/>
      <c r="L3536" s="232"/>
      <c r="M3536" s="215"/>
      <c r="N3536" s="216"/>
    </row>
    <row r="3537" spans="4:14" s="205" customFormat="1" x14ac:dyDescent="0.3">
      <c r="D3537" s="215"/>
      <c r="E3537" s="215"/>
      <c r="F3537" s="216"/>
      <c r="G3537" s="217"/>
      <c r="H3537" s="217"/>
      <c r="I3537" s="218"/>
      <c r="J3537" s="216"/>
      <c r="K3537" s="216"/>
      <c r="L3537" s="232"/>
      <c r="M3537" s="215"/>
      <c r="N3537" s="216"/>
    </row>
    <row r="3538" spans="4:14" s="205" customFormat="1" x14ac:dyDescent="0.3">
      <c r="D3538" s="215"/>
      <c r="E3538" s="215"/>
      <c r="F3538" s="216"/>
      <c r="G3538" s="217"/>
      <c r="H3538" s="217"/>
      <c r="I3538" s="218"/>
      <c r="J3538" s="216"/>
      <c r="K3538" s="216"/>
      <c r="L3538" s="232"/>
      <c r="M3538" s="215"/>
      <c r="N3538" s="216"/>
    </row>
    <row r="3539" spans="4:14" s="205" customFormat="1" x14ac:dyDescent="0.3">
      <c r="D3539" s="215"/>
      <c r="E3539" s="215"/>
      <c r="F3539" s="216"/>
      <c r="G3539" s="217"/>
      <c r="H3539" s="217"/>
      <c r="I3539" s="218"/>
      <c r="J3539" s="216"/>
      <c r="K3539" s="216"/>
      <c r="L3539" s="232"/>
      <c r="M3539" s="215"/>
      <c r="N3539" s="216"/>
    </row>
    <row r="3540" spans="4:14" s="205" customFormat="1" x14ac:dyDescent="0.3">
      <c r="D3540" s="215"/>
      <c r="E3540" s="215"/>
      <c r="F3540" s="216"/>
      <c r="G3540" s="217"/>
      <c r="H3540" s="217"/>
      <c r="I3540" s="218"/>
      <c r="J3540" s="216"/>
      <c r="K3540" s="216"/>
      <c r="L3540" s="232"/>
      <c r="M3540" s="215"/>
      <c r="N3540" s="216"/>
    </row>
    <row r="3541" spans="4:14" s="205" customFormat="1" x14ac:dyDescent="0.3">
      <c r="D3541" s="215"/>
      <c r="E3541" s="215"/>
      <c r="F3541" s="216"/>
      <c r="G3541" s="217"/>
      <c r="H3541" s="217"/>
      <c r="I3541" s="218"/>
      <c r="J3541" s="216"/>
      <c r="K3541" s="216"/>
      <c r="L3541" s="232"/>
      <c r="M3541" s="215"/>
      <c r="N3541" s="216"/>
    </row>
    <row r="3542" spans="4:14" s="205" customFormat="1" x14ac:dyDescent="0.3">
      <c r="D3542" s="215"/>
      <c r="E3542" s="215"/>
      <c r="F3542" s="216"/>
      <c r="G3542" s="217"/>
      <c r="H3542" s="217"/>
      <c r="I3542" s="218"/>
      <c r="J3542" s="216"/>
      <c r="K3542" s="216"/>
      <c r="L3542" s="232"/>
      <c r="M3542" s="215"/>
      <c r="N3542" s="216"/>
    </row>
    <row r="3543" spans="4:14" s="205" customFormat="1" x14ac:dyDescent="0.3">
      <c r="D3543" s="215"/>
      <c r="E3543" s="215"/>
      <c r="F3543" s="216"/>
      <c r="G3543" s="217"/>
      <c r="H3543" s="217"/>
      <c r="I3543" s="218"/>
      <c r="J3543" s="216"/>
      <c r="K3543" s="216"/>
      <c r="L3543" s="232"/>
      <c r="M3543" s="215"/>
      <c r="N3543" s="216"/>
    </row>
    <row r="3544" spans="4:14" s="205" customFormat="1" x14ac:dyDescent="0.3">
      <c r="D3544" s="215"/>
      <c r="E3544" s="215"/>
      <c r="F3544" s="216"/>
      <c r="G3544" s="217"/>
      <c r="H3544" s="217"/>
      <c r="I3544" s="218"/>
      <c r="J3544" s="216"/>
      <c r="K3544" s="216"/>
      <c r="L3544" s="232"/>
      <c r="M3544" s="215"/>
      <c r="N3544" s="216"/>
    </row>
    <row r="3545" spans="4:14" s="205" customFormat="1" x14ac:dyDescent="0.3">
      <c r="D3545" s="215"/>
      <c r="E3545" s="215"/>
      <c r="F3545" s="216"/>
      <c r="G3545" s="217"/>
      <c r="H3545" s="217"/>
      <c r="I3545" s="218"/>
      <c r="J3545" s="216"/>
      <c r="K3545" s="216"/>
      <c r="L3545" s="232"/>
      <c r="M3545" s="215"/>
      <c r="N3545" s="216"/>
    </row>
    <row r="3546" spans="4:14" s="205" customFormat="1" x14ac:dyDescent="0.3">
      <c r="D3546" s="215"/>
      <c r="E3546" s="215"/>
      <c r="F3546" s="216"/>
      <c r="G3546" s="217"/>
      <c r="H3546" s="217"/>
      <c r="I3546" s="218"/>
      <c r="J3546" s="216"/>
      <c r="K3546" s="216"/>
      <c r="L3546" s="232"/>
      <c r="M3546" s="215"/>
      <c r="N3546" s="216"/>
    </row>
    <row r="3547" spans="4:14" s="205" customFormat="1" x14ac:dyDescent="0.3">
      <c r="D3547" s="215"/>
      <c r="E3547" s="215"/>
      <c r="F3547" s="216"/>
      <c r="G3547" s="217"/>
      <c r="H3547" s="217"/>
      <c r="I3547" s="218"/>
      <c r="J3547" s="216"/>
      <c r="K3547" s="216"/>
      <c r="L3547" s="232"/>
      <c r="M3547" s="215"/>
      <c r="N3547" s="216"/>
    </row>
    <row r="3548" spans="4:14" s="205" customFormat="1" x14ac:dyDescent="0.3">
      <c r="D3548" s="215"/>
      <c r="E3548" s="215"/>
      <c r="F3548" s="216"/>
      <c r="G3548" s="217"/>
      <c r="H3548" s="217"/>
      <c r="I3548" s="218"/>
      <c r="J3548" s="216"/>
      <c r="K3548" s="216"/>
      <c r="L3548" s="232"/>
      <c r="M3548" s="215"/>
      <c r="N3548" s="216"/>
    </row>
    <row r="3549" spans="4:14" s="205" customFormat="1" x14ac:dyDescent="0.3">
      <c r="D3549" s="215"/>
      <c r="E3549" s="215"/>
      <c r="F3549" s="216"/>
      <c r="G3549" s="217"/>
      <c r="H3549" s="217"/>
      <c r="I3549" s="218"/>
      <c r="J3549" s="216"/>
      <c r="K3549" s="216"/>
      <c r="L3549" s="232"/>
      <c r="M3549" s="215"/>
      <c r="N3549" s="216"/>
    </row>
    <row r="3550" spans="4:14" s="205" customFormat="1" x14ac:dyDescent="0.3">
      <c r="D3550" s="215"/>
      <c r="E3550" s="215"/>
      <c r="F3550" s="216"/>
      <c r="G3550" s="217"/>
      <c r="H3550" s="217"/>
      <c r="I3550" s="218"/>
      <c r="J3550" s="216"/>
      <c r="K3550" s="216"/>
      <c r="L3550" s="232"/>
      <c r="M3550" s="215"/>
      <c r="N3550" s="216"/>
    </row>
    <row r="3551" spans="4:14" s="205" customFormat="1" x14ac:dyDescent="0.3">
      <c r="D3551" s="215"/>
      <c r="E3551" s="215"/>
      <c r="F3551" s="216"/>
      <c r="G3551" s="217"/>
      <c r="H3551" s="217"/>
      <c r="I3551" s="218"/>
      <c r="J3551" s="216"/>
      <c r="K3551" s="216"/>
      <c r="L3551" s="232"/>
      <c r="M3551" s="215"/>
      <c r="N3551" s="216"/>
    </row>
    <row r="3552" spans="4:14" s="205" customFormat="1" x14ac:dyDescent="0.3">
      <c r="D3552" s="215"/>
      <c r="E3552" s="215"/>
      <c r="F3552" s="216"/>
      <c r="G3552" s="217"/>
      <c r="H3552" s="217"/>
      <c r="I3552" s="218"/>
      <c r="J3552" s="216"/>
      <c r="K3552" s="216"/>
      <c r="L3552" s="232"/>
      <c r="M3552" s="215"/>
      <c r="N3552" s="216"/>
    </row>
    <row r="3553" spans="4:14" s="205" customFormat="1" x14ac:dyDescent="0.3">
      <c r="D3553" s="215"/>
      <c r="E3553" s="215"/>
      <c r="F3553" s="216"/>
      <c r="G3553" s="217"/>
      <c r="H3553" s="217"/>
      <c r="I3553" s="218"/>
      <c r="J3553" s="216"/>
      <c r="K3553" s="216"/>
      <c r="L3553" s="232"/>
      <c r="M3553" s="215"/>
      <c r="N3553" s="216"/>
    </row>
    <row r="3554" spans="4:14" s="205" customFormat="1" x14ac:dyDescent="0.3">
      <c r="D3554" s="215"/>
      <c r="E3554" s="215"/>
      <c r="F3554" s="216"/>
      <c r="G3554" s="217"/>
      <c r="H3554" s="217"/>
      <c r="I3554" s="218"/>
      <c r="J3554" s="216"/>
      <c r="K3554" s="216"/>
      <c r="L3554" s="232"/>
      <c r="M3554" s="215"/>
      <c r="N3554" s="216"/>
    </row>
    <row r="3555" spans="4:14" s="205" customFormat="1" x14ac:dyDescent="0.3">
      <c r="D3555" s="215"/>
      <c r="E3555" s="215"/>
      <c r="F3555" s="216"/>
      <c r="G3555" s="217"/>
      <c r="H3555" s="217"/>
      <c r="I3555" s="218"/>
      <c r="J3555" s="216"/>
      <c r="K3555" s="216"/>
      <c r="L3555" s="232"/>
      <c r="M3555" s="215"/>
      <c r="N3555" s="216"/>
    </row>
    <row r="3556" spans="4:14" s="205" customFormat="1" x14ac:dyDescent="0.3">
      <c r="D3556" s="215"/>
      <c r="E3556" s="215"/>
      <c r="F3556" s="216"/>
      <c r="G3556" s="217"/>
      <c r="H3556" s="217"/>
      <c r="I3556" s="218"/>
      <c r="J3556" s="216"/>
      <c r="K3556" s="216"/>
      <c r="L3556" s="232"/>
      <c r="M3556" s="215"/>
      <c r="N3556" s="216"/>
    </row>
    <row r="3557" spans="4:14" s="205" customFormat="1" x14ac:dyDescent="0.3">
      <c r="D3557" s="215"/>
      <c r="E3557" s="215"/>
      <c r="F3557" s="216"/>
      <c r="G3557" s="217"/>
      <c r="H3557" s="217"/>
      <c r="I3557" s="218"/>
      <c r="J3557" s="216"/>
      <c r="K3557" s="216"/>
      <c r="L3557" s="232"/>
      <c r="M3557" s="215"/>
      <c r="N3557" s="216"/>
    </row>
    <row r="3558" spans="4:14" s="205" customFormat="1" x14ac:dyDescent="0.3">
      <c r="D3558" s="215"/>
      <c r="E3558" s="215"/>
      <c r="F3558" s="216"/>
      <c r="G3558" s="217"/>
      <c r="H3558" s="217"/>
      <c r="I3558" s="218"/>
      <c r="J3558" s="216"/>
      <c r="K3558" s="216"/>
      <c r="L3558" s="232"/>
      <c r="M3558" s="215"/>
      <c r="N3558" s="216"/>
    </row>
    <row r="3559" spans="4:14" s="205" customFormat="1" x14ac:dyDescent="0.3">
      <c r="D3559" s="215"/>
      <c r="E3559" s="215"/>
      <c r="F3559" s="216"/>
      <c r="G3559" s="217"/>
      <c r="H3559" s="217"/>
      <c r="I3559" s="218"/>
      <c r="J3559" s="216"/>
      <c r="K3559" s="216"/>
      <c r="L3559" s="232"/>
      <c r="M3559" s="215"/>
      <c r="N3559" s="216"/>
    </row>
    <row r="3560" spans="4:14" s="205" customFormat="1" x14ac:dyDescent="0.3">
      <c r="D3560" s="215"/>
      <c r="E3560" s="215"/>
      <c r="F3560" s="216"/>
      <c r="G3560" s="217"/>
      <c r="H3560" s="217"/>
      <c r="I3560" s="218"/>
      <c r="J3560" s="216"/>
      <c r="K3560" s="216"/>
      <c r="L3560" s="232"/>
      <c r="M3560" s="215"/>
      <c r="N3560" s="216"/>
    </row>
    <row r="3561" spans="4:14" s="205" customFormat="1" x14ac:dyDescent="0.3">
      <c r="D3561" s="215"/>
      <c r="E3561" s="215"/>
      <c r="F3561" s="216"/>
      <c r="G3561" s="217"/>
      <c r="H3561" s="217"/>
      <c r="I3561" s="218"/>
      <c r="J3561" s="216"/>
      <c r="K3561" s="216"/>
      <c r="L3561" s="232"/>
      <c r="M3561" s="215"/>
      <c r="N3561" s="216"/>
    </row>
    <row r="3562" spans="4:14" s="205" customFormat="1" x14ac:dyDescent="0.3">
      <c r="D3562" s="215"/>
      <c r="E3562" s="215"/>
      <c r="F3562" s="216"/>
      <c r="G3562" s="217"/>
      <c r="H3562" s="217"/>
      <c r="I3562" s="218"/>
      <c r="J3562" s="216"/>
      <c r="K3562" s="216"/>
      <c r="L3562" s="232"/>
      <c r="M3562" s="215"/>
      <c r="N3562" s="216"/>
    </row>
    <row r="3563" spans="4:14" s="205" customFormat="1" x14ac:dyDescent="0.3">
      <c r="D3563" s="215"/>
      <c r="E3563" s="215"/>
      <c r="F3563" s="216"/>
      <c r="G3563" s="217"/>
      <c r="H3563" s="217"/>
      <c r="I3563" s="218"/>
      <c r="J3563" s="216"/>
      <c r="K3563" s="216"/>
      <c r="L3563" s="232"/>
      <c r="M3563" s="215"/>
      <c r="N3563" s="216"/>
    </row>
    <row r="3564" spans="4:14" s="205" customFormat="1" x14ac:dyDescent="0.3">
      <c r="D3564" s="215"/>
      <c r="E3564" s="215"/>
      <c r="F3564" s="216"/>
      <c r="G3564" s="217"/>
      <c r="H3564" s="217"/>
      <c r="I3564" s="218"/>
      <c r="J3564" s="216"/>
      <c r="K3564" s="216"/>
      <c r="L3564" s="232"/>
      <c r="M3564" s="215"/>
      <c r="N3564" s="216"/>
    </row>
    <row r="3565" spans="4:14" s="205" customFormat="1" x14ac:dyDescent="0.3">
      <c r="D3565" s="215"/>
      <c r="E3565" s="215"/>
      <c r="F3565" s="216"/>
      <c r="G3565" s="217"/>
      <c r="H3565" s="217"/>
      <c r="I3565" s="218"/>
      <c r="J3565" s="216"/>
      <c r="K3565" s="216"/>
      <c r="L3565" s="232"/>
      <c r="M3565" s="215"/>
      <c r="N3565" s="216"/>
    </row>
    <row r="3566" spans="4:14" s="205" customFormat="1" x14ac:dyDescent="0.3">
      <c r="D3566" s="215"/>
      <c r="E3566" s="215"/>
      <c r="F3566" s="216"/>
      <c r="G3566" s="217"/>
      <c r="H3566" s="217"/>
      <c r="I3566" s="218"/>
      <c r="J3566" s="216"/>
      <c r="K3566" s="216"/>
      <c r="L3566" s="232"/>
      <c r="M3566" s="215"/>
      <c r="N3566" s="216"/>
    </row>
    <row r="3567" spans="4:14" s="205" customFormat="1" x14ac:dyDescent="0.3">
      <c r="D3567" s="215"/>
      <c r="E3567" s="215"/>
      <c r="F3567" s="216"/>
      <c r="G3567" s="217"/>
      <c r="H3567" s="217"/>
      <c r="I3567" s="218"/>
      <c r="J3567" s="216"/>
      <c r="K3567" s="216"/>
      <c r="L3567" s="232"/>
      <c r="M3567" s="215"/>
      <c r="N3567" s="216"/>
    </row>
    <row r="3568" spans="4:14" s="205" customFormat="1" x14ac:dyDescent="0.3">
      <c r="D3568" s="215"/>
      <c r="E3568" s="215"/>
      <c r="F3568" s="216"/>
      <c r="G3568" s="217"/>
      <c r="H3568" s="217"/>
      <c r="I3568" s="218"/>
      <c r="J3568" s="216"/>
      <c r="K3568" s="216"/>
      <c r="L3568" s="232"/>
      <c r="M3568" s="215"/>
      <c r="N3568" s="216"/>
    </row>
    <row r="3569" spans="4:14" s="205" customFormat="1" x14ac:dyDescent="0.3">
      <c r="D3569" s="215"/>
      <c r="E3569" s="215"/>
      <c r="F3569" s="216"/>
      <c r="G3569" s="217"/>
      <c r="H3569" s="217"/>
      <c r="I3569" s="218"/>
      <c r="J3569" s="216"/>
      <c r="K3569" s="216"/>
      <c r="L3569" s="232"/>
      <c r="M3569" s="215"/>
      <c r="N3569" s="216"/>
    </row>
    <row r="3570" spans="4:14" s="205" customFormat="1" x14ac:dyDescent="0.3">
      <c r="D3570" s="215"/>
      <c r="E3570" s="215"/>
      <c r="F3570" s="216"/>
      <c r="G3570" s="217"/>
      <c r="H3570" s="217"/>
      <c r="I3570" s="218"/>
      <c r="J3570" s="216"/>
      <c r="K3570" s="216"/>
      <c r="L3570" s="232"/>
      <c r="M3570" s="215"/>
      <c r="N3570" s="216"/>
    </row>
    <row r="3571" spans="4:14" s="205" customFormat="1" x14ac:dyDescent="0.3">
      <c r="D3571" s="215"/>
      <c r="E3571" s="215"/>
      <c r="F3571" s="216"/>
      <c r="G3571" s="217"/>
      <c r="H3571" s="217"/>
      <c r="I3571" s="218"/>
      <c r="J3571" s="216"/>
      <c r="K3571" s="216"/>
      <c r="L3571" s="232"/>
      <c r="M3571" s="215"/>
      <c r="N3571" s="216"/>
    </row>
    <row r="3572" spans="4:14" s="205" customFormat="1" x14ac:dyDescent="0.3">
      <c r="D3572" s="215"/>
      <c r="E3572" s="215"/>
      <c r="F3572" s="216"/>
      <c r="G3572" s="217"/>
      <c r="H3572" s="217"/>
      <c r="I3572" s="218"/>
      <c r="J3572" s="216"/>
      <c r="K3572" s="216"/>
      <c r="L3572" s="232"/>
      <c r="M3572" s="215"/>
      <c r="N3572" s="216"/>
    </row>
    <row r="3573" spans="4:14" s="205" customFormat="1" x14ac:dyDescent="0.3">
      <c r="D3573" s="215"/>
      <c r="E3573" s="215"/>
      <c r="F3573" s="216"/>
      <c r="G3573" s="217"/>
      <c r="H3573" s="217"/>
      <c r="I3573" s="218"/>
      <c r="J3573" s="216"/>
      <c r="K3573" s="216"/>
      <c r="L3573" s="232"/>
      <c r="M3573" s="215"/>
      <c r="N3573" s="216"/>
    </row>
    <row r="3574" spans="4:14" s="205" customFormat="1" x14ac:dyDescent="0.3">
      <c r="D3574" s="215"/>
      <c r="E3574" s="215"/>
      <c r="F3574" s="216"/>
      <c r="G3574" s="217"/>
      <c r="H3574" s="217"/>
      <c r="I3574" s="218"/>
      <c r="J3574" s="216"/>
      <c r="K3574" s="216"/>
      <c r="L3574" s="232"/>
      <c r="M3574" s="215"/>
      <c r="N3574" s="216"/>
    </row>
    <row r="3575" spans="4:14" s="205" customFormat="1" x14ac:dyDescent="0.3">
      <c r="D3575" s="215"/>
      <c r="E3575" s="215"/>
      <c r="F3575" s="216"/>
      <c r="G3575" s="217"/>
      <c r="H3575" s="217"/>
      <c r="I3575" s="218"/>
      <c r="J3575" s="216"/>
      <c r="K3575" s="216"/>
      <c r="L3575" s="232"/>
      <c r="M3575" s="215"/>
      <c r="N3575" s="216"/>
    </row>
    <row r="3576" spans="4:14" s="205" customFormat="1" x14ac:dyDescent="0.3">
      <c r="D3576" s="215"/>
      <c r="E3576" s="215"/>
      <c r="F3576" s="216"/>
      <c r="G3576" s="217"/>
      <c r="H3576" s="217"/>
      <c r="I3576" s="218"/>
      <c r="J3576" s="216"/>
      <c r="K3576" s="216"/>
      <c r="L3576" s="232"/>
      <c r="M3576" s="215"/>
      <c r="N3576" s="216"/>
    </row>
    <row r="3577" spans="4:14" s="205" customFormat="1" x14ac:dyDescent="0.3">
      <c r="D3577" s="215"/>
      <c r="E3577" s="215"/>
      <c r="F3577" s="216"/>
      <c r="G3577" s="217"/>
      <c r="H3577" s="217"/>
      <c r="I3577" s="218"/>
      <c r="J3577" s="216"/>
      <c r="K3577" s="216"/>
      <c r="L3577" s="232"/>
      <c r="M3577" s="215"/>
      <c r="N3577" s="216"/>
    </row>
    <row r="3578" spans="4:14" s="205" customFormat="1" x14ac:dyDescent="0.3">
      <c r="D3578" s="215"/>
      <c r="E3578" s="215"/>
      <c r="F3578" s="216"/>
      <c r="G3578" s="217"/>
      <c r="H3578" s="217"/>
      <c r="I3578" s="218"/>
      <c r="J3578" s="216"/>
      <c r="K3578" s="216"/>
      <c r="L3578" s="232"/>
      <c r="M3578" s="215"/>
      <c r="N3578" s="216"/>
    </row>
    <row r="3579" spans="4:14" s="205" customFormat="1" x14ac:dyDescent="0.3">
      <c r="D3579" s="215"/>
      <c r="E3579" s="215"/>
      <c r="F3579" s="216"/>
      <c r="G3579" s="217"/>
      <c r="H3579" s="217"/>
      <c r="I3579" s="218"/>
      <c r="J3579" s="216"/>
      <c r="K3579" s="216"/>
      <c r="L3579" s="232"/>
      <c r="M3579" s="215"/>
      <c r="N3579" s="216"/>
    </row>
    <row r="3580" spans="4:14" s="205" customFormat="1" x14ac:dyDescent="0.3">
      <c r="D3580" s="215"/>
      <c r="E3580" s="215"/>
      <c r="F3580" s="216"/>
      <c r="G3580" s="217"/>
      <c r="H3580" s="217"/>
      <c r="I3580" s="218"/>
      <c r="J3580" s="216"/>
      <c r="K3580" s="216"/>
      <c r="L3580" s="232"/>
      <c r="M3580" s="215"/>
      <c r="N3580" s="216"/>
    </row>
    <row r="3581" spans="4:14" s="205" customFormat="1" x14ac:dyDescent="0.3">
      <c r="D3581" s="215"/>
      <c r="E3581" s="215"/>
      <c r="F3581" s="216"/>
      <c r="G3581" s="217"/>
      <c r="H3581" s="217"/>
      <c r="I3581" s="218"/>
      <c r="J3581" s="216"/>
      <c r="K3581" s="216"/>
      <c r="L3581" s="232"/>
      <c r="M3581" s="215"/>
      <c r="N3581" s="216"/>
    </row>
    <row r="3582" spans="4:14" s="205" customFormat="1" x14ac:dyDescent="0.3">
      <c r="D3582" s="215"/>
      <c r="E3582" s="215"/>
      <c r="F3582" s="216"/>
      <c r="G3582" s="217"/>
      <c r="H3582" s="217"/>
      <c r="I3582" s="218"/>
      <c r="J3582" s="216"/>
      <c r="K3582" s="216"/>
      <c r="L3582" s="232"/>
      <c r="M3582" s="215"/>
      <c r="N3582" s="216"/>
    </row>
    <row r="3583" spans="4:14" s="205" customFormat="1" x14ac:dyDescent="0.3">
      <c r="D3583" s="215"/>
      <c r="E3583" s="215"/>
      <c r="F3583" s="216"/>
      <c r="G3583" s="217"/>
      <c r="H3583" s="217"/>
      <c r="I3583" s="218"/>
      <c r="J3583" s="216"/>
      <c r="K3583" s="216"/>
      <c r="L3583" s="232"/>
      <c r="M3583" s="215"/>
      <c r="N3583" s="216"/>
    </row>
    <row r="3584" spans="4:14" s="205" customFormat="1" x14ac:dyDescent="0.3">
      <c r="D3584" s="215"/>
      <c r="E3584" s="215"/>
      <c r="F3584" s="216"/>
      <c r="G3584" s="217"/>
      <c r="H3584" s="217"/>
      <c r="I3584" s="218"/>
      <c r="J3584" s="216"/>
      <c r="K3584" s="216"/>
      <c r="L3584" s="232"/>
      <c r="M3584" s="215"/>
      <c r="N3584" s="216"/>
    </row>
    <row r="3585" spans="4:14" s="205" customFormat="1" x14ac:dyDescent="0.3">
      <c r="D3585" s="215"/>
      <c r="E3585" s="215"/>
      <c r="F3585" s="216"/>
      <c r="G3585" s="217"/>
      <c r="H3585" s="217"/>
      <c r="I3585" s="218"/>
      <c r="J3585" s="216"/>
      <c r="K3585" s="216"/>
      <c r="L3585" s="232"/>
      <c r="M3585" s="215"/>
      <c r="N3585" s="216"/>
    </row>
    <row r="3586" spans="4:14" s="205" customFormat="1" x14ac:dyDescent="0.3">
      <c r="D3586" s="215"/>
      <c r="E3586" s="215"/>
      <c r="F3586" s="216"/>
      <c r="G3586" s="217"/>
      <c r="H3586" s="217"/>
      <c r="I3586" s="218"/>
      <c r="J3586" s="216"/>
      <c r="K3586" s="216"/>
      <c r="L3586" s="232"/>
      <c r="M3586" s="215"/>
      <c r="N3586" s="216"/>
    </row>
    <row r="3587" spans="4:14" s="205" customFormat="1" x14ac:dyDescent="0.3">
      <c r="D3587" s="215"/>
      <c r="E3587" s="215"/>
      <c r="F3587" s="216"/>
      <c r="G3587" s="217"/>
      <c r="H3587" s="217"/>
      <c r="I3587" s="218"/>
      <c r="J3587" s="216"/>
      <c r="K3587" s="216"/>
      <c r="L3587" s="232"/>
      <c r="M3587" s="215"/>
      <c r="N3587" s="216"/>
    </row>
    <row r="3588" spans="4:14" s="205" customFormat="1" x14ac:dyDescent="0.3">
      <c r="D3588" s="215"/>
      <c r="E3588" s="215"/>
      <c r="F3588" s="216"/>
      <c r="G3588" s="217"/>
      <c r="H3588" s="217"/>
      <c r="I3588" s="218"/>
      <c r="J3588" s="216"/>
      <c r="K3588" s="216"/>
      <c r="L3588" s="232"/>
      <c r="M3588" s="215"/>
      <c r="N3588" s="216"/>
    </row>
    <row r="3589" spans="4:14" s="205" customFormat="1" x14ac:dyDescent="0.3">
      <c r="D3589" s="215"/>
      <c r="E3589" s="215"/>
      <c r="F3589" s="216"/>
      <c r="G3589" s="217"/>
      <c r="H3589" s="217"/>
      <c r="I3589" s="218"/>
      <c r="J3589" s="216"/>
      <c r="K3589" s="216"/>
      <c r="L3589" s="232"/>
      <c r="M3589" s="215"/>
      <c r="N3589" s="216"/>
    </row>
    <row r="3590" spans="4:14" s="205" customFormat="1" x14ac:dyDescent="0.3">
      <c r="D3590" s="215"/>
      <c r="E3590" s="215"/>
      <c r="F3590" s="216"/>
      <c r="G3590" s="217"/>
      <c r="H3590" s="217"/>
      <c r="I3590" s="218"/>
      <c r="J3590" s="216"/>
      <c r="K3590" s="216"/>
      <c r="L3590" s="232"/>
      <c r="M3590" s="215"/>
      <c r="N3590" s="216"/>
    </row>
    <row r="3591" spans="4:14" s="205" customFormat="1" x14ac:dyDescent="0.3">
      <c r="D3591" s="215"/>
      <c r="E3591" s="215"/>
      <c r="F3591" s="216"/>
      <c r="G3591" s="217"/>
      <c r="H3591" s="217"/>
      <c r="I3591" s="218"/>
      <c r="J3591" s="216"/>
      <c r="K3591" s="216"/>
      <c r="L3591" s="232"/>
      <c r="M3591" s="215"/>
      <c r="N3591" s="216"/>
    </row>
    <row r="3592" spans="4:14" s="205" customFormat="1" x14ac:dyDescent="0.3">
      <c r="D3592" s="215"/>
      <c r="E3592" s="215"/>
      <c r="F3592" s="216"/>
      <c r="G3592" s="217"/>
      <c r="H3592" s="217"/>
      <c r="I3592" s="218"/>
      <c r="J3592" s="216"/>
      <c r="K3592" s="216"/>
      <c r="L3592" s="232"/>
      <c r="M3592" s="215"/>
      <c r="N3592" s="216"/>
    </row>
    <row r="3593" spans="4:14" s="205" customFormat="1" x14ac:dyDescent="0.3">
      <c r="D3593" s="215"/>
      <c r="E3593" s="215"/>
      <c r="F3593" s="216"/>
      <c r="G3593" s="217"/>
      <c r="H3593" s="217"/>
      <c r="I3593" s="218"/>
      <c r="J3593" s="216"/>
      <c r="K3593" s="216"/>
      <c r="L3593" s="232"/>
      <c r="M3593" s="215"/>
      <c r="N3593" s="216"/>
    </row>
    <row r="3594" spans="4:14" s="205" customFormat="1" x14ac:dyDescent="0.3">
      <c r="D3594" s="215"/>
      <c r="E3594" s="215"/>
      <c r="F3594" s="216"/>
      <c r="G3594" s="217"/>
      <c r="H3594" s="217"/>
      <c r="I3594" s="218"/>
      <c r="J3594" s="216"/>
      <c r="K3594" s="216"/>
      <c r="L3594" s="232"/>
      <c r="M3594" s="215"/>
      <c r="N3594" s="216"/>
    </row>
    <row r="3595" spans="4:14" s="205" customFormat="1" x14ac:dyDescent="0.3">
      <c r="D3595" s="215"/>
      <c r="E3595" s="215"/>
      <c r="F3595" s="216"/>
      <c r="G3595" s="217"/>
      <c r="H3595" s="217"/>
      <c r="I3595" s="218"/>
      <c r="J3595" s="216"/>
      <c r="K3595" s="216"/>
      <c r="L3595" s="232"/>
      <c r="M3595" s="215"/>
      <c r="N3595" s="216"/>
    </row>
    <row r="3596" spans="4:14" s="205" customFormat="1" x14ac:dyDescent="0.3">
      <c r="D3596" s="215"/>
      <c r="E3596" s="215"/>
      <c r="F3596" s="216"/>
      <c r="G3596" s="217"/>
      <c r="H3596" s="217"/>
      <c r="I3596" s="218"/>
      <c r="J3596" s="216"/>
      <c r="K3596" s="216"/>
      <c r="L3596" s="232"/>
      <c r="M3596" s="215"/>
      <c r="N3596" s="216"/>
    </row>
    <row r="3597" spans="4:14" s="205" customFormat="1" x14ac:dyDescent="0.3">
      <c r="D3597" s="215"/>
      <c r="E3597" s="215"/>
      <c r="F3597" s="216"/>
      <c r="G3597" s="217"/>
      <c r="H3597" s="217"/>
      <c r="I3597" s="218"/>
      <c r="J3597" s="216"/>
      <c r="K3597" s="216"/>
      <c r="L3597" s="232"/>
      <c r="M3597" s="215"/>
      <c r="N3597" s="216"/>
    </row>
    <row r="3598" spans="4:14" s="205" customFormat="1" x14ac:dyDescent="0.3">
      <c r="D3598" s="215"/>
      <c r="E3598" s="215"/>
      <c r="F3598" s="216"/>
      <c r="G3598" s="217"/>
      <c r="H3598" s="217"/>
      <c r="I3598" s="218"/>
      <c r="J3598" s="216"/>
      <c r="K3598" s="216"/>
      <c r="L3598" s="232"/>
      <c r="M3598" s="215"/>
      <c r="N3598" s="216"/>
    </row>
    <row r="3599" spans="4:14" s="205" customFormat="1" x14ac:dyDescent="0.3">
      <c r="D3599" s="215"/>
      <c r="E3599" s="215"/>
      <c r="F3599" s="216"/>
      <c r="G3599" s="217"/>
      <c r="H3599" s="217"/>
      <c r="I3599" s="218"/>
      <c r="J3599" s="216"/>
      <c r="K3599" s="216"/>
      <c r="L3599" s="232"/>
      <c r="M3599" s="215"/>
      <c r="N3599" s="216"/>
    </row>
    <row r="3600" spans="4:14" s="205" customFormat="1" x14ac:dyDescent="0.3">
      <c r="D3600" s="215"/>
      <c r="E3600" s="215"/>
      <c r="F3600" s="216"/>
      <c r="G3600" s="217"/>
      <c r="H3600" s="217"/>
      <c r="I3600" s="218"/>
      <c r="J3600" s="216"/>
      <c r="K3600" s="216"/>
      <c r="L3600" s="232"/>
      <c r="M3600" s="215"/>
      <c r="N3600" s="216"/>
    </row>
    <row r="3601" spans="4:14" s="205" customFormat="1" x14ac:dyDescent="0.3">
      <c r="D3601" s="215"/>
      <c r="E3601" s="215"/>
      <c r="F3601" s="216"/>
      <c r="G3601" s="217"/>
      <c r="H3601" s="217"/>
      <c r="I3601" s="218"/>
      <c r="J3601" s="216"/>
      <c r="K3601" s="216"/>
      <c r="L3601" s="232"/>
      <c r="M3601" s="215"/>
      <c r="N3601" s="216"/>
    </row>
    <row r="3602" spans="4:14" s="205" customFormat="1" x14ac:dyDescent="0.3">
      <c r="D3602" s="215"/>
      <c r="E3602" s="215"/>
      <c r="F3602" s="216"/>
      <c r="G3602" s="217"/>
      <c r="H3602" s="217"/>
      <c r="I3602" s="218"/>
      <c r="J3602" s="216"/>
      <c r="K3602" s="216"/>
      <c r="L3602" s="232"/>
      <c r="M3602" s="215"/>
      <c r="N3602" s="216"/>
    </row>
    <row r="3603" spans="4:14" s="205" customFormat="1" x14ac:dyDescent="0.3">
      <c r="D3603" s="215"/>
      <c r="E3603" s="215"/>
      <c r="F3603" s="216"/>
      <c r="G3603" s="217"/>
      <c r="H3603" s="217"/>
      <c r="I3603" s="218"/>
      <c r="J3603" s="216"/>
      <c r="K3603" s="216"/>
      <c r="L3603" s="232"/>
      <c r="M3603" s="215"/>
      <c r="N3603" s="216"/>
    </row>
    <row r="3604" spans="4:14" s="205" customFormat="1" x14ac:dyDescent="0.3">
      <c r="D3604" s="215"/>
      <c r="E3604" s="215"/>
      <c r="F3604" s="216"/>
      <c r="G3604" s="217"/>
      <c r="H3604" s="217"/>
      <c r="I3604" s="218"/>
      <c r="J3604" s="216"/>
      <c r="K3604" s="216"/>
      <c r="L3604" s="232"/>
      <c r="M3604" s="215"/>
      <c r="N3604" s="216"/>
    </row>
    <row r="3605" spans="4:14" s="205" customFormat="1" x14ac:dyDescent="0.3">
      <c r="D3605" s="215"/>
      <c r="E3605" s="215"/>
      <c r="F3605" s="216"/>
      <c r="G3605" s="217"/>
      <c r="H3605" s="217"/>
      <c r="I3605" s="218"/>
      <c r="J3605" s="216"/>
      <c r="K3605" s="216"/>
      <c r="L3605" s="232"/>
      <c r="M3605" s="215"/>
      <c r="N3605" s="216"/>
    </row>
    <row r="3606" spans="4:14" s="205" customFormat="1" x14ac:dyDescent="0.3">
      <c r="D3606" s="215"/>
      <c r="E3606" s="215"/>
      <c r="F3606" s="216"/>
      <c r="G3606" s="217"/>
      <c r="H3606" s="217"/>
      <c r="I3606" s="218"/>
      <c r="J3606" s="216"/>
      <c r="K3606" s="216"/>
      <c r="L3606" s="232"/>
      <c r="M3606" s="215"/>
      <c r="N3606" s="216"/>
    </row>
    <row r="3607" spans="4:14" s="205" customFormat="1" x14ac:dyDescent="0.3">
      <c r="D3607" s="215"/>
      <c r="E3607" s="215"/>
      <c r="F3607" s="216"/>
      <c r="G3607" s="217"/>
      <c r="H3607" s="217"/>
      <c r="I3607" s="218"/>
      <c r="J3607" s="216"/>
      <c r="K3607" s="216"/>
      <c r="L3607" s="232"/>
      <c r="M3607" s="215"/>
      <c r="N3607" s="216"/>
    </row>
    <row r="3608" spans="4:14" s="205" customFormat="1" x14ac:dyDescent="0.3">
      <c r="D3608" s="215"/>
      <c r="E3608" s="215"/>
      <c r="F3608" s="216"/>
      <c r="G3608" s="217"/>
      <c r="H3608" s="217"/>
      <c r="I3608" s="218"/>
      <c r="J3608" s="216"/>
      <c r="K3608" s="216"/>
      <c r="L3608" s="232"/>
      <c r="M3608" s="215"/>
      <c r="N3608" s="216"/>
    </row>
    <row r="3609" spans="4:14" s="205" customFormat="1" x14ac:dyDescent="0.3">
      <c r="D3609" s="215"/>
      <c r="E3609" s="215"/>
      <c r="F3609" s="216"/>
      <c r="G3609" s="217"/>
      <c r="H3609" s="217"/>
      <c r="I3609" s="218"/>
      <c r="J3609" s="216"/>
      <c r="K3609" s="216"/>
      <c r="L3609" s="232"/>
      <c r="M3609" s="215"/>
      <c r="N3609" s="216"/>
    </row>
    <row r="3610" spans="4:14" s="205" customFormat="1" x14ac:dyDescent="0.3">
      <c r="D3610" s="215"/>
      <c r="E3610" s="215"/>
      <c r="F3610" s="216"/>
      <c r="G3610" s="217"/>
      <c r="H3610" s="217"/>
      <c r="I3610" s="218"/>
      <c r="J3610" s="216"/>
      <c r="K3610" s="216"/>
      <c r="L3610" s="232"/>
      <c r="M3610" s="215"/>
      <c r="N3610" s="216"/>
    </row>
    <row r="3611" spans="4:14" s="205" customFormat="1" x14ac:dyDescent="0.3">
      <c r="D3611" s="215"/>
      <c r="E3611" s="215"/>
      <c r="F3611" s="216"/>
      <c r="G3611" s="217"/>
      <c r="H3611" s="217"/>
      <c r="I3611" s="218"/>
      <c r="J3611" s="216"/>
      <c r="K3611" s="216"/>
      <c r="L3611" s="232"/>
      <c r="M3611" s="215"/>
      <c r="N3611" s="216"/>
    </row>
    <row r="3612" spans="4:14" s="205" customFormat="1" x14ac:dyDescent="0.3">
      <c r="D3612" s="215"/>
      <c r="E3612" s="215"/>
      <c r="F3612" s="216"/>
      <c r="G3612" s="217"/>
      <c r="H3612" s="217"/>
      <c r="I3612" s="218"/>
      <c r="J3612" s="216"/>
      <c r="K3612" s="216"/>
      <c r="L3612" s="232"/>
      <c r="M3612" s="215"/>
      <c r="N3612" s="216"/>
    </row>
    <row r="3613" spans="4:14" s="205" customFormat="1" x14ac:dyDescent="0.3">
      <c r="D3613" s="215"/>
      <c r="E3613" s="215"/>
      <c r="F3613" s="216"/>
      <c r="G3613" s="217"/>
      <c r="H3613" s="217"/>
      <c r="I3613" s="218"/>
      <c r="J3613" s="216"/>
      <c r="K3613" s="216"/>
      <c r="L3613" s="232"/>
      <c r="M3613" s="215"/>
      <c r="N3613" s="216"/>
    </row>
    <row r="3614" spans="4:14" s="205" customFormat="1" x14ac:dyDescent="0.3">
      <c r="D3614" s="215"/>
      <c r="E3614" s="215"/>
      <c r="F3614" s="216"/>
      <c r="G3614" s="217"/>
      <c r="H3614" s="217"/>
      <c r="I3614" s="218"/>
      <c r="J3614" s="216"/>
      <c r="K3614" s="216"/>
      <c r="L3614" s="232"/>
      <c r="M3614" s="215"/>
      <c r="N3614" s="216"/>
    </row>
    <row r="3615" spans="4:14" s="205" customFormat="1" x14ac:dyDescent="0.3">
      <c r="D3615" s="215"/>
      <c r="E3615" s="215"/>
      <c r="F3615" s="216"/>
      <c r="G3615" s="217"/>
      <c r="H3615" s="217"/>
      <c r="I3615" s="218"/>
      <c r="J3615" s="216"/>
      <c r="K3615" s="216"/>
      <c r="L3615" s="232"/>
      <c r="M3615" s="215"/>
      <c r="N3615" s="216"/>
    </row>
    <row r="3616" spans="4:14" s="205" customFormat="1" x14ac:dyDescent="0.3">
      <c r="D3616" s="215"/>
      <c r="E3616" s="215"/>
      <c r="F3616" s="216"/>
      <c r="G3616" s="217"/>
      <c r="H3616" s="217"/>
      <c r="I3616" s="218"/>
      <c r="J3616" s="216"/>
      <c r="K3616" s="216"/>
      <c r="L3616" s="232"/>
      <c r="M3616" s="215"/>
      <c r="N3616" s="216"/>
    </row>
    <row r="3617" spans="4:14" s="205" customFormat="1" x14ac:dyDescent="0.3">
      <c r="D3617" s="215"/>
      <c r="E3617" s="215"/>
      <c r="F3617" s="216"/>
      <c r="G3617" s="217"/>
      <c r="H3617" s="217"/>
      <c r="I3617" s="218"/>
      <c r="J3617" s="216"/>
      <c r="K3617" s="216"/>
      <c r="L3617" s="232"/>
      <c r="M3617" s="215"/>
      <c r="N3617" s="216"/>
    </row>
    <row r="3618" spans="4:14" s="205" customFormat="1" x14ac:dyDescent="0.3">
      <c r="D3618" s="215"/>
      <c r="E3618" s="215"/>
      <c r="F3618" s="216"/>
      <c r="G3618" s="217"/>
      <c r="H3618" s="217"/>
      <c r="I3618" s="218"/>
      <c r="J3618" s="216"/>
      <c r="K3618" s="216"/>
      <c r="L3618" s="232"/>
      <c r="M3618" s="215"/>
      <c r="N3618" s="216"/>
    </row>
    <row r="3619" spans="4:14" s="205" customFormat="1" x14ac:dyDescent="0.3">
      <c r="D3619" s="215"/>
      <c r="E3619" s="215"/>
      <c r="F3619" s="216"/>
      <c r="G3619" s="217"/>
      <c r="H3619" s="217"/>
      <c r="I3619" s="218"/>
      <c r="J3619" s="216"/>
      <c r="K3619" s="216"/>
      <c r="L3619" s="232"/>
      <c r="M3619" s="215"/>
      <c r="N3619" s="216"/>
    </row>
    <row r="3620" spans="4:14" s="205" customFormat="1" x14ac:dyDescent="0.3">
      <c r="D3620" s="215"/>
      <c r="E3620" s="215"/>
      <c r="F3620" s="216"/>
      <c r="G3620" s="217"/>
      <c r="H3620" s="217"/>
      <c r="I3620" s="218"/>
      <c r="J3620" s="216"/>
      <c r="K3620" s="216"/>
      <c r="L3620" s="232"/>
      <c r="M3620" s="215"/>
      <c r="N3620" s="216"/>
    </row>
    <row r="3621" spans="4:14" s="205" customFormat="1" x14ac:dyDescent="0.3">
      <c r="D3621" s="215"/>
      <c r="E3621" s="215"/>
      <c r="F3621" s="216"/>
      <c r="G3621" s="217"/>
      <c r="H3621" s="217"/>
      <c r="I3621" s="218"/>
      <c r="J3621" s="216"/>
      <c r="K3621" s="216"/>
      <c r="L3621" s="232"/>
      <c r="M3621" s="215"/>
      <c r="N3621" s="216"/>
    </row>
    <row r="3622" spans="4:14" s="205" customFormat="1" x14ac:dyDescent="0.3">
      <c r="D3622" s="215"/>
      <c r="E3622" s="215"/>
      <c r="F3622" s="216"/>
      <c r="G3622" s="217"/>
      <c r="H3622" s="217"/>
      <c r="I3622" s="218"/>
      <c r="J3622" s="216"/>
      <c r="K3622" s="216"/>
      <c r="L3622" s="232"/>
      <c r="M3622" s="215"/>
      <c r="N3622" s="216"/>
    </row>
    <row r="3623" spans="4:14" s="205" customFormat="1" x14ac:dyDescent="0.3">
      <c r="D3623" s="215"/>
      <c r="E3623" s="215"/>
      <c r="F3623" s="216"/>
      <c r="G3623" s="217"/>
      <c r="H3623" s="217"/>
      <c r="I3623" s="218"/>
      <c r="J3623" s="216"/>
      <c r="K3623" s="216"/>
      <c r="L3623" s="232"/>
      <c r="M3623" s="215"/>
      <c r="N3623" s="216"/>
    </row>
    <row r="3624" spans="4:14" s="205" customFormat="1" x14ac:dyDescent="0.3">
      <c r="D3624" s="215"/>
      <c r="E3624" s="215"/>
      <c r="F3624" s="216"/>
      <c r="G3624" s="217"/>
      <c r="H3624" s="217"/>
      <c r="I3624" s="218"/>
      <c r="J3624" s="216"/>
      <c r="K3624" s="216"/>
      <c r="L3624" s="232"/>
      <c r="M3624" s="215"/>
      <c r="N3624" s="216"/>
    </row>
    <row r="3625" spans="4:14" s="205" customFormat="1" x14ac:dyDescent="0.3">
      <c r="D3625" s="215"/>
      <c r="E3625" s="215"/>
      <c r="F3625" s="216"/>
      <c r="G3625" s="217"/>
      <c r="H3625" s="217"/>
      <c r="I3625" s="218"/>
      <c r="J3625" s="216"/>
      <c r="K3625" s="216"/>
      <c r="L3625" s="232"/>
      <c r="M3625" s="215"/>
      <c r="N3625" s="216"/>
    </row>
    <row r="3626" spans="4:14" s="205" customFormat="1" x14ac:dyDescent="0.3">
      <c r="D3626" s="215"/>
      <c r="E3626" s="215"/>
      <c r="F3626" s="216"/>
      <c r="G3626" s="217"/>
      <c r="H3626" s="217"/>
      <c r="I3626" s="218"/>
      <c r="J3626" s="216"/>
      <c r="K3626" s="216"/>
      <c r="L3626" s="232"/>
      <c r="M3626" s="215"/>
      <c r="N3626" s="216"/>
    </row>
    <row r="3627" spans="4:14" s="205" customFormat="1" x14ac:dyDescent="0.3">
      <c r="D3627" s="215"/>
      <c r="E3627" s="215"/>
      <c r="F3627" s="216"/>
      <c r="G3627" s="217"/>
      <c r="H3627" s="217"/>
      <c r="I3627" s="218"/>
      <c r="J3627" s="216"/>
      <c r="K3627" s="216"/>
      <c r="L3627" s="232"/>
      <c r="M3627" s="215"/>
      <c r="N3627" s="216"/>
    </row>
    <row r="3628" spans="4:14" s="205" customFormat="1" x14ac:dyDescent="0.3">
      <c r="D3628" s="215"/>
      <c r="E3628" s="215"/>
      <c r="F3628" s="216"/>
      <c r="G3628" s="217"/>
      <c r="H3628" s="217"/>
      <c r="I3628" s="218"/>
      <c r="J3628" s="216"/>
      <c r="K3628" s="216"/>
      <c r="L3628" s="232"/>
      <c r="M3628" s="215"/>
      <c r="N3628" s="216"/>
    </row>
    <row r="3629" spans="4:14" s="205" customFormat="1" x14ac:dyDescent="0.3">
      <c r="D3629" s="215"/>
      <c r="E3629" s="215"/>
      <c r="F3629" s="216"/>
      <c r="G3629" s="217"/>
      <c r="H3629" s="217"/>
      <c r="I3629" s="218"/>
      <c r="J3629" s="216"/>
      <c r="K3629" s="216"/>
      <c r="L3629" s="232"/>
      <c r="M3629" s="215"/>
      <c r="N3629" s="216"/>
    </row>
    <row r="3630" spans="4:14" s="205" customFormat="1" x14ac:dyDescent="0.3">
      <c r="D3630" s="215"/>
      <c r="E3630" s="215"/>
      <c r="F3630" s="216"/>
      <c r="G3630" s="217"/>
      <c r="H3630" s="217"/>
      <c r="I3630" s="218"/>
      <c r="J3630" s="216"/>
      <c r="K3630" s="216"/>
      <c r="L3630" s="232"/>
      <c r="M3630" s="215"/>
      <c r="N3630" s="216"/>
    </row>
    <row r="3631" spans="4:14" s="205" customFormat="1" x14ac:dyDescent="0.3">
      <c r="D3631" s="215"/>
      <c r="E3631" s="215"/>
      <c r="F3631" s="216"/>
      <c r="G3631" s="217"/>
      <c r="H3631" s="217"/>
      <c r="I3631" s="218"/>
      <c r="J3631" s="216"/>
      <c r="K3631" s="216"/>
      <c r="L3631" s="232"/>
      <c r="M3631" s="215"/>
      <c r="N3631" s="216"/>
    </row>
    <row r="3632" spans="4:14" s="205" customFormat="1" x14ac:dyDescent="0.3">
      <c r="D3632" s="215"/>
      <c r="E3632" s="215"/>
      <c r="F3632" s="216"/>
      <c r="G3632" s="217"/>
      <c r="H3632" s="217"/>
      <c r="I3632" s="218"/>
      <c r="J3632" s="216"/>
      <c r="K3632" s="216"/>
      <c r="L3632" s="232"/>
      <c r="M3632" s="215"/>
      <c r="N3632" s="216"/>
    </row>
    <row r="3633" spans="4:14" s="205" customFormat="1" x14ac:dyDescent="0.3">
      <c r="D3633" s="215"/>
      <c r="E3633" s="215"/>
      <c r="F3633" s="216"/>
      <c r="G3633" s="217"/>
      <c r="H3633" s="217"/>
      <c r="I3633" s="218"/>
      <c r="J3633" s="216"/>
      <c r="K3633" s="216"/>
      <c r="L3633" s="232"/>
      <c r="M3633" s="215"/>
      <c r="N3633" s="216"/>
    </row>
    <row r="3634" spans="4:14" s="205" customFormat="1" x14ac:dyDescent="0.3">
      <c r="D3634" s="215"/>
      <c r="E3634" s="215"/>
      <c r="F3634" s="216"/>
      <c r="G3634" s="217"/>
      <c r="H3634" s="217"/>
      <c r="I3634" s="218"/>
      <c r="J3634" s="216"/>
      <c r="K3634" s="216"/>
      <c r="L3634" s="232"/>
      <c r="M3634" s="215"/>
      <c r="N3634" s="216"/>
    </row>
    <row r="3635" spans="4:14" s="205" customFormat="1" x14ac:dyDescent="0.3">
      <c r="D3635" s="215"/>
      <c r="E3635" s="215"/>
      <c r="F3635" s="216"/>
      <c r="G3635" s="217"/>
      <c r="H3635" s="217"/>
      <c r="I3635" s="218"/>
      <c r="J3635" s="216"/>
      <c r="K3635" s="216"/>
      <c r="L3635" s="232"/>
      <c r="M3635" s="215"/>
      <c r="N3635" s="216"/>
    </row>
    <row r="3636" spans="4:14" s="205" customFormat="1" x14ac:dyDescent="0.3">
      <c r="D3636" s="215"/>
      <c r="E3636" s="215"/>
      <c r="F3636" s="216"/>
      <c r="G3636" s="217"/>
      <c r="H3636" s="217"/>
      <c r="I3636" s="218"/>
      <c r="J3636" s="216"/>
      <c r="K3636" s="216"/>
      <c r="L3636" s="232"/>
      <c r="M3636" s="215"/>
      <c r="N3636" s="216"/>
    </row>
    <row r="3637" spans="4:14" s="205" customFormat="1" x14ac:dyDescent="0.3">
      <c r="D3637" s="215"/>
      <c r="E3637" s="215"/>
      <c r="F3637" s="216"/>
      <c r="G3637" s="217"/>
      <c r="H3637" s="217"/>
      <c r="I3637" s="218"/>
      <c r="J3637" s="216"/>
      <c r="K3637" s="216"/>
      <c r="L3637" s="232"/>
      <c r="M3637" s="215"/>
      <c r="N3637" s="216"/>
    </row>
    <row r="3638" spans="4:14" s="205" customFormat="1" x14ac:dyDescent="0.3">
      <c r="D3638" s="215"/>
      <c r="E3638" s="215"/>
      <c r="F3638" s="216"/>
      <c r="G3638" s="217"/>
      <c r="H3638" s="217"/>
      <c r="I3638" s="218"/>
      <c r="J3638" s="216"/>
      <c r="K3638" s="216"/>
      <c r="L3638" s="232"/>
      <c r="M3638" s="215"/>
      <c r="N3638" s="216"/>
    </row>
    <row r="3639" spans="4:14" s="205" customFormat="1" x14ac:dyDescent="0.3">
      <c r="D3639" s="215"/>
      <c r="E3639" s="215"/>
      <c r="F3639" s="216"/>
      <c r="G3639" s="217"/>
      <c r="H3639" s="217"/>
      <c r="I3639" s="218"/>
      <c r="J3639" s="216"/>
      <c r="K3639" s="216"/>
      <c r="L3639" s="232"/>
      <c r="M3639" s="215"/>
      <c r="N3639" s="216"/>
    </row>
    <row r="3640" spans="4:14" s="205" customFormat="1" x14ac:dyDescent="0.3">
      <c r="D3640" s="215"/>
      <c r="E3640" s="215"/>
      <c r="F3640" s="216"/>
      <c r="G3640" s="217"/>
      <c r="H3640" s="217"/>
      <c r="I3640" s="218"/>
      <c r="J3640" s="216"/>
      <c r="K3640" s="216"/>
      <c r="L3640" s="232"/>
      <c r="M3640" s="215"/>
      <c r="N3640" s="216"/>
    </row>
    <row r="3641" spans="4:14" s="205" customFormat="1" x14ac:dyDescent="0.3">
      <c r="D3641" s="215"/>
      <c r="E3641" s="215"/>
      <c r="F3641" s="216"/>
      <c r="G3641" s="217"/>
      <c r="H3641" s="217"/>
      <c r="I3641" s="218"/>
      <c r="J3641" s="216"/>
      <c r="K3641" s="216"/>
      <c r="L3641" s="232"/>
      <c r="M3641" s="215"/>
      <c r="N3641" s="216"/>
    </row>
    <row r="3642" spans="4:14" s="205" customFormat="1" x14ac:dyDescent="0.3">
      <c r="D3642" s="215"/>
      <c r="E3642" s="215"/>
      <c r="F3642" s="216"/>
      <c r="G3642" s="217"/>
      <c r="H3642" s="217"/>
      <c r="I3642" s="218"/>
      <c r="J3642" s="216"/>
      <c r="K3642" s="216"/>
      <c r="L3642" s="232"/>
      <c r="M3642" s="215"/>
      <c r="N3642" s="216"/>
    </row>
    <row r="3643" spans="4:14" s="205" customFormat="1" x14ac:dyDescent="0.3">
      <c r="D3643" s="215"/>
      <c r="E3643" s="215"/>
      <c r="F3643" s="216"/>
      <c r="G3643" s="217"/>
      <c r="H3643" s="217"/>
      <c r="I3643" s="218"/>
      <c r="J3643" s="216"/>
      <c r="K3643" s="216"/>
      <c r="L3643" s="232"/>
      <c r="M3643" s="215"/>
      <c r="N3643" s="216"/>
    </row>
    <row r="3644" spans="4:14" s="205" customFormat="1" x14ac:dyDescent="0.3">
      <c r="D3644" s="215"/>
      <c r="E3644" s="215"/>
      <c r="F3644" s="216"/>
      <c r="G3644" s="217"/>
      <c r="H3644" s="217"/>
      <c r="I3644" s="218"/>
      <c r="J3644" s="216"/>
      <c r="K3644" s="216"/>
      <c r="L3644" s="232"/>
      <c r="M3644" s="215"/>
      <c r="N3644" s="216"/>
    </row>
    <row r="3645" spans="4:14" s="205" customFormat="1" x14ac:dyDescent="0.3">
      <c r="D3645" s="215"/>
      <c r="E3645" s="215"/>
      <c r="F3645" s="216"/>
      <c r="G3645" s="217"/>
      <c r="H3645" s="217"/>
      <c r="I3645" s="218"/>
      <c r="J3645" s="216"/>
      <c r="K3645" s="216"/>
      <c r="L3645" s="232"/>
      <c r="M3645" s="215"/>
      <c r="N3645" s="216"/>
    </row>
    <row r="3646" spans="4:14" s="205" customFormat="1" x14ac:dyDescent="0.3">
      <c r="D3646" s="215"/>
      <c r="E3646" s="215"/>
      <c r="F3646" s="216"/>
      <c r="G3646" s="217"/>
      <c r="H3646" s="217"/>
      <c r="I3646" s="218"/>
      <c r="J3646" s="216"/>
      <c r="K3646" s="216"/>
      <c r="L3646" s="232"/>
      <c r="M3646" s="215"/>
      <c r="N3646" s="216"/>
    </row>
    <row r="3647" spans="4:14" s="205" customFormat="1" x14ac:dyDescent="0.3">
      <c r="D3647" s="215"/>
      <c r="E3647" s="215"/>
      <c r="F3647" s="216"/>
      <c r="G3647" s="217"/>
      <c r="H3647" s="217"/>
      <c r="I3647" s="218"/>
      <c r="J3647" s="216"/>
      <c r="K3647" s="216"/>
      <c r="L3647" s="232"/>
      <c r="M3647" s="215"/>
      <c r="N3647" s="216"/>
    </row>
    <row r="3648" spans="4:14" s="205" customFormat="1" x14ac:dyDescent="0.3">
      <c r="D3648" s="215"/>
      <c r="E3648" s="215"/>
      <c r="F3648" s="216"/>
      <c r="G3648" s="217"/>
      <c r="H3648" s="217"/>
      <c r="I3648" s="218"/>
      <c r="J3648" s="216"/>
      <c r="K3648" s="216"/>
      <c r="L3648" s="232"/>
      <c r="M3648" s="215"/>
      <c r="N3648" s="216"/>
    </row>
    <row r="3649" spans="4:14" s="205" customFormat="1" x14ac:dyDescent="0.3">
      <c r="D3649" s="215"/>
      <c r="E3649" s="215"/>
      <c r="F3649" s="216"/>
      <c r="G3649" s="217"/>
      <c r="H3649" s="217"/>
      <c r="I3649" s="218"/>
      <c r="J3649" s="216"/>
      <c r="K3649" s="216"/>
      <c r="L3649" s="232"/>
      <c r="M3649" s="215"/>
      <c r="N3649" s="216"/>
    </row>
    <row r="3650" spans="4:14" s="205" customFormat="1" x14ac:dyDescent="0.3">
      <c r="D3650" s="215"/>
      <c r="E3650" s="215"/>
      <c r="F3650" s="216"/>
      <c r="G3650" s="217"/>
      <c r="H3650" s="217"/>
      <c r="I3650" s="218"/>
      <c r="J3650" s="216"/>
      <c r="K3650" s="216"/>
      <c r="L3650" s="232"/>
      <c r="M3650" s="215"/>
      <c r="N3650" s="216"/>
    </row>
    <row r="3651" spans="4:14" s="205" customFormat="1" x14ac:dyDescent="0.3">
      <c r="D3651" s="215"/>
      <c r="E3651" s="215"/>
      <c r="F3651" s="216"/>
      <c r="G3651" s="217"/>
      <c r="H3651" s="217"/>
      <c r="I3651" s="218"/>
      <c r="J3651" s="216"/>
      <c r="K3651" s="216"/>
      <c r="L3651" s="232"/>
      <c r="M3651" s="215"/>
      <c r="N3651" s="216"/>
    </row>
    <row r="3652" spans="4:14" s="205" customFormat="1" x14ac:dyDescent="0.3">
      <c r="D3652" s="215"/>
      <c r="E3652" s="215"/>
      <c r="F3652" s="216"/>
      <c r="G3652" s="217"/>
      <c r="H3652" s="217"/>
      <c r="I3652" s="218"/>
      <c r="J3652" s="216"/>
      <c r="K3652" s="216"/>
      <c r="L3652" s="232"/>
      <c r="M3652" s="215"/>
      <c r="N3652" s="216"/>
    </row>
    <row r="3653" spans="4:14" s="205" customFormat="1" x14ac:dyDescent="0.3">
      <c r="D3653" s="215"/>
      <c r="E3653" s="215"/>
      <c r="F3653" s="216"/>
      <c r="G3653" s="217"/>
      <c r="H3653" s="217"/>
      <c r="I3653" s="218"/>
      <c r="J3653" s="216"/>
      <c r="K3653" s="216"/>
      <c r="L3653" s="232"/>
      <c r="M3653" s="215"/>
      <c r="N3653" s="216"/>
    </row>
    <row r="3654" spans="4:14" s="205" customFormat="1" x14ac:dyDescent="0.3">
      <c r="D3654" s="215"/>
      <c r="E3654" s="215"/>
      <c r="F3654" s="216"/>
      <c r="G3654" s="217"/>
      <c r="H3654" s="217"/>
      <c r="I3654" s="218"/>
      <c r="J3654" s="216"/>
      <c r="K3654" s="216"/>
      <c r="L3654" s="232"/>
      <c r="M3654" s="215"/>
      <c r="N3654" s="216"/>
    </row>
    <row r="3655" spans="4:14" s="205" customFormat="1" x14ac:dyDescent="0.3">
      <c r="D3655" s="215"/>
      <c r="E3655" s="215"/>
      <c r="F3655" s="216"/>
      <c r="G3655" s="217"/>
      <c r="H3655" s="217"/>
      <c r="I3655" s="218"/>
      <c r="J3655" s="216"/>
      <c r="K3655" s="216"/>
      <c r="L3655" s="232"/>
      <c r="M3655" s="215"/>
      <c r="N3655" s="216"/>
    </row>
    <row r="3656" spans="4:14" s="205" customFormat="1" x14ac:dyDescent="0.3">
      <c r="D3656" s="215"/>
      <c r="E3656" s="215"/>
      <c r="F3656" s="216"/>
      <c r="G3656" s="217"/>
      <c r="H3656" s="217"/>
      <c r="I3656" s="218"/>
      <c r="J3656" s="216"/>
      <c r="K3656" s="216"/>
      <c r="L3656" s="232"/>
      <c r="M3656" s="215"/>
      <c r="N3656" s="216"/>
    </row>
    <row r="3657" spans="4:14" s="205" customFormat="1" x14ac:dyDescent="0.3">
      <c r="D3657" s="215"/>
      <c r="E3657" s="215"/>
      <c r="F3657" s="216"/>
      <c r="G3657" s="217"/>
      <c r="H3657" s="217"/>
      <c r="I3657" s="218"/>
      <c r="J3657" s="216"/>
      <c r="K3657" s="216"/>
      <c r="L3657" s="232"/>
      <c r="M3657" s="215"/>
      <c r="N3657" s="216"/>
    </row>
    <row r="3658" spans="4:14" s="205" customFormat="1" x14ac:dyDescent="0.3">
      <c r="D3658" s="215"/>
      <c r="E3658" s="215"/>
      <c r="F3658" s="216"/>
      <c r="G3658" s="217"/>
      <c r="H3658" s="217"/>
      <c r="I3658" s="218"/>
      <c r="J3658" s="216"/>
      <c r="K3658" s="216"/>
      <c r="L3658" s="232"/>
      <c r="M3658" s="215"/>
      <c r="N3658" s="216"/>
    </row>
    <row r="3659" spans="4:14" s="205" customFormat="1" x14ac:dyDescent="0.3">
      <c r="D3659" s="215"/>
      <c r="E3659" s="215"/>
      <c r="F3659" s="216"/>
      <c r="G3659" s="217"/>
      <c r="H3659" s="217"/>
      <c r="I3659" s="218"/>
      <c r="J3659" s="216"/>
      <c r="K3659" s="216"/>
      <c r="L3659" s="232"/>
      <c r="M3659" s="215"/>
      <c r="N3659" s="216"/>
    </row>
    <row r="3660" spans="4:14" s="205" customFormat="1" x14ac:dyDescent="0.3">
      <c r="D3660" s="215"/>
      <c r="E3660" s="215"/>
      <c r="F3660" s="216"/>
      <c r="G3660" s="217"/>
      <c r="H3660" s="217"/>
      <c r="I3660" s="218"/>
      <c r="J3660" s="216"/>
      <c r="K3660" s="216"/>
      <c r="L3660" s="232"/>
      <c r="M3660" s="215"/>
      <c r="N3660" s="216"/>
    </row>
    <row r="3661" spans="4:14" s="205" customFormat="1" x14ac:dyDescent="0.3">
      <c r="D3661" s="215"/>
      <c r="E3661" s="215"/>
      <c r="F3661" s="216"/>
      <c r="G3661" s="217"/>
      <c r="H3661" s="217"/>
      <c r="I3661" s="218"/>
      <c r="J3661" s="216"/>
      <c r="K3661" s="216"/>
      <c r="L3661" s="232"/>
      <c r="M3661" s="215"/>
      <c r="N3661" s="216"/>
    </row>
    <row r="3662" spans="4:14" s="205" customFormat="1" x14ac:dyDescent="0.3">
      <c r="D3662" s="215"/>
      <c r="E3662" s="215"/>
      <c r="F3662" s="216"/>
      <c r="G3662" s="217"/>
      <c r="H3662" s="217"/>
      <c r="I3662" s="218"/>
      <c r="J3662" s="216"/>
      <c r="K3662" s="216"/>
      <c r="L3662" s="232"/>
      <c r="M3662" s="215"/>
      <c r="N3662" s="216"/>
    </row>
    <row r="3663" spans="4:14" s="205" customFormat="1" x14ac:dyDescent="0.3">
      <c r="D3663" s="215"/>
      <c r="E3663" s="215"/>
      <c r="F3663" s="216"/>
      <c r="G3663" s="217"/>
      <c r="H3663" s="217"/>
      <c r="I3663" s="218"/>
      <c r="J3663" s="216"/>
      <c r="K3663" s="216"/>
      <c r="L3663" s="232"/>
      <c r="M3663" s="215"/>
      <c r="N3663" s="216"/>
    </row>
    <row r="3664" spans="4:14" s="205" customFormat="1" x14ac:dyDescent="0.3">
      <c r="D3664" s="215"/>
      <c r="E3664" s="215"/>
      <c r="F3664" s="216"/>
      <c r="G3664" s="217"/>
      <c r="H3664" s="217"/>
      <c r="I3664" s="218"/>
      <c r="J3664" s="216"/>
      <c r="K3664" s="216"/>
      <c r="L3664" s="232"/>
      <c r="M3664" s="215"/>
      <c r="N3664" s="216"/>
    </row>
    <row r="3665" spans="4:14" s="205" customFormat="1" x14ac:dyDescent="0.3">
      <c r="D3665" s="215"/>
      <c r="E3665" s="215"/>
      <c r="F3665" s="216"/>
      <c r="G3665" s="217"/>
      <c r="H3665" s="217"/>
      <c r="I3665" s="218"/>
      <c r="J3665" s="216"/>
      <c r="K3665" s="216"/>
      <c r="L3665" s="232"/>
      <c r="M3665" s="215"/>
      <c r="N3665" s="216"/>
    </row>
    <row r="3666" spans="4:14" s="205" customFormat="1" x14ac:dyDescent="0.3">
      <c r="D3666" s="215"/>
      <c r="E3666" s="215"/>
      <c r="F3666" s="216"/>
      <c r="G3666" s="217"/>
      <c r="H3666" s="217"/>
      <c r="I3666" s="218"/>
      <c r="J3666" s="216"/>
      <c r="K3666" s="216"/>
      <c r="L3666" s="232"/>
      <c r="M3666" s="215"/>
      <c r="N3666" s="216"/>
    </row>
    <row r="3667" spans="4:14" s="205" customFormat="1" x14ac:dyDescent="0.3">
      <c r="D3667" s="215"/>
      <c r="E3667" s="215"/>
      <c r="F3667" s="216"/>
      <c r="G3667" s="217"/>
      <c r="H3667" s="217"/>
      <c r="I3667" s="218"/>
      <c r="J3667" s="216"/>
      <c r="K3667" s="216"/>
      <c r="L3667" s="232"/>
      <c r="M3667" s="215"/>
      <c r="N3667" s="216"/>
    </row>
    <row r="3668" spans="4:14" s="205" customFormat="1" x14ac:dyDescent="0.3">
      <c r="D3668" s="215"/>
      <c r="E3668" s="215"/>
      <c r="F3668" s="216"/>
      <c r="G3668" s="217"/>
      <c r="H3668" s="217"/>
      <c r="I3668" s="218"/>
      <c r="J3668" s="216"/>
      <c r="K3668" s="216"/>
      <c r="L3668" s="232"/>
      <c r="M3668" s="215"/>
      <c r="N3668" s="216"/>
    </row>
    <row r="3669" spans="4:14" s="205" customFormat="1" x14ac:dyDescent="0.3">
      <c r="D3669" s="215"/>
      <c r="E3669" s="215"/>
      <c r="F3669" s="216"/>
      <c r="G3669" s="217"/>
      <c r="H3669" s="217"/>
      <c r="I3669" s="218"/>
      <c r="J3669" s="216"/>
      <c r="K3669" s="216"/>
      <c r="L3669" s="232"/>
      <c r="M3669" s="215"/>
      <c r="N3669" s="216"/>
    </row>
    <row r="3670" spans="4:14" s="205" customFormat="1" x14ac:dyDescent="0.3">
      <c r="D3670" s="215"/>
      <c r="E3670" s="215"/>
      <c r="F3670" s="216"/>
      <c r="G3670" s="217"/>
      <c r="H3670" s="217"/>
      <c r="I3670" s="218"/>
      <c r="J3670" s="216"/>
      <c r="K3670" s="216"/>
      <c r="L3670" s="232"/>
      <c r="M3670" s="215"/>
      <c r="N3670" s="216"/>
    </row>
    <row r="3671" spans="4:14" s="205" customFormat="1" x14ac:dyDescent="0.3">
      <c r="D3671" s="215"/>
      <c r="E3671" s="215"/>
      <c r="F3671" s="216"/>
      <c r="G3671" s="217"/>
      <c r="H3671" s="217"/>
      <c r="I3671" s="218"/>
      <c r="J3671" s="216"/>
      <c r="K3671" s="216"/>
      <c r="L3671" s="232"/>
      <c r="M3671" s="215"/>
      <c r="N3671" s="216"/>
    </row>
    <row r="3672" spans="4:14" s="205" customFormat="1" x14ac:dyDescent="0.3">
      <c r="D3672" s="215"/>
      <c r="E3672" s="215"/>
      <c r="F3672" s="216"/>
      <c r="G3672" s="217"/>
      <c r="H3672" s="217"/>
      <c r="I3672" s="218"/>
      <c r="J3672" s="216"/>
      <c r="K3672" s="216"/>
      <c r="L3672" s="232"/>
      <c r="M3672" s="215"/>
      <c r="N3672" s="216"/>
    </row>
    <row r="3673" spans="4:14" s="205" customFormat="1" x14ac:dyDescent="0.3">
      <c r="D3673" s="215"/>
      <c r="E3673" s="215"/>
      <c r="F3673" s="216"/>
      <c r="G3673" s="217"/>
      <c r="H3673" s="217"/>
      <c r="I3673" s="218"/>
      <c r="J3673" s="216"/>
      <c r="K3673" s="216"/>
      <c r="L3673" s="232"/>
      <c r="M3673" s="215"/>
      <c r="N3673" s="216"/>
    </row>
    <row r="3674" spans="4:14" s="205" customFormat="1" x14ac:dyDescent="0.3">
      <c r="D3674" s="215"/>
      <c r="E3674" s="215"/>
      <c r="F3674" s="216"/>
      <c r="G3674" s="217"/>
      <c r="H3674" s="217"/>
      <c r="I3674" s="218"/>
      <c r="J3674" s="216"/>
      <c r="K3674" s="216"/>
      <c r="L3674" s="232"/>
      <c r="M3674" s="215"/>
      <c r="N3674" s="216"/>
    </row>
    <row r="3675" spans="4:14" s="205" customFormat="1" x14ac:dyDescent="0.3">
      <c r="D3675" s="215"/>
      <c r="E3675" s="215"/>
      <c r="F3675" s="216"/>
      <c r="G3675" s="217"/>
      <c r="H3675" s="217"/>
      <c r="I3675" s="218"/>
      <c r="J3675" s="216"/>
      <c r="K3675" s="216"/>
      <c r="L3675" s="232"/>
      <c r="M3675" s="215"/>
      <c r="N3675" s="216"/>
    </row>
    <row r="3676" spans="4:14" s="205" customFormat="1" x14ac:dyDescent="0.3">
      <c r="D3676" s="215"/>
      <c r="E3676" s="215"/>
      <c r="F3676" s="216"/>
      <c r="G3676" s="217"/>
      <c r="H3676" s="217"/>
      <c r="I3676" s="218"/>
      <c r="J3676" s="216"/>
      <c r="K3676" s="216"/>
      <c r="L3676" s="232"/>
      <c r="M3676" s="215"/>
      <c r="N3676" s="216"/>
    </row>
    <row r="3677" spans="4:14" s="205" customFormat="1" x14ac:dyDescent="0.3">
      <c r="D3677" s="215"/>
      <c r="E3677" s="215"/>
      <c r="F3677" s="216"/>
      <c r="G3677" s="217"/>
      <c r="H3677" s="217"/>
      <c r="I3677" s="218"/>
      <c r="J3677" s="216"/>
      <c r="K3677" s="216"/>
      <c r="L3677" s="232"/>
      <c r="M3677" s="215"/>
      <c r="N3677" s="216"/>
    </row>
    <row r="3678" spans="4:14" s="205" customFormat="1" x14ac:dyDescent="0.3">
      <c r="D3678" s="215"/>
      <c r="E3678" s="215"/>
      <c r="F3678" s="216"/>
      <c r="G3678" s="217"/>
      <c r="H3678" s="217"/>
      <c r="I3678" s="218"/>
      <c r="J3678" s="216"/>
      <c r="K3678" s="216"/>
      <c r="L3678" s="232"/>
      <c r="M3678" s="215"/>
      <c r="N3678" s="216"/>
    </row>
    <row r="3679" spans="4:14" s="205" customFormat="1" x14ac:dyDescent="0.3">
      <c r="D3679" s="215"/>
      <c r="E3679" s="215"/>
      <c r="F3679" s="216"/>
      <c r="G3679" s="217"/>
      <c r="H3679" s="217"/>
      <c r="I3679" s="218"/>
      <c r="J3679" s="216"/>
      <c r="K3679" s="216"/>
      <c r="L3679" s="232"/>
      <c r="M3679" s="215"/>
      <c r="N3679" s="216"/>
    </row>
    <row r="3680" spans="4:14" s="205" customFormat="1" x14ac:dyDescent="0.3">
      <c r="D3680" s="215"/>
      <c r="E3680" s="215"/>
      <c r="F3680" s="216"/>
      <c r="G3680" s="217"/>
      <c r="H3680" s="217"/>
      <c r="I3680" s="218"/>
      <c r="J3680" s="216"/>
      <c r="K3680" s="216"/>
      <c r="L3680" s="232"/>
      <c r="M3680" s="215"/>
      <c r="N3680" s="216"/>
    </row>
    <row r="3681" spans="4:14" s="205" customFormat="1" x14ac:dyDescent="0.3">
      <c r="D3681" s="215"/>
      <c r="E3681" s="215"/>
      <c r="F3681" s="216"/>
      <c r="G3681" s="217"/>
      <c r="H3681" s="217"/>
      <c r="I3681" s="218"/>
      <c r="J3681" s="216"/>
      <c r="K3681" s="216"/>
      <c r="L3681" s="232"/>
      <c r="M3681" s="215"/>
      <c r="N3681" s="216"/>
    </row>
    <row r="3682" spans="4:14" s="205" customFormat="1" x14ac:dyDescent="0.3">
      <c r="D3682" s="215"/>
      <c r="E3682" s="215"/>
      <c r="F3682" s="216"/>
      <c r="G3682" s="217"/>
      <c r="H3682" s="217"/>
      <c r="I3682" s="218"/>
      <c r="J3682" s="216"/>
      <c r="K3682" s="216"/>
      <c r="L3682" s="232"/>
      <c r="M3682" s="215"/>
      <c r="N3682" s="216"/>
    </row>
    <row r="3683" spans="4:14" s="205" customFormat="1" x14ac:dyDescent="0.3">
      <c r="D3683" s="215"/>
      <c r="E3683" s="215"/>
      <c r="F3683" s="216"/>
      <c r="G3683" s="217"/>
      <c r="H3683" s="217"/>
      <c r="I3683" s="218"/>
      <c r="J3683" s="216"/>
      <c r="K3683" s="216"/>
      <c r="L3683" s="232"/>
      <c r="M3683" s="215"/>
      <c r="N3683" s="216"/>
    </row>
    <row r="3684" spans="4:14" s="205" customFormat="1" x14ac:dyDescent="0.3">
      <c r="D3684" s="215"/>
      <c r="E3684" s="215"/>
      <c r="F3684" s="216"/>
      <c r="G3684" s="217"/>
      <c r="H3684" s="217"/>
      <c r="I3684" s="218"/>
      <c r="J3684" s="216"/>
      <c r="K3684" s="216"/>
      <c r="L3684" s="232"/>
      <c r="M3684" s="215"/>
      <c r="N3684" s="216"/>
    </row>
    <row r="3685" spans="4:14" s="205" customFormat="1" x14ac:dyDescent="0.3">
      <c r="D3685" s="215"/>
      <c r="E3685" s="215"/>
      <c r="F3685" s="216"/>
      <c r="G3685" s="217"/>
      <c r="H3685" s="217"/>
      <c r="I3685" s="218"/>
      <c r="J3685" s="216"/>
      <c r="K3685" s="216"/>
      <c r="L3685" s="232"/>
      <c r="M3685" s="215"/>
      <c r="N3685" s="216"/>
    </row>
    <row r="3686" spans="4:14" s="205" customFormat="1" x14ac:dyDescent="0.3">
      <c r="D3686" s="215"/>
      <c r="E3686" s="215"/>
      <c r="F3686" s="216"/>
      <c r="G3686" s="217"/>
      <c r="H3686" s="217"/>
      <c r="I3686" s="218"/>
      <c r="J3686" s="216"/>
      <c r="K3686" s="216"/>
      <c r="L3686" s="232"/>
      <c r="M3686" s="215"/>
      <c r="N3686" s="216"/>
    </row>
    <row r="3687" spans="4:14" s="205" customFormat="1" x14ac:dyDescent="0.3">
      <c r="D3687" s="215"/>
      <c r="E3687" s="215"/>
      <c r="F3687" s="216"/>
      <c r="G3687" s="217"/>
      <c r="H3687" s="217"/>
      <c r="I3687" s="218"/>
      <c r="J3687" s="216"/>
      <c r="K3687" s="216"/>
      <c r="L3687" s="232"/>
      <c r="M3687" s="215"/>
      <c r="N3687" s="216"/>
    </row>
    <row r="3688" spans="4:14" s="205" customFormat="1" x14ac:dyDescent="0.3">
      <c r="D3688" s="215"/>
      <c r="E3688" s="215"/>
      <c r="F3688" s="216"/>
      <c r="G3688" s="217"/>
      <c r="H3688" s="217"/>
      <c r="I3688" s="218"/>
      <c r="J3688" s="216"/>
      <c r="K3688" s="216"/>
      <c r="L3688" s="232"/>
      <c r="M3688" s="215"/>
      <c r="N3688" s="216"/>
    </row>
    <row r="3689" spans="4:14" s="205" customFormat="1" x14ac:dyDescent="0.3">
      <c r="D3689" s="215"/>
      <c r="E3689" s="215"/>
      <c r="F3689" s="216"/>
      <c r="G3689" s="217"/>
      <c r="H3689" s="217"/>
      <c r="I3689" s="218"/>
      <c r="J3689" s="216"/>
      <c r="K3689" s="216"/>
      <c r="L3689" s="232"/>
      <c r="M3689" s="215"/>
      <c r="N3689" s="216"/>
    </row>
    <row r="3690" spans="4:14" s="205" customFormat="1" x14ac:dyDescent="0.3">
      <c r="D3690" s="215"/>
      <c r="E3690" s="215"/>
      <c r="F3690" s="216"/>
      <c r="G3690" s="217"/>
      <c r="H3690" s="217"/>
      <c r="I3690" s="218"/>
      <c r="J3690" s="216"/>
      <c r="K3690" s="216"/>
      <c r="L3690" s="232"/>
      <c r="M3690" s="215"/>
      <c r="N3690" s="216"/>
    </row>
    <row r="3691" spans="4:14" s="205" customFormat="1" x14ac:dyDescent="0.3">
      <c r="D3691" s="215"/>
      <c r="E3691" s="215"/>
      <c r="F3691" s="216"/>
      <c r="G3691" s="217"/>
      <c r="H3691" s="217"/>
      <c r="I3691" s="218"/>
      <c r="J3691" s="216"/>
      <c r="K3691" s="216"/>
      <c r="L3691" s="232"/>
      <c r="M3691" s="215"/>
      <c r="N3691" s="216"/>
    </row>
    <row r="3692" spans="4:14" s="205" customFormat="1" x14ac:dyDescent="0.3">
      <c r="D3692" s="215"/>
      <c r="E3692" s="215"/>
      <c r="F3692" s="216"/>
      <c r="G3692" s="217"/>
      <c r="H3692" s="217"/>
      <c r="I3692" s="218"/>
      <c r="J3692" s="216"/>
      <c r="K3692" s="216"/>
      <c r="L3692" s="232"/>
      <c r="M3692" s="215"/>
      <c r="N3692" s="216"/>
    </row>
    <row r="3693" spans="4:14" s="205" customFormat="1" x14ac:dyDescent="0.3">
      <c r="D3693" s="215"/>
      <c r="E3693" s="215"/>
      <c r="F3693" s="216"/>
      <c r="G3693" s="217"/>
      <c r="H3693" s="217"/>
      <c r="I3693" s="218"/>
      <c r="J3693" s="216"/>
      <c r="K3693" s="216"/>
      <c r="L3693" s="232"/>
      <c r="M3693" s="215"/>
      <c r="N3693" s="216"/>
    </row>
    <row r="3694" spans="4:14" s="205" customFormat="1" x14ac:dyDescent="0.3">
      <c r="D3694" s="215"/>
      <c r="E3694" s="215"/>
      <c r="F3694" s="216"/>
      <c r="G3694" s="217"/>
      <c r="H3694" s="217"/>
      <c r="I3694" s="218"/>
      <c r="J3694" s="216"/>
      <c r="K3694" s="216"/>
      <c r="L3694" s="232"/>
      <c r="M3694" s="215"/>
      <c r="N3694" s="216"/>
    </row>
    <row r="3695" spans="4:14" s="205" customFormat="1" x14ac:dyDescent="0.3">
      <c r="D3695" s="215"/>
      <c r="E3695" s="215"/>
      <c r="F3695" s="216"/>
      <c r="G3695" s="217"/>
      <c r="H3695" s="217"/>
      <c r="I3695" s="218"/>
      <c r="J3695" s="216"/>
      <c r="K3695" s="216"/>
      <c r="L3695" s="232"/>
      <c r="M3695" s="215"/>
      <c r="N3695" s="216"/>
    </row>
    <row r="3696" spans="4:14" s="205" customFormat="1" x14ac:dyDescent="0.3">
      <c r="D3696" s="215"/>
      <c r="E3696" s="215"/>
      <c r="F3696" s="216"/>
      <c r="G3696" s="217"/>
      <c r="H3696" s="217"/>
      <c r="I3696" s="218"/>
      <c r="J3696" s="216"/>
      <c r="K3696" s="216"/>
      <c r="L3696" s="232"/>
      <c r="M3696" s="215"/>
      <c r="N3696" s="216"/>
    </row>
    <row r="3697" spans="4:14" s="205" customFormat="1" x14ac:dyDescent="0.3">
      <c r="D3697" s="215"/>
      <c r="E3697" s="215"/>
      <c r="F3697" s="216"/>
      <c r="G3697" s="217"/>
      <c r="H3697" s="217"/>
      <c r="I3697" s="218"/>
      <c r="J3697" s="216"/>
      <c r="K3697" s="216"/>
      <c r="L3697" s="232"/>
      <c r="M3697" s="215"/>
      <c r="N3697" s="216"/>
    </row>
    <row r="3698" spans="4:14" s="205" customFormat="1" x14ac:dyDescent="0.3">
      <c r="D3698" s="215"/>
      <c r="E3698" s="215"/>
      <c r="F3698" s="216"/>
      <c r="G3698" s="217"/>
      <c r="H3698" s="217"/>
      <c r="I3698" s="218"/>
      <c r="J3698" s="216"/>
      <c r="K3698" s="216"/>
      <c r="L3698" s="232"/>
      <c r="M3698" s="215"/>
      <c r="N3698" s="216"/>
    </row>
    <row r="3699" spans="4:14" s="205" customFormat="1" x14ac:dyDescent="0.3">
      <c r="D3699" s="215"/>
      <c r="E3699" s="215"/>
      <c r="F3699" s="216"/>
      <c r="G3699" s="217"/>
      <c r="H3699" s="217"/>
      <c r="I3699" s="218"/>
      <c r="J3699" s="216"/>
      <c r="K3699" s="216"/>
      <c r="L3699" s="232"/>
      <c r="M3699" s="215"/>
      <c r="N3699" s="216"/>
    </row>
    <row r="3700" spans="4:14" s="205" customFormat="1" x14ac:dyDescent="0.3">
      <c r="D3700" s="215"/>
      <c r="E3700" s="215"/>
      <c r="F3700" s="216"/>
      <c r="G3700" s="217"/>
      <c r="H3700" s="217"/>
      <c r="I3700" s="218"/>
      <c r="J3700" s="216"/>
      <c r="K3700" s="216"/>
      <c r="L3700" s="232"/>
      <c r="M3700" s="215"/>
      <c r="N3700" s="216"/>
    </row>
    <row r="3701" spans="4:14" s="205" customFormat="1" x14ac:dyDescent="0.3">
      <c r="D3701" s="215"/>
      <c r="E3701" s="215"/>
      <c r="F3701" s="216"/>
      <c r="G3701" s="217"/>
      <c r="H3701" s="217"/>
      <c r="I3701" s="218"/>
      <c r="J3701" s="216"/>
      <c r="K3701" s="216"/>
      <c r="L3701" s="232"/>
      <c r="M3701" s="215"/>
      <c r="N3701" s="216"/>
    </row>
    <row r="3702" spans="4:14" s="205" customFormat="1" x14ac:dyDescent="0.3">
      <c r="D3702" s="215"/>
      <c r="E3702" s="215"/>
      <c r="F3702" s="216"/>
      <c r="G3702" s="217"/>
      <c r="H3702" s="217"/>
      <c r="I3702" s="218"/>
      <c r="J3702" s="216"/>
      <c r="K3702" s="216"/>
      <c r="L3702" s="232"/>
      <c r="M3702" s="215"/>
      <c r="N3702" s="216"/>
    </row>
    <row r="3703" spans="4:14" s="205" customFormat="1" x14ac:dyDescent="0.3">
      <c r="D3703" s="215"/>
      <c r="E3703" s="215"/>
      <c r="F3703" s="216"/>
      <c r="G3703" s="217"/>
      <c r="H3703" s="217"/>
      <c r="I3703" s="218"/>
      <c r="J3703" s="216"/>
      <c r="K3703" s="216"/>
      <c r="L3703" s="232"/>
      <c r="M3703" s="215"/>
      <c r="N3703" s="216"/>
    </row>
    <row r="3704" spans="4:14" s="205" customFormat="1" x14ac:dyDescent="0.3">
      <c r="D3704" s="215"/>
      <c r="E3704" s="215"/>
      <c r="F3704" s="216"/>
      <c r="G3704" s="217"/>
      <c r="H3704" s="217"/>
      <c r="I3704" s="218"/>
      <c r="J3704" s="216"/>
      <c r="K3704" s="216"/>
      <c r="L3704" s="232"/>
      <c r="M3704" s="215"/>
      <c r="N3704" s="216"/>
    </row>
    <row r="3705" spans="4:14" s="205" customFormat="1" x14ac:dyDescent="0.3">
      <c r="D3705" s="215"/>
      <c r="E3705" s="215"/>
      <c r="F3705" s="216"/>
      <c r="G3705" s="217"/>
      <c r="H3705" s="217"/>
      <c r="I3705" s="218"/>
      <c r="J3705" s="216"/>
      <c r="K3705" s="216"/>
      <c r="L3705" s="232"/>
      <c r="M3705" s="215"/>
      <c r="N3705" s="216"/>
    </row>
    <row r="3706" spans="4:14" s="205" customFormat="1" x14ac:dyDescent="0.3">
      <c r="D3706" s="215"/>
      <c r="E3706" s="215"/>
      <c r="F3706" s="216"/>
      <c r="G3706" s="217"/>
      <c r="H3706" s="217"/>
      <c r="I3706" s="218"/>
      <c r="J3706" s="216"/>
      <c r="K3706" s="216"/>
      <c r="L3706" s="232"/>
      <c r="M3706" s="215"/>
      <c r="N3706" s="216"/>
    </row>
    <row r="3707" spans="4:14" s="205" customFormat="1" x14ac:dyDescent="0.3">
      <c r="D3707" s="215"/>
      <c r="E3707" s="215"/>
      <c r="F3707" s="216"/>
      <c r="G3707" s="217"/>
      <c r="H3707" s="217"/>
      <c r="I3707" s="218"/>
      <c r="J3707" s="216"/>
      <c r="K3707" s="216"/>
      <c r="L3707" s="232"/>
      <c r="M3707" s="215"/>
      <c r="N3707" s="216"/>
    </row>
    <row r="3708" spans="4:14" s="205" customFormat="1" x14ac:dyDescent="0.3">
      <c r="D3708" s="215"/>
      <c r="E3708" s="215"/>
      <c r="F3708" s="216"/>
      <c r="G3708" s="217"/>
      <c r="H3708" s="217"/>
      <c r="I3708" s="218"/>
      <c r="J3708" s="216"/>
      <c r="K3708" s="216"/>
      <c r="L3708" s="232"/>
      <c r="M3708" s="215"/>
      <c r="N3708" s="216"/>
    </row>
    <row r="3709" spans="4:14" s="205" customFormat="1" x14ac:dyDescent="0.3">
      <c r="D3709" s="215"/>
      <c r="E3709" s="215"/>
      <c r="F3709" s="216"/>
      <c r="G3709" s="217"/>
      <c r="H3709" s="217"/>
      <c r="I3709" s="218"/>
      <c r="J3709" s="216"/>
      <c r="K3709" s="216"/>
      <c r="L3709" s="232"/>
      <c r="M3709" s="215"/>
      <c r="N3709" s="216"/>
    </row>
    <row r="3710" spans="4:14" s="205" customFormat="1" x14ac:dyDescent="0.3">
      <c r="D3710" s="215"/>
      <c r="E3710" s="215"/>
      <c r="F3710" s="216"/>
      <c r="G3710" s="217"/>
      <c r="H3710" s="217"/>
      <c r="I3710" s="218"/>
      <c r="J3710" s="216"/>
      <c r="K3710" s="216"/>
      <c r="L3710" s="232"/>
      <c r="M3710" s="215"/>
      <c r="N3710" s="216"/>
    </row>
    <row r="3711" spans="4:14" s="205" customFormat="1" x14ac:dyDescent="0.3">
      <c r="D3711" s="215"/>
      <c r="E3711" s="215"/>
      <c r="F3711" s="216"/>
      <c r="G3711" s="217"/>
      <c r="H3711" s="217"/>
      <c r="I3711" s="218"/>
      <c r="J3711" s="216"/>
      <c r="K3711" s="216"/>
      <c r="L3711" s="232"/>
      <c r="M3711" s="215"/>
      <c r="N3711" s="216"/>
    </row>
    <row r="3712" spans="4:14" s="205" customFormat="1" x14ac:dyDescent="0.3">
      <c r="D3712" s="215"/>
      <c r="E3712" s="215"/>
      <c r="F3712" s="216"/>
      <c r="G3712" s="217"/>
      <c r="H3712" s="217"/>
      <c r="I3712" s="218"/>
      <c r="J3712" s="216"/>
      <c r="K3712" s="216"/>
      <c r="L3712" s="232"/>
      <c r="M3712" s="215"/>
      <c r="N3712" s="216"/>
    </row>
    <row r="3713" spans="4:14" s="205" customFormat="1" x14ac:dyDescent="0.3">
      <c r="D3713" s="215"/>
      <c r="E3713" s="215"/>
      <c r="F3713" s="216"/>
      <c r="G3713" s="217"/>
      <c r="H3713" s="217"/>
      <c r="I3713" s="218"/>
      <c r="J3713" s="216"/>
      <c r="K3713" s="216"/>
      <c r="L3713" s="232"/>
      <c r="M3713" s="215"/>
      <c r="N3713" s="216"/>
    </row>
    <row r="3714" spans="4:14" s="205" customFormat="1" x14ac:dyDescent="0.3">
      <c r="D3714" s="215"/>
      <c r="E3714" s="215"/>
      <c r="F3714" s="216"/>
      <c r="G3714" s="217"/>
      <c r="H3714" s="217"/>
      <c r="I3714" s="218"/>
      <c r="J3714" s="216"/>
      <c r="K3714" s="216"/>
      <c r="L3714" s="232"/>
      <c r="M3714" s="215"/>
      <c r="N3714" s="216"/>
    </row>
    <row r="3715" spans="4:14" s="205" customFormat="1" x14ac:dyDescent="0.3">
      <c r="D3715" s="215"/>
      <c r="E3715" s="215"/>
      <c r="F3715" s="216"/>
      <c r="G3715" s="217"/>
      <c r="H3715" s="217"/>
      <c r="I3715" s="218"/>
      <c r="J3715" s="216"/>
      <c r="K3715" s="216"/>
      <c r="L3715" s="232"/>
      <c r="M3715" s="215"/>
      <c r="N3715" s="216"/>
    </row>
    <row r="3716" spans="4:14" s="205" customFormat="1" x14ac:dyDescent="0.3">
      <c r="D3716" s="215"/>
      <c r="E3716" s="215"/>
      <c r="F3716" s="216"/>
      <c r="G3716" s="217"/>
      <c r="H3716" s="217"/>
      <c r="I3716" s="218"/>
      <c r="J3716" s="216"/>
      <c r="K3716" s="216"/>
      <c r="L3716" s="232"/>
      <c r="M3716" s="215"/>
      <c r="N3716" s="216"/>
    </row>
    <row r="3717" spans="4:14" s="205" customFormat="1" x14ac:dyDescent="0.3">
      <c r="D3717" s="215"/>
      <c r="E3717" s="215"/>
      <c r="F3717" s="216"/>
      <c r="G3717" s="217"/>
      <c r="H3717" s="217"/>
      <c r="I3717" s="218"/>
      <c r="J3717" s="216"/>
      <c r="K3717" s="216"/>
      <c r="L3717" s="232"/>
      <c r="M3717" s="215"/>
      <c r="N3717" s="216"/>
    </row>
    <row r="3718" spans="4:14" s="205" customFormat="1" x14ac:dyDescent="0.3">
      <c r="D3718" s="215"/>
      <c r="E3718" s="215"/>
      <c r="F3718" s="216"/>
      <c r="G3718" s="217"/>
      <c r="H3718" s="217"/>
      <c r="I3718" s="218"/>
      <c r="J3718" s="216"/>
      <c r="K3718" s="216"/>
      <c r="L3718" s="232"/>
      <c r="M3718" s="215"/>
      <c r="N3718" s="216"/>
    </row>
    <row r="3719" spans="4:14" s="205" customFormat="1" x14ac:dyDescent="0.3">
      <c r="D3719" s="215"/>
      <c r="E3719" s="215"/>
      <c r="F3719" s="216"/>
      <c r="G3719" s="217"/>
      <c r="H3719" s="217"/>
      <c r="I3719" s="218"/>
      <c r="J3719" s="216"/>
      <c r="K3719" s="216"/>
      <c r="L3719" s="232"/>
      <c r="M3719" s="215"/>
      <c r="N3719" s="216"/>
    </row>
    <row r="3720" spans="4:14" s="205" customFormat="1" x14ac:dyDescent="0.3">
      <c r="D3720" s="215"/>
      <c r="E3720" s="215"/>
      <c r="F3720" s="216"/>
      <c r="G3720" s="217"/>
      <c r="H3720" s="217"/>
      <c r="I3720" s="218"/>
      <c r="J3720" s="216"/>
      <c r="K3720" s="216"/>
      <c r="L3720" s="232"/>
      <c r="M3720" s="215"/>
      <c r="N3720" s="216"/>
    </row>
    <row r="3721" spans="4:14" s="205" customFormat="1" x14ac:dyDescent="0.3">
      <c r="D3721" s="215"/>
      <c r="E3721" s="215"/>
      <c r="F3721" s="216"/>
      <c r="G3721" s="217"/>
      <c r="H3721" s="217"/>
      <c r="I3721" s="218"/>
      <c r="J3721" s="216"/>
      <c r="K3721" s="216"/>
      <c r="L3721" s="232"/>
      <c r="M3721" s="215"/>
      <c r="N3721" s="216"/>
    </row>
    <row r="3722" spans="4:14" s="205" customFormat="1" x14ac:dyDescent="0.3">
      <c r="D3722" s="215"/>
      <c r="E3722" s="215"/>
      <c r="F3722" s="216"/>
      <c r="G3722" s="217"/>
      <c r="H3722" s="217"/>
      <c r="I3722" s="218"/>
      <c r="J3722" s="216"/>
      <c r="K3722" s="216"/>
      <c r="L3722" s="232"/>
      <c r="M3722" s="215"/>
      <c r="N3722" s="216"/>
    </row>
    <row r="3723" spans="4:14" s="205" customFormat="1" x14ac:dyDescent="0.3">
      <c r="D3723" s="215"/>
      <c r="E3723" s="215"/>
      <c r="F3723" s="216"/>
      <c r="G3723" s="217"/>
      <c r="H3723" s="217"/>
      <c r="I3723" s="218"/>
      <c r="J3723" s="216"/>
      <c r="K3723" s="216"/>
      <c r="L3723" s="232"/>
      <c r="M3723" s="215"/>
      <c r="N3723" s="216"/>
    </row>
    <row r="3724" spans="4:14" s="205" customFormat="1" x14ac:dyDescent="0.3">
      <c r="D3724" s="215"/>
      <c r="E3724" s="215"/>
      <c r="F3724" s="216"/>
      <c r="G3724" s="217"/>
      <c r="H3724" s="217"/>
      <c r="I3724" s="218"/>
      <c r="J3724" s="216"/>
      <c r="K3724" s="216"/>
      <c r="L3724" s="232"/>
      <c r="M3724" s="215"/>
      <c r="N3724" s="216"/>
    </row>
    <row r="3725" spans="4:14" s="205" customFormat="1" x14ac:dyDescent="0.3">
      <c r="D3725" s="215"/>
      <c r="E3725" s="215"/>
      <c r="F3725" s="216"/>
      <c r="G3725" s="217"/>
      <c r="H3725" s="217"/>
      <c r="I3725" s="218"/>
      <c r="J3725" s="216"/>
      <c r="K3725" s="216"/>
      <c r="L3725" s="232"/>
      <c r="M3725" s="215"/>
      <c r="N3725" s="216"/>
    </row>
    <row r="3726" spans="4:14" s="205" customFormat="1" x14ac:dyDescent="0.3">
      <c r="D3726" s="215"/>
      <c r="E3726" s="215"/>
      <c r="F3726" s="216"/>
      <c r="G3726" s="217"/>
      <c r="H3726" s="217"/>
      <c r="I3726" s="218"/>
      <c r="J3726" s="216"/>
      <c r="K3726" s="216"/>
      <c r="L3726" s="232"/>
      <c r="M3726" s="215"/>
      <c r="N3726" s="216"/>
    </row>
    <row r="3727" spans="4:14" s="205" customFormat="1" x14ac:dyDescent="0.3">
      <c r="D3727" s="215"/>
      <c r="E3727" s="215"/>
      <c r="F3727" s="216"/>
      <c r="G3727" s="217"/>
      <c r="H3727" s="217"/>
      <c r="I3727" s="218"/>
      <c r="J3727" s="216"/>
      <c r="K3727" s="216"/>
      <c r="L3727" s="232"/>
      <c r="M3727" s="215"/>
      <c r="N3727" s="216"/>
    </row>
    <row r="3728" spans="4:14" s="205" customFormat="1" x14ac:dyDescent="0.3">
      <c r="D3728" s="215"/>
      <c r="E3728" s="215"/>
      <c r="F3728" s="216"/>
      <c r="G3728" s="217"/>
      <c r="H3728" s="217"/>
      <c r="I3728" s="218"/>
      <c r="J3728" s="216"/>
      <c r="K3728" s="216"/>
      <c r="L3728" s="232"/>
      <c r="M3728" s="215"/>
      <c r="N3728" s="216"/>
    </row>
    <row r="3729" spans="4:14" s="205" customFormat="1" x14ac:dyDescent="0.3">
      <c r="D3729" s="215"/>
      <c r="E3729" s="215"/>
      <c r="F3729" s="216"/>
      <c r="G3729" s="217"/>
      <c r="H3729" s="217"/>
      <c r="I3729" s="218"/>
      <c r="J3729" s="216"/>
      <c r="K3729" s="216"/>
      <c r="L3729" s="232"/>
      <c r="M3729" s="215"/>
      <c r="N3729" s="216"/>
    </row>
    <row r="3730" spans="4:14" s="205" customFormat="1" x14ac:dyDescent="0.3">
      <c r="D3730" s="215"/>
      <c r="E3730" s="215"/>
      <c r="F3730" s="216"/>
      <c r="G3730" s="217"/>
      <c r="H3730" s="217"/>
      <c r="I3730" s="218"/>
      <c r="J3730" s="216"/>
      <c r="K3730" s="216"/>
      <c r="L3730" s="232"/>
      <c r="M3730" s="215"/>
      <c r="N3730" s="216"/>
    </row>
    <row r="3731" spans="4:14" s="205" customFormat="1" x14ac:dyDescent="0.3">
      <c r="D3731" s="215"/>
      <c r="E3731" s="215"/>
      <c r="F3731" s="216"/>
      <c r="G3731" s="217"/>
      <c r="H3731" s="217"/>
      <c r="I3731" s="218"/>
      <c r="J3731" s="216"/>
      <c r="K3731" s="216"/>
      <c r="L3731" s="232"/>
      <c r="M3731" s="215"/>
      <c r="N3731" s="216"/>
    </row>
    <row r="3732" spans="4:14" s="205" customFormat="1" x14ac:dyDescent="0.3">
      <c r="D3732" s="215"/>
      <c r="E3732" s="215"/>
      <c r="F3732" s="216"/>
      <c r="G3732" s="217"/>
      <c r="H3732" s="217"/>
      <c r="I3732" s="218"/>
      <c r="J3732" s="216"/>
      <c r="K3732" s="216"/>
      <c r="L3732" s="232"/>
      <c r="M3732" s="215"/>
      <c r="N3732" s="216"/>
    </row>
    <row r="3733" spans="4:14" s="205" customFormat="1" x14ac:dyDescent="0.3">
      <c r="D3733" s="215"/>
      <c r="E3733" s="215"/>
      <c r="F3733" s="216"/>
      <c r="G3733" s="217"/>
      <c r="H3733" s="217"/>
      <c r="I3733" s="218"/>
      <c r="J3733" s="216"/>
      <c r="K3733" s="216"/>
      <c r="L3733" s="232"/>
      <c r="M3733" s="215"/>
      <c r="N3733" s="216"/>
    </row>
    <row r="3734" spans="4:14" s="205" customFormat="1" x14ac:dyDescent="0.3">
      <c r="D3734" s="215"/>
      <c r="E3734" s="215"/>
      <c r="F3734" s="216"/>
      <c r="G3734" s="217"/>
      <c r="H3734" s="217"/>
      <c r="I3734" s="218"/>
      <c r="J3734" s="216"/>
      <c r="K3734" s="216"/>
      <c r="L3734" s="232"/>
      <c r="M3734" s="215"/>
      <c r="N3734" s="216"/>
    </row>
    <row r="3735" spans="4:14" s="205" customFormat="1" x14ac:dyDescent="0.3">
      <c r="D3735" s="215"/>
      <c r="E3735" s="215"/>
      <c r="F3735" s="216"/>
      <c r="G3735" s="217"/>
      <c r="H3735" s="217"/>
      <c r="I3735" s="218"/>
      <c r="J3735" s="216"/>
      <c r="K3735" s="216"/>
      <c r="L3735" s="232"/>
      <c r="M3735" s="215"/>
      <c r="N3735" s="216"/>
    </row>
    <row r="3736" spans="4:14" s="205" customFormat="1" x14ac:dyDescent="0.3">
      <c r="D3736" s="215"/>
      <c r="E3736" s="215"/>
      <c r="F3736" s="216"/>
      <c r="G3736" s="217"/>
      <c r="H3736" s="217"/>
      <c r="I3736" s="218"/>
      <c r="J3736" s="216"/>
      <c r="K3736" s="216"/>
      <c r="L3736" s="232"/>
      <c r="M3736" s="215"/>
      <c r="N3736" s="216"/>
    </row>
    <row r="3737" spans="4:14" s="205" customFormat="1" x14ac:dyDescent="0.3">
      <c r="D3737" s="215"/>
      <c r="E3737" s="215"/>
      <c r="F3737" s="216"/>
      <c r="G3737" s="217"/>
      <c r="H3737" s="217"/>
      <c r="I3737" s="218"/>
      <c r="J3737" s="216"/>
      <c r="K3737" s="216"/>
      <c r="L3737" s="232"/>
      <c r="M3737" s="215"/>
      <c r="N3737" s="216"/>
    </row>
    <row r="3738" spans="4:14" s="205" customFormat="1" x14ac:dyDescent="0.3">
      <c r="D3738" s="215"/>
      <c r="E3738" s="215"/>
      <c r="F3738" s="216"/>
      <c r="G3738" s="217"/>
      <c r="H3738" s="217"/>
      <c r="I3738" s="218"/>
      <c r="J3738" s="216"/>
      <c r="K3738" s="216"/>
      <c r="L3738" s="232"/>
      <c r="M3738" s="215"/>
      <c r="N3738" s="216"/>
    </row>
    <row r="3739" spans="4:14" s="205" customFormat="1" x14ac:dyDescent="0.3">
      <c r="D3739" s="215"/>
      <c r="E3739" s="215"/>
      <c r="F3739" s="216"/>
      <c r="G3739" s="217"/>
      <c r="H3739" s="217"/>
      <c r="I3739" s="218"/>
      <c r="J3739" s="216"/>
      <c r="K3739" s="216"/>
      <c r="L3739" s="232"/>
      <c r="M3739" s="215"/>
      <c r="N3739" s="216"/>
    </row>
    <row r="3740" spans="4:14" s="205" customFormat="1" x14ac:dyDescent="0.3">
      <c r="D3740" s="215"/>
      <c r="E3740" s="215"/>
      <c r="F3740" s="216"/>
      <c r="G3740" s="217"/>
      <c r="H3740" s="217"/>
      <c r="I3740" s="218"/>
      <c r="J3740" s="216"/>
      <c r="K3740" s="216"/>
      <c r="L3740" s="232"/>
      <c r="M3740" s="215"/>
      <c r="N3740" s="216"/>
    </row>
    <row r="3741" spans="4:14" s="205" customFormat="1" x14ac:dyDescent="0.3">
      <c r="D3741" s="215"/>
      <c r="E3741" s="215"/>
      <c r="F3741" s="216"/>
      <c r="G3741" s="217"/>
      <c r="H3741" s="217"/>
      <c r="I3741" s="218"/>
      <c r="J3741" s="216"/>
      <c r="K3741" s="216"/>
      <c r="L3741" s="232"/>
      <c r="M3741" s="215"/>
      <c r="N3741" s="216"/>
    </row>
    <row r="3742" spans="4:14" s="205" customFormat="1" x14ac:dyDescent="0.3">
      <c r="D3742" s="215"/>
      <c r="E3742" s="215"/>
      <c r="F3742" s="216"/>
      <c r="G3742" s="217"/>
      <c r="H3742" s="217"/>
      <c r="I3742" s="218"/>
      <c r="J3742" s="216"/>
      <c r="K3742" s="216"/>
      <c r="L3742" s="232"/>
      <c r="M3742" s="215"/>
      <c r="N3742" s="216"/>
    </row>
    <row r="3743" spans="4:14" s="205" customFormat="1" x14ac:dyDescent="0.3">
      <c r="D3743" s="215"/>
      <c r="E3743" s="215"/>
      <c r="F3743" s="216"/>
      <c r="G3743" s="217"/>
      <c r="H3743" s="217"/>
      <c r="I3743" s="218"/>
      <c r="J3743" s="216"/>
      <c r="K3743" s="216"/>
      <c r="L3743" s="232"/>
      <c r="M3743" s="215"/>
      <c r="N3743" s="216"/>
    </row>
    <row r="3744" spans="4:14" s="205" customFormat="1" x14ac:dyDescent="0.3">
      <c r="D3744" s="215"/>
      <c r="E3744" s="215"/>
      <c r="F3744" s="216"/>
      <c r="G3744" s="217"/>
      <c r="H3744" s="217"/>
      <c r="I3744" s="218"/>
      <c r="J3744" s="216"/>
      <c r="K3744" s="216"/>
      <c r="L3744" s="232"/>
      <c r="M3744" s="215"/>
      <c r="N3744" s="216"/>
    </row>
    <row r="3745" spans="4:14" s="205" customFormat="1" x14ac:dyDescent="0.3">
      <c r="D3745" s="215"/>
      <c r="E3745" s="215"/>
      <c r="F3745" s="216"/>
      <c r="G3745" s="217"/>
      <c r="H3745" s="217"/>
      <c r="I3745" s="218"/>
      <c r="J3745" s="216"/>
      <c r="K3745" s="216"/>
      <c r="L3745" s="232"/>
      <c r="M3745" s="215"/>
      <c r="N3745" s="216"/>
    </row>
    <row r="3746" spans="4:14" s="205" customFormat="1" x14ac:dyDescent="0.3">
      <c r="D3746" s="215"/>
      <c r="E3746" s="215"/>
      <c r="F3746" s="216"/>
      <c r="G3746" s="217"/>
      <c r="H3746" s="217"/>
      <c r="I3746" s="218"/>
      <c r="J3746" s="216"/>
      <c r="K3746" s="216"/>
      <c r="L3746" s="232"/>
      <c r="M3746" s="215"/>
      <c r="N3746" s="216"/>
    </row>
    <row r="3747" spans="4:14" s="205" customFormat="1" x14ac:dyDescent="0.3">
      <c r="D3747" s="215"/>
      <c r="E3747" s="215"/>
      <c r="F3747" s="216"/>
      <c r="G3747" s="217"/>
      <c r="H3747" s="217"/>
      <c r="I3747" s="218"/>
      <c r="J3747" s="216"/>
      <c r="K3747" s="216"/>
      <c r="L3747" s="232"/>
      <c r="M3747" s="215"/>
      <c r="N3747" s="216"/>
    </row>
    <row r="3748" spans="4:14" s="205" customFormat="1" x14ac:dyDescent="0.3">
      <c r="D3748" s="215"/>
      <c r="E3748" s="215"/>
      <c r="F3748" s="216"/>
      <c r="G3748" s="217"/>
      <c r="H3748" s="217"/>
      <c r="I3748" s="218"/>
      <c r="J3748" s="216"/>
      <c r="K3748" s="216"/>
      <c r="L3748" s="232"/>
      <c r="M3748" s="215"/>
      <c r="N3748" s="216"/>
    </row>
    <row r="3749" spans="4:14" s="205" customFormat="1" x14ac:dyDescent="0.3">
      <c r="D3749" s="215"/>
      <c r="E3749" s="215"/>
      <c r="F3749" s="216"/>
      <c r="G3749" s="217"/>
      <c r="H3749" s="217"/>
      <c r="I3749" s="218"/>
      <c r="J3749" s="216"/>
      <c r="K3749" s="216"/>
      <c r="L3749" s="232"/>
      <c r="M3749" s="215"/>
      <c r="N3749" s="216"/>
    </row>
    <row r="3750" spans="4:14" s="205" customFormat="1" x14ac:dyDescent="0.3">
      <c r="D3750" s="215"/>
      <c r="E3750" s="215"/>
      <c r="F3750" s="216"/>
      <c r="G3750" s="217"/>
      <c r="H3750" s="217"/>
      <c r="I3750" s="218"/>
      <c r="J3750" s="216"/>
      <c r="K3750" s="216"/>
      <c r="L3750" s="232"/>
      <c r="M3750" s="215"/>
      <c r="N3750" s="216"/>
    </row>
    <row r="3751" spans="4:14" s="205" customFormat="1" x14ac:dyDescent="0.3">
      <c r="D3751" s="215"/>
      <c r="E3751" s="215"/>
      <c r="F3751" s="216"/>
      <c r="G3751" s="217"/>
      <c r="H3751" s="217"/>
      <c r="I3751" s="218"/>
      <c r="J3751" s="216"/>
      <c r="K3751" s="216"/>
      <c r="L3751" s="232"/>
      <c r="M3751" s="215"/>
      <c r="N3751" s="216"/>
    </row>
    <row r="3752" spans="4:14" s="205" customFormat="1" x14ac:dyDescent="0.3">
      <c r="D3752" s="215"/>
      <c r="E3752" s="215"/>
      <c r="F3752" s="216"/>
      <c r="G3752" s="217"/>
      <c r="H3752" s="217"/>
      <c r="I3752" s="218"/>
      <c r="J3752" s="216"/>
      <c r="K3752" s="216"/>
      <c r="L3752" s="232"/>
      <c r="M3752" s="215"/>
      <c r="N3752" s="216"/>
    </row>
    <row r="3753" spans="4:14" s="205" customFormat="1" x14ac:dyDescent="0.3">
      <c r="D3753" s="215"/>
      <c r="E3753" s="215"/>
      <c r="F3753" s="216"/>
      <c r="G3753" s="217"/>
      <c r="H3753" s="217"/>
      <c r="I3753" s="218"/>
      <c r="J3753" s="216"/>
      <c r="K3753" s="216"/>
      <c r="L3753" s="232"/>
      <c r="M3753" s="215"/>
      <c r="N3753" s="216"/>
    </row>
    <row r="3754" spans="4:14" s="205" customFormat="1" x14ac:dyDescent="0.3">
      <c r="D3754" s="215"/>
      <c r="E3754" s="215"/>
      <c r="F3754" s="216"/>
      <c r="G3754" s="217"/>
      <c r="H3754" s="217"/>
      <c r="I3754" s="218"/>
      <c r="J3754" s="216"/>
      <c r="K3754" s="216"/>
      <c r="L3754" s="232"/>
      <c r="M3754" s="215"/>
      <c r="N3754" s="216"/>
    </row>
    <row r="3755" spans="4:14" s="205" customFormat="1" x14ac:dyDescent="0.3">
      <c r="D3755" s="215"/>
      <c r="E3755" s="215"/>
      <c r="F3755" s="216"/>
      <c r="G3755" s="217"/>
      <c r="H3755" s="217"/>
      <c r="I3755" s="218"/>
      <c r="J3755" s="216"/>
      <c r="K3755" s="216"/>
      <c r="L3755" s="232"/>
      <c r="M3755" s="215"/>
      <c r="N3755" s="216"/>
    </row>
    <row r="3756" spans="4:14" s="205" customFormat="1" x14ac:dyDescent="0.3">
      <c r="D3756" s="215"/>
      <c r="E3756" s="215"/>
      <c r="F3756" s="216"/>
      <c r="G3756" s="217"/>
      <c r="H3756" s="217"/>
      <c r="I3756" s="218"/>
      <c r="J3756" s="216"/>
      <c r="K3756" s="216"/>
      <c r="L3756" s="232"/>
      <c r="M3756" s="215"/>
      <c r="N3756" s="216"/>
    </row>
    <row r="3757" spans="4:14" s="205" customFormat="1" x14ac:dyDescent="0.3">
      <c r="D3757" s="215"/>
      <c r="E3757" s="215"/>
      <c r="F3757" s="216"/>
      <c r="G3757" s="217"/>
      <c r="H3757" s="217"/>
      <c r="I3757" s="218"/>
      <c r="J3757" s="216"/>
      <c r="K3757" s="216"/>
      <c r="L3757" s="232"/>
      <c r="M3757" s="215"/>
      <c r="N3757" s="216"/>
    </row>
    <row r="3758" spans="4:14" s="205" customFormat="1" x14ac:dyDescent="0.3">
      <c r="D3758" s="215"/>
      <c r="E3758" s="215"/>
      <c r="F3758" s="216"/>
      <c r="G3758" s="217"/>
      <c r="H3758" s="217"/>
      <c r="I3758" s="218"/>
      <c r="J3758" s="216"/>
      <c r="K3758" s="216"/>
      <c r="L3758" s="232"/>
      <c r="M3758" s="215"/>
      <c r="N3758" s="216"/>
    </row>
    <row r="3759" spans="4:14" s="205" customFormat="1" x14ac:dyDescent="0.3">
      <c r="D3759" s="215"/>
      <c r="E3759" s="215"/>
      <c r="F3759" s="216"/>
      <c r="G3759" s="217"/>
      <c r="H3759" s="217"/>
      <c r="I3759" s="218"/>
      <c r="J3759" s="216"/>
      <c r="K3759" s="216"/>
      <c r="L3759" s="232"/>
      <c r="M3759" s="215"/>
      <c r="N3759" s="216"/>
    </row>
    <row r="3760" spans="4:14" s="205" customFormat="1" x14ac:dyDescent="0.3">
      <c r="D3760" s="215"/>
      <c r="E3760" s="215"/>
      <c r="F3760" s="216"/>
      <c r="G3760" s="217"/>
      <c r="H3760" s="217"/>
      <c r="I3760" s="218"/>
      <c r="J3760" s="216"/>
      <c r="K3760" s="216"/>
      <c r="L3760" s="232"/>
      <c r="M3760" s="215"/>
      <c r="N3760" s="216"/>
    </row>
    <row r="3761" spans="4:14" s="205" customFormat="1" x14ac:dyDescent="0.3">
      <c r="D3761" s="215"/>
      <c r="E3761" s="215"/>
      <c r="F3761" s="216"/>
      <c r="G3761" s="217"/>
      <c r="H3761" s="217"/>
      <c r="I3761" s="218"/>
      <c r="J3761" s="216"/>
      <c r="K3761" s="216"/>
      <c r="L3761" s="232"/>
      <c r="M3761" s="215"/>
      <c r="N3761" s="216"/>
    </row>
    <row r="3762" spans="4:14" s="205" customFormat="1" x14ac:dyDescent="0.3">
      <c r="D3762" s="215"/>
      <c r="E3762" s="215"/>
      <c r="F3762" s="216"/>
      <c r="G3762" s="217"/>
      <c r="H3762" s="217"/>
      <c r="I3762" s="218"/>
      <c r="J3762" s="216"/>
      <c r="K3762" s="216"/>
      <c r="L3762" s="232"/>
      <c r="M3762" s="215"/>
      <c r="N3762" s="216"/>
    </row>
    <row r="3763" spans="4:14" s="205" customFormat="1" x14ac:dyDescent="0.3">
      <c r="D3763" s="215"/>
      <c r="E3763" s="215"/>
      <c r="F3763" s="216"/>
      <c r="G3763" s="217"/>
      <c r="H3763" s="217"/>
      <c r="I3763" s="218"/>
      <c r="J3763" s="216"/>
      <c r="K3763" s="216"/>
      <c r="L3763" s="232"/>
      <c r="M3763" s="215"/>
      <c r="N3763" s="216"/>
    </row>
    <row r="3764" spans="4:14" s="205" customFormat="1" x14ac:dyDescent="0.3">
      <c r="D3764" s="215"/>
      <c r="E3764" s="215"/>
      <c r="F3764" s="216"/>
      <c r="G3764" s="217"/>
      <c r="H3764" s="217"/>
      <c r="I3764" s="218"/>
      <c r="J3764" s="216"/>
      <c r="K3764" s="216"/>
      <c r="L3764" s="232"/>
      <c r="M3764" s="215"/>
      <c r="N3764" s="216"/>
    </row>
    <row r="3765" spans="4:14" s="205" customFormat="1" x14ac:dyDescent="0.3">
      <c r="D3765" s="215"/>
      <c r="E3765" s="215"/>
      <c r="F3765" s="216"/>
      <c r="G3765" s="217"/>
      <c r="H3765" s="217"/>
      <c r="I3765" s="218"/>
      <c r="J3765" s="216"/>
      <c r="K3765" s="216"/>
      <c r="L3765" s="232"/>
      <c r="M3765" s="215"/>
      <c r="N3765" s="216"/>
    </row>
    <row r="3766" spans="4:14" s="205" customFormat="1" x14ac:dyDescent="0.3">
      <c r="D3766" s="215"/>
      <c r="E3766" s="215"/>
      <c r="F3766" s="216"/>
      <c r="G3766" s="217"/>
      <c r="H3766" s="217"/>
      <c r="I3766" s="218"/>
      <c r="J3766" s="216"/>
      <c r="K3766" s="216"/>
      <c r="L3766" s="232"/>
      <c r="M3766" s="215"/>
      <c r="N3766" s="216"/>
    </row>
    <row r="3767" spans="4:14" s="205" customFormat="1" x14ac:dyDescent="0.3">
      <c r="D3767" s="215"/>
      <c r="E3767" s="215"/>
      <c r="F3767" s="216"/>
      <c r="G3767" s="217"/>
      <c r="H3767" s="217"/>
      <c r="I3767" s="218"/>
      <c r="J3767" s="216"/>
      <c r="K3767" s="216"/>
      <c r="L3767" s="232"/>
      <c r="M3767" s="215"/>
      <c r="N3767" s="216"/>
    </row>
    <row r="3768" spans="4:14" s="205" customFormat="1" x14ac:dyDescent="0.3">
      <c r="D3768" s="215"/>
      <c r="E3768" s="215"/>
      <c r="F3768" s="216"/>
      <c r="G3768" s="217"/>
      <c r="H3768" s="217"/>
      <c r="I3768" s="218"/>
      <c r="J3768" s="216"/>
      <c r="K3768" s="216"/>
      <c r="L3768" s="232"/>
      <c r="M3768" s="215"/>
      <c r="N3768" s="216"/>
    </row>
    <row r="3769" spans="4:14" s="205" customFormat="1" x14ac:dyDescent="0.3">
      <c r="D3769" s="215"/>
      <c r="E3769" s="215"/>
      <c r="F3769" s="216"/>
      <c r="G3769" s="217"/>
      <c r="H3769" s="217"/>
      <c r="I3769" s="218"/>
      <c r="J3769" s="216"/>
      <c r="K3769" s="216"/>
      <c r="L3769" s="232"/>
      <c r="M3769" s="215"/>
      <c r="N3769" s="216"/>
    </row>
    <row r="3770" spans="4:14" s="205" customFormat="1" x14ac:dyDescent="0.3">
      <c r="D3770" s="215"/>
      <c r="E3770" s="215"/>
      <c r="F3770" s="216"/>
      <c r="G3770" s="217"/>
      <c r="H3770" s="217"/>
      <c r="I3770" s="218"/>
      <c r="J3770" s="216"/>
      <c r="K3770" s="216"/>
      <c r="L3770" s="232"/>
      <c r="M3770" s="215"/>
      <c r="N3770" s="216"/>
    </row>
    <row r="3771" spans="4:14" s="205" customFormat="1" x14ac:dyDescent="0.3">
      <c r="D3771" s="215"/>
      <c r="E3771" s="215"/>
      <c r="F3771" s="216"/>
      <c r="G3771" s="217"/>
      <c r="H3771" s="217"/>
      <c r="I3771" s="218"/>
      <c r="J3771" s="216"/>
      <c r="K3771" s="216"/>
      <c r="L3771" s="232"/>
      <c r="M3771" s="215"/>
      <c r="N3771" s="216"/>
    </row>
    <row r="3772" spans="4:14" s="205" customFormat="1" x14ac:dyDescent="0.3">
      <c r="D3772" s="215"/>
      <c r="E3772" s="215"/>
      <c r="F3772" s="216"/>
      <c r="G3772" s="217"/>
      <c r="H3772" s="217"/>
      <c r="I3772" s="218"/>
      <c r="J3772" s="216"/>
      <c r="K3772" s="216"/>
      <c r="L3772" s="232"/>
      <c r="M3772" s="215"/>
      <c r="N3772" s="216"/>
    </row>
    <row r="3773" spans="4:14" s="205" customFormat="1" x14ac:dyDescent="0.3">
      <c r="D3773" s="215"/>
      <c r="E3773" s="215"/>
      <c r="F3773" s="216"/>
      <c r="G3773" s="217"/>
      <c r="H3773" s="217"/>
      <c r="I3773" s="218"/>
      <c r="J3773" s="216"/>
      <c r="K3773" s="216"/>
      <c r="L3773" s="232"/>
      <c r="M3773" s="215"/>
      <c r="N3773" s="216"/>
    </row>
    <row r="3774" spans="4:14" s="205" customFormat="1" x14ac:dyDescent="0.3">
      <c r="D3774" s="215"/>
      <c r="E3774" s="215"/>
      <c r="F3774" s="216"/>
      <c r="G3774" s="217"/>
      <c r="H3774" s="217"/>
      <c r="I3774" s="218"/>
      <c r="J3774" s="216"/>
      <c r="K3774" s="216"/>
      <c r="L3774" s="232"/>
      <c r="M3774" s="215"/>
      <c r="N3774" s="216"/>
    </row>
    <row r="3775" spans="4:14" s="205" customFormat="1" x14ac:dyDescent="0.3">
      <c r="D3775" s="215"/>
      <c r="E3775" s="215"/>
      <c r="F3775" s="216"/>
      <c r="G3775" s="217"/>
      <c r="H3775" s="217"/>
      <c r="I3775" s="218"/>
      <c r="J3775" s="216"/>
      <c r="K3775" s="216"/>
      <c r="L3775" s="232"/>
      <c r="M3775" s="215"/>
      <c r="N3775" s="216"/>
    </row>
    <row r="3776" spans="4:14" s="205" customFormat="1" x14ac:dyDescent="0.3">
      <c r="D3776" s="215"/>
      <c r="E3776" s="215"/>
      <c r="F3776" s="216"/>
      <c r="G3776" s="217"/>
      <c r="H3776" s="217"/>
      <c r="I3776" s="218"/>
      <c r="J3776" s="216"/>
      <c r="K3776" s="216"/>
      <c r="L3776" s="232"/>
      <c r="M3776" s="215"/>
      <c r="N3776" s="216"/>
    </row>
    <row r="3777" spans="4:14" s="205" customFormat="1" x14ac:dyDescent="0.3">
      <c r="D3777" s="215"/>
      <c r="E3777" s="215"/>
      <c r="F3777" s="216"/>
      <c r="G3777" s="217"/>
      <c r="H3777" s="217"/>
      <c r="I3777" s="218"/>
      <c r="J3777" s="216"/>
      <c r="K3777" s="216"/>
      <c r="L3777" s="232"/>
      <c r="M3777" s="215"/>
      <c r="N3777" s="216"/>
    </row>
    <row r="3778" spans="4:14" s="205" customFormat="1" x14ac:dyDescent="0.3">
      <c r="D3778" s="215"/>
      <c r="E3778" s="215"/>
      <c r="F3778" s="216"/>
      <c r="G3778" s="217"/>
      <c r="H3778" s="217"/>
      <c r="I3778" s="218"/>
      <c r="J3778" s="216"/>
      <c r="K3778" s="216"/>
      <c r="L3778" s="232"/>
      <c r="M3778" s="215"/>
      <c r="N3778" s="216"/>
    </row>
    <row r="3779" spans="4:14" s="205" customFormat="1" x14ac:dyDescent="0.3">
      <c r="D3779" s="215"/>
      <c r="E3779" s="215"/>
      <c r="F3779" s="216"/>
      <c r="G3779" s="217"/>
      <c r="H3779" s="217"/>
      <c r="I3779" s="218"/>
      <c r="J3779" s="216"/>
      <c r="K3779" s="216"/>
      <c r="L3779" s="232"/>
      <c r="M3779" s="215"/>
      <c r="N3779" s="216"/>
    </row>
    <row r="3780" spans="4:14" s="205" customFormat="1" x14ac:dyDescent="0.3">
      <c r="D3780" s="215"/>
      <c r="E3780" s="215"/>
      <c r="F3780" s="216"/>
      <c r="G3780" s="217"/>
      <c r="H3780" s="217"/>
      <c r="I3780" s="218"/>
      <c r="J3780" s="216"/>
      <c r="K3780" s="216"/>
      <c r="L3780" s="232"/>
      <c r="M3780" s="215"/>
      <c r="N3780" s="216"/>
    </row>
    <row r="3781" spans="4:14" s="205" customFormat="1" x14ac:dyDescent="0.3">
      <c r="D3781" s="215"/>
      <c r="E3781" s="215"/>
      <c r="F3781" s="216"/>
      <c r="G3781" s="217"/>
      <c r="H3781" s="217"/>
      <c r="I3781" s="218"/>
      <c r="J3781" s="216"/>
      <c r="K3781" s="216"/>
      <c r="L3781" s="232"/>
      <c r="M3781" s="215"/>
      <c r="N3781" s="216"/>
    </row>
    <row r="3782" spans="4:14" s="205" customFormat="1" x14ac:dyDescent="0.3">
      <c r="D3782" s="215"/>
      <c r="E3782" s="215"/>
      <c r="F3782" s="216"/>
      <c r="G3782" s="217"/>
      <c r="H3782" s="217"/>
      <c r="I3782" s="218"/>
      <c r="J3782" s="216"/>
      <c r="K3782" s="216"/>
      <c r="L3782" s="232"/>
      <c r="M3782" s="215"/>
      <c r="N3782" s="216"/>
    </row>
    <row r="3783" spans="4:14" s="205" customFormat="1" x14ac:dyDescent="0.3">
      <c r="D3783" s="215"/>
      <c r="E3783" s="215"/>
      <c r="F3783" s="216"/>
      <c r="G3783" s="217"/>
      <c r="H3783" s="217"/>
      <c r="I3783" s="218"/>
      <c r="J3783" s="216"/>
      <c r="K3783" s="216"/>
      <c r="L3783" s="232"/>
      <c r="M3783" s="215"/>
      <c r="N3783" s="216"/>
    </row>
    <row r="3784" spans="4:14" s="205" customFormat="1" x14ac:dyDescent="0.3">
      <c r="D3784" s="215"/>
      <c r="E3784" s="215"/>
      <c r="F3784" s="216"/>
      <c r="G3784" s="217"/>
      <c r="H3784" s="217"/>
      <c r="I3784" s="218"/>
      <c r="J3784" s="216"/>
      <c r="K3784" s="216"/>
      <c r="L3784" s="232"/>
      <c r="M3784" s="215"/>
      <c r="N3784" s="216"/>
    </row>
    <row r="3785" spans="4:14" s="205" customFormat="1" x14ac:dyDescent="0.3">
      <c r="D3785" s="215"/>
      <c r="E3785" s="215"/>
      <c r="F3785" s="216"/>
      <c r="G3785" s="217"/>
      <c r="H3785" s="217"/>
      <c r="I3785" s="218"/>
      <c r="J3785" s="216"/>
      <c r="K3785" s="216"/>
      <c r="L3785" s="232"/>
      <c r="M3785" s="215"/>
      <c r="N3785" s="216"/>
    </row>
    <row r="3786" spans="4:14" s="205" customFormat="1" x14ac:dyDescent="0.3">
      <c r="D3786" s="215"/>
      <c r="E3786" s="215"/>
      <c r="F3786" s="216"/>
      <c r="G3786" s="217"/>
      <c r="H3786" s="217"/>
      <c r="I3786" s="218"/>
      <c r="J3786" s="216"/>
      <c r="K3786" s="216"/>
      <c r="L3786" s="232"/>
      <c r="M3786" s="215"/>
      <c r="N3786" s="216"/>
    </row>
    <row r="3787" spans="4:14" s="205" customFormat="1" x14ac:dyDescent="0.3">
      <c r="D3787" s="215"/>
      <c r="E3787" s="215"/>
      <c r="F3787" s="216"/>
      <c r="G3787" s="217"/>
      <c r="H3787" s="217"/>
      <c r="I3787" s="218"/>
      <c r="J3787" s="216"/>
      <c r="K3787" s="216"/>
      <c r="L3787" s="232"/>
      <c r="M3787" s="215"/>
      <c r="N3787" s="216"/>
    </row>
    <row r="3788" spans="4:14" s="205" customFormat="1" x14ac:dyDescent="0.3">
      <c r="D3788" s="215"/>
      <c r="E3788" s="215"/>
      <c r="F3788" s="216"/>
      <c r="G3788" s="217"/>
      <c r="H3788" s="217"/>
      <c r="I3788" s="218"/>
      <c r="J3788" s="216"/>
      <c r="K3788" s="216"/>
      <c r="L3788" s="232"/>
      <c r="M3788" s="215"/>
      <c r="N3788" s="216"/>
    </row>
    <row r="3789" spans="4:14" s="205" customFormat="1" x14ac:dyDescent="0.3">
      <c r="D3789" s="215"/>
      <c r="E3789" s="215"/>
      <c r="F3789" s="216"/>
      <c r="G3789" s="217"/>
      <c r="H3789" s="217"/>
      <c r="I3789" s="218"/>
      <c r="J3789" s="216"/>
      <c r="K3789" s="216"/>
      <c r="L3789" s="232"/>
      <c r="M3789" s="215"/>
      <c r="N3789" s="216"/>
    </row>
    <row r="3790" spans="4:14" s="205" customFormat="1" x14ac:dyDescent="0.3">
      <c r="D3790" s="215"/>
      <c r="E3790" s="215"/>
      <c r="F3790" s="216"/>
      <c r="G3790" s="217"/>
      <c r="H3790" s="217"/>
      <c r="I3790" s="218"/>
      <c r="J3790" s="216"/>
      <c r="K3790" s="216"/>
      <c r="L3790" s="232"/>
      <c r="M3790" s="215"/>
      <c r="N3790" s="216"/>
    </row>
    <row r="3791" spans="4:14" s="205" customFormat="1" x14ac:dyDescent="0.3">
      <c r="D3791" s="215"/>
      <c r="E3791" s="215"/>
      <c r="F3791" s="216"/>
      <c r="G3791" s="217"/>
      <c r="H3791" s="217"/>
      <c r="I3791" s="218"/>
      <c r="J3791" s="216"/>
      <c r="K3791" s="216"/>
      <c r="L3791" s="232"/>
      <c r="M3791" s="215"/>
      <c r="N3791" s="216"/>
    </row>
    <row r="3792" spans="4:14" s="205" customFormat="1" x14ac:dyDescent="0.3">
      <c r="D3792" s="215"/>
      <c r="E3792" s="215"/>
      <c r="F3792" s="216"/>
      <c r="G3792" s="217"/>
      <c r="H3792" s="217"/>
      <c r="I3792" s="218"/>
      <c r="J3792" s="216"/>
      <c r="K3792" s="216"/>
      <c r="L3792" s="232"/>
      <c r="M3792" s="215"/>
      <c r="N3792" s="216"/>
    </row>
    <row r="3793" spans="4:14" s="205" customFormat="1" x14ac:dyDescent="0.3">
      <c r="D3793" s="215"/>
      <c r="E3793" s="215"/>
      <c r="F3793" s="216"/>
      <c r="G3793" s="217"/>
      <c r="H3793" s="217"/>
      <c r="I3793" s="218"/>
      <c r="J3793" s="216"/>
      <c r="K3793" s="216"/>
      <c r="L3793" s="232"/>
      <c r="M3793" s="215"/>
      <c r="N3793" s="216"/>
    </row>
    <row r="3794" spans="4:14" s="205" customFormat="1" x14ac:dyDescent="0.3">
      <c r="D3794" s="215"/>
      <c r="E3794" s="215"/>
      <c r="F3794" s="216"/>
      <c r="G3794" s="217"/>
      <c r="H3794" s="217"/>
      <c r="I3794" s="218"/>
      <c r="J3794" s="216"/>
      <c r="K3794" s="216"/>
      <c r="L3794" s="232"/>
      <c r="M3794" s="215"/>
      <c r="N3794" s="216"/>
    </row>
    <row r="3795" spans="4:14" s="205" customFormat="1" x14ac:dyDescent="0.3">
      <c r="D3795" s="215"/>
      <c r="E3795" s="215"/>
      <c r="F3795" s="216"/>
      <c r="G3795" s="217"/>
      <c r="H3795" s="217"/>
      <c r="I3795" s="218"/>
      <c r="J3795" s="216"/>
      <c r="K3795" s="216"/>
      <c r="L3795" s="232"/>
      <c r="M3795" s="215"/>
      <c r="N3795" s="216"/>
    </row>
    <row r="3796" spans="4:14" s="205" customFormat="1" x14ac:dyDescent="0.3">
      <c r="D3796" s="215"/>
      <c r="E3796" s="215"/>
      <c r="F3796" s="216"/>
      <c r="G3796" s="217"/>
      <c r="H3796" s="217"/>
      <c r="I3796" s="218"/>
      <c r="J3796" s="216"/>
      <c r="K3796" s="216"/>
      <c r="L3796" s="232"/>
      <c r="M3796" s="215"/>
      <c r="N3796" s="216"/>
    </row>
    <row r="3797" spans="4:14" s="205" customFormat="1" x14ac:dyDescent="0.3">
      <c r="D3797" s="215"/>
      <c r="E3797" s="215"/>
      <c r="F3797" s="216"/>
      <c r="G3797" s="217"/>
      <c r="H3797" s="217"/>
      <c r="I3797" s="218"/>
      <c r="J3797" s="216"/>
      <c r="K3797" s="216"/>
      <c r="L3797" s="232"/>
      <c r="M3797" s="215"/>
      <c r="N3797" s="216"/>
    </row>
    <row r="3798" spans="4:14" s="205" customFormat="1" x14ac:dyDescent="0.3">
      <c r="D3798" s="215"/>
      <c r="E3798" s="215"/>
      <c r="F3798" s="216"/>
      <c r="G3798" s="217"/>
      <c r="H3798" s="217"/>
      <c r="I3798" s="218"/>
      <c r="J3798" s="216"/>
      <c r="K3798" s="216"/>
      <c r="L3798" s="232"/>
      <c r="M3798" s="215"/>
      <c r="N3798" s="216"/>
    </row>
    <row r="3799" spans="4:14" s="205" customFormat="1" x14ac:dyDescent="0.3">
      <c r="D3799" s="215"/>
      <c r="E3799" s="215"/>
      <c r="F3799" s="216"/>
      <c r="G3799" s="217"/>
      <c r="H3799" s="217"/>
      <c r="I3799" s="218"/>
      <c r="J3799" s="216"/>
      <c r="K3799" s="216"/>
      <c r="L3799" s="232"/>
      <c r="M3799" s="215"/>
      <c r="N3799" s="216"/>
    </row>
    <row r="3800" spans="4:14" s="205" customFormat="1" x14ac:dyDescent="0.3">
      <c r="D3800" s="215"/>
      <c r="E3800" s="215"/>
      <c r="F3800" s="216"/>
      <c r="G3800" s="217"/>
      <c r="H3800" s="217"/>
      <c r="I3800" s="218"/>
      <c r="J3800" s="216"/>
      <c r="K3800" s="216"/>
      <c r="L3800" s="232"/>
      <c r="M3800" s="215"/>
      <c r="N3800" s="216"/>
    </row>
    <row r="3801" spans="4:14" s="205" customFormat="1" x14ac:dyDescent="0.3">
      <c r="D3801" s="215"/>
      <c r="E3801" s="215"/>
      <c r="F3801" s="216"/>
      <c r="G3801" s="217"/>
      <c r="H3801" s="217"/>
      <c r="I3801" s="218"/>
      <c r="J3801" s="216"/>
      <c r="K3801" s="216"/>
      <c r="L3801" s="232"/>
      <c r="M3801" s="215"/>
      <c r="N3801" s="216"/>
    </row>
    <row r="3802" spans="4:14" s="205" customFormat="1" x14ac:dyDescent="0.3">
      <c r="D3802" s="215"/>
      <c r="E3802" s="215"/>
      <c r="F3802" s="216"/>
      <c r="G3802" s="217"/>
      <c r="H3802" s="217"/>
      <c r="I3802" s="218"/>
      <c r="J3802" s="216"/>
      <c r="K3802" s="216"/>
      <c r="L3802" s="232"/>
      <c r="M3802" s="215"/>
      <c r="N3802" s="216"/>
    </row>
    <row r="3803" spans="4:14" s="205" customFormat="1" x14ac:dyDescent="0.3">
      <c r="D3803" s="215"/>
      <c r="E3803" s="215"/>
      <c r="F3803" s="216"/>
      <c r="G3803" s="217"/>
      <c r="H3803" s="217"/>
      <c r="I3803" s="218"/>
      <c r="J3803" s="216"/>
      <c r="K3803" s="216"/>
      <c r="L3803" s="232"/>
      <c r="M3803" s="215"/>
      <c r="N3803" s="216"/>
    </row>
    <row r="3804" spans="4:14" s="205" customFormat="1" x14ac:dyDescent="0.3">
      <c r="D3804" s="215"/>
      <c r="E3804" s="215"/>
      <c r="F3804" s="216"/>
      <c r="G3804" s="217"/>
      <c r="H3804" s="217"/>
      <c r="I3804" s="218"/>
      <c r="J3804" s="216"/>
      <c r="K3804" s="216"/>
      <c r="L3804" s="232"/>
      <c r="M3804" s="215"/>
      <c r="N3804" s="216"/>
    </row>
    <row r="3805" spans="4:14" s="205" customFormat="1" x14ac:dyDescent="0.3">
      <c r="D3805" s="215"/>
      <c r="E3805" s="215"/>
      <c r="F3805" s="216"/>
      <c r="G3805" s="217"/>
      <c r="H3805" s="217"/>
      <c r="I3805" s="218"/>
      <c r="J3805" s="216"/>
      <c r="K3805" s="216"/>
      <c r="L3805" s="232"/>
      <c r="M3805" s="215"/>
      <c r="N3805" s="216"/>
    </row>
    <row r="3806" spans="4:14" s="205" customFormat="1" x14ac:dyDescent="0.3">
      <c r="D3806" s="215"/>
      <c r="E3806" s="215"/>
      <c r="F3806" s="216"/>
      <c r="G3806" s="217"/>
      <c r="H3806" s="217"/>
      <c r="I3806" s="218"/>
      <c r="J3806" s="216"/>
      <c r="K3806" s="216"/>
      <c r="L3806" s="232"/>
      <c r="M3806" s="215"/>
      <c r="N3806" s="216"/>
    </row>
    <row r="3807" spans="4:14" s="205" customFormat="1" x14ac:dyDescent="0.3">
      <c r="D3807" s="215"/>
      <c r="E3807" s="215"/>
      <c r="F3807" s="216"/>
      <c r="G3807" s="217"/>
      <c r="H3807" s="217"/>
      <c r="I3807" s="218"/>
      <c r="J3807" s="216"/>
      <c r="K3807" s="216"/>
      <c r="L3807" s="232"/>
      <c r="M3807" s="215"/>
      <c r="N3807" s="216"/>
    </row>
    <row r="3808" spans="4:14" s="205" customFormat="1" x14ac:dyDescent="0.3">
      <c r="D3808" s="215"/>
      <c r="E3808" s="215"/>
      <c r="F3808" s="216"/>
      <c r="G3808" s="217"/>
      <c r="H3808" s="217"/>
      <c r="I3808" s="218"/>
      <c r="J3808" s="216"/>
      <c r="K3808" s="216"/>
      <c r="L3808" s="232"/>
      <c r="M3808" s="215"/>
      <c r="N3808" s="216"/>
    </row>
    <row r="3809" spans="4:14" s="205" customFormat="1" x14ac:dyDescent="0.3">
      <c r="D3809" s="215"/>
      <c r="E3809" s="215"/>
      <c r="F3809" s="216"/>
      <c r="G3809" s="217"/>
      <c r="H3809" s="217"/>
      <c r="I3809" s="218"/>
      <c r="J3809" s="216"/>
      <c r="K3809" s="216"/>
      <c r="L3809" s="232"/>
      <c r="M3809" s="215"/>
      <c r="N3809" s="216"/>
    </row>
    <row r="3810" spans="4:14" s="205" customFormat="1" x14ac:dyDescent="0.3">
      <c r="D3810" s="215"/>
      <c r="E3810" s="215"/>
      <c r="F3810" s="216"/>
      <c r="G3810" s="217"/>
      <c r="H3810" s="217"/>
      <c r="I3810" s="218"/>
      <c r="J3810" s="216"/>
      <c r="K3810" s="216"/>
      <c r="L3810" s="232"/>
      <c r="M3810" s="215"/>
      <c r="N3810" s="216"/>
    </row>
    <row r="3811" spans="4:14" s="205" customFormat="1" x14ac:dyDescent="0.3">
      <c r="D3811" s="215"/>
      <c r="E3811" s="215"/>
      <c r="F3811" s="216"/>
      <c r="G3811" s="217"/>
      <c r="H3811" s="217"/>
      <c r="I3811" s="218"/>
      <c r="J3811" s="216"/>
      <c r="K3811" s="216"/>
      <c r="L3811" s="232"/>
      <c r="M3811" s="215"/>
      <c r="N3811" s="216"/>
    </row>
    <row r="3812" spans="4:14" s="205" customFormat="1" x14ac:dyDescent="0.3">
      <c r="D3812" s="215"/>
      <c r="E3812" s="215"/>
      <c r="F3812" s="216"/>
      <c r="G3812" s="217"/>
      <c r="H3812" s="217"/>
      <c r="I3812" s="218"/>
      <c r="J3812" s="216"/>
      <c r="K3812" s="216"/>
      <c r="L3812" s="232"/>
      <c r="M3812" s="215"/>
      <c r="N3812" s="216"/>
    </row>
    <row r="3813" spans="4:14" s="205" customFormat="1" x14ac:dyDescent="0.3">
      <c r="D3813" s="215"/>
      <c r="E3813" s="215"/>
      <c r="F3813" s="216"/>
      <c r="G3813" s="217"/>
      <c r="H3813" s="217"/>
      <c r="I3813" s="218"/>
      <c r="J3813" s="216"/>
      <c r="K3813" s="216"/>
      <c r="L3813" s="232"/>
      <c r="M3813" s="215"/>
      <c r="N3813" s="216"/>
    </row>
    <row r="3814" spans="4:14" s="205" customFormat="1" x14ac:dyDescent="0.3">
      <c r="D3814" s="215"/>
      <c r="E3814" s="215"/>
      <c r="F3814" s="216"/>
      <c r="G3814" s="217"/>
      <c r="H3814" s="217"/>
      <c r="I3814" s="218"/>
      <c r="J3814" s="216"/>
      <c r="K3814" s="216"/>
      <c r="L3814" s="232"/>
      <c r="M3814" s="215"/>
      <c r="N3814" s="216"/>
    </row>
    <row r="3815" spans="4:14" s="205" customFormat="1" x14ac:dyDescent="0.3">
      <c r="D3815" s="215"/>
      <c r="E3815" s="215"/>
      <c r="F3815" s="216"/>
      <c r="G3815" s="217"/>
      <c r="H3815" s="217"/>
      <c r="I3815" s="218"/>
      <c r="J3815" s="216"/>
      <c r="K3815" s="216"/>
      <c r="L3815" s="232"/>
      <c r="M3815" s="215"/>
      <c r="N3815" s="216"/>
    </row>
    <row r="3816" spans="4:14" s="205" customFormat="1" x14ac:dyDescent="0.3">
      <c r="D3816" s="215"/>
      <c r="E3816" s="215"/>
      <c r="F3816" s="216"/>
      <c r="G3816" s="217"/>
      <c r="H3816" s="217"/>
      <c r="I3816" s="218"/>
      <c r="J3816" s="216"/>
      <c r="K3816" s="216"/>
      <c r="L3816" s="232"/>
      <c r="M3816" s="215"/>
      <c r="N3816" s="216"/>
    </row>
    <row r="3817" spans="4:14" s="205" customFormat="1" x14ac:dyDescent="0.3">
      <c r="D3817" s="215"/>
      <c r="E3817" s="215"/>
      <c r="F3817" s="216"/>
      <c r="G3817" s="217"/>
      <c r="H3817" s="217"/>
      <c r="I3817" s="218"/>
      <c r="J3817" s="216"/>
      <c r="K3817" s="216"/>
      <c r="L3817" s="232"/>
      <c r="M3817" s="215"/>
      <c r="N3817" s="216"/>
    </row>
    <row r="3818" spans="4:14" s="205" customFormat="1" x14ac:dyDescent="0.3">
      <c r="D3818" s="215"/>
      <c r="E3818" s="215"/>
      <c r="F3818" s="216"/>
      <c r="G3818" s="217"/>
      <c r="H3818" s="217"/>
      <c r="I3818" s="218"/>
      <c r="J3818" s="216"/>
      <c r="K3818" s="216"/>
      <c r="L3818" s="232"/>
      <c r="M3818" s="215"/>
      <c r="N3818" s="216"/>
    </row>
    <row r="3819" spans="4:14" s="205" customFormat="1" x14ac:dyDescent="0.3">
      <c r="D3819" s="215"/>
      <c r="E3819" s="215"/>
      <c r="F3819" s="216"/>
      <c r="G3819" s="217"/>
      <c r="H3819" s="217"/>
      <c r="I3819" s="218"/>
      <c r="J3819" s="216"/>
      <c r="K3819" s="216"/>
      <c r="L3819" s="232"/>
      <c r="M3819" s="215"/>
      <c r="N3819" s="216"/>
    </row>
    <row r="3820" spans="4:14" s="205" customFormat="1" x14ac:dyDescent="0.3">
      <c r="D3820" s="215"/>
      <c r="E3820" s="215"/>
      <c r="F3820" s="216"/>
      <c r="G3820" s="217"/>
      <c r="H3820" s="217"/>
      <c r="I3820" s="218"/>
      <c r="J3820" s="216"/>
      <c r="K3820" s="216"/>
      <c r="L3820" s="232"/>
      <c r="M3820" s="215"/>
      <c r="N3820" s="216"/>
    </row>
    <row r="3821" spans="4:14" s="205" customFormat="1" x14ac:dyDescent="0.3">
      <c r="D3821" s="215"/>
      <c r="E3821" s="215"/>
      <c r="F3821" s="216"/>
      <c r="G3821" s="217"/>
      <c r="H3821" s="217"/>
      <c r="I3821" s="218"/>
      <c r="J3821" s="216"/>
      <c r="K3821" s="216"/>
      <c r="L3821" s="232"/>
      <c r="M3821" s="215"/>
      <c r="N3821" s="216"/>
    </row>
    <row r="3822" spans="4:14" s="205" customFormat="1" x14ac:dyDescent="0.3">
      <c r="D3822" s="215"/>
      <c r="E3822" s="215"/>
      <c r="F3822" s="216"/>
      <c r="G3822" s="217"/>
      <c r="H3822" s="217"/>
      <c r="I3822" s="218"/>
      <c r="J3822" s="216"/>
      <c r="K3822" s="216"/>
      <c r="L3822" s="232"/>
      <c r="M3822" s="215"/>
      <c r="N3822" s="216"/>
    </row>
    <row r="3823" spans="4:14" s="205" customFormat="1" x14ac:dyDescent="0.3">
      <c r="D3823" s="215"/>
      <c r="E3823" s="215"/>
      <c r="F3823" s="216"/>
      <c r="G3823" s="217"/>
      <c r="H3823" s="217"/>
      <c r="I3823" s="218"/>
      <c r="J3823" s="216"/>
      <c r="K3823" s="216"/>
      <c r="L3823" s="232"/>
      <c r="M3823" s="215"/>
      <c r="N3823" s="216"/>
    </row>
    <row r="3824" spans="4:14" s="205" customFormat="1" x14ac:dyDescent="0.3">
      <c r="D3824" s="215"/>
      <c r="E3824" s="215"/>
      <c r="F3824" s="216"/>
      <c r="G3824" s="217"/>
      <c r="H3824" s="217"/>
      <c r="I3824" s="218"/>
      <c r="J3824" s="216"/>
      <c r="K3824" s="216"/>
      <c r="L3824" s="232"/>
      <c r="M3824" s="215"/>
      <c r="N3824" s="216"/>
    </row>
    <row r="3825" spans="4:14" s="205" customFormat="1" x14ac:dyDescent="0.3">
      <c r="D3825" s="215"/>
      <c r="E3825" s="215"/>
      <c r="F3825" s="216"/>
      <c r="G3825" s="217"/>
      <c r="H3825" s="217"/>
      <c r="I3825" s="218"/>
      <c r="J3825" s="216"/>
      <c r="K3825" s="216"/>
      <c r="L3825" s="232"/>
      <c r="M3825" s="215"/>
      <c r="N3825" s="216"/>
    </row>
    <row r="3826" spans="4:14" s="205" customFormat="1" x14ac:dyDescent="0.3">
      <c r="D3826" s="215"/>
      <c r="E3826" s="215"/>
      <c r="F3826" s="216"/>
      <c r="G3826" s="217"/>
      <c r="H3826" s="217"/>
      <c r="I3826" s="218"/>
      <c r="J3826" s="216"/>
      <c r="K3826" s="216"/>
      <c r="L3826" s="232"/>
      <c r="M3826" s="215"/>
      <c r="N3826" s="216"/>
    </row>
    <row r="3827" spans="4:14" s="205" customFormat="1" x14ac:dyDescent="0.3">
      <c r="D3827" s="215"/>
      <c r="E3827" s="215"/>
      <c r="F3827" s="216"/>
      <c r="G3827" s="217"/>
      <c r="H3827" s="217"/>
      <c r="I3827" s="218"/>
      <c r="J3827" s="216"/>
      <c r="K3827" s="216"/>
      <c r="L3827" s="232"/>
      <c r="M3827" s="215"/>
      <c r="N3827" s="216"/>
    </row>
    <row r="3828" spans="4:14" s="205" customFormat="1" x14ac:dyDescent="0.3">
      <c r="D3828" s="215"/>
      <c r="E3828" s="215"/>
      <c r="F3828" s="216"/>
      <c r="G3828" s="217"/>
      <c r="H3828" s="217"/>
      <c r="I3828" s="218"/>
      <c r="J3828" s="216"/>
      <c r="K3828" s="216"/>
      <c r="L3828" s="232"/>
      <c r="M3828" s="215"/>
      <c r="N3828" s="216"/>
    </row>
    <row r="3829" spans="4:14" s="205" customFormat="1" x14ac:dyDescent="0.3">
      <c r="D3829" s="215"/>
      <c r="E3829" s="215"/>
      <c r="F3829" s="216"/>
      <c r="G3829" s="217"/>
      <c r="H3829" s="217"/>
      <c r="I3829" s="218"/>
      <c r="J3829" s="216"/>
      <c r="K3829" s="216"/>
      <c r="L3829" s="232"/>
      <c r="M3829" s="215"/>
      <c r="N3829" s="216"/>
    </row>
    <row r="3830" spans="4:14" s="205" customFormat="1" x14ac:dyDescent="0.3">
      <c r="D3830" s="215"/>
      <c r="E3830" s="215"/>
      <c r="F3830" s="216"/>
      <c r="G3830" s="217"/>
      <c r="H3830" s="217"/>
      <c r="I3830" s="218"/>
      <c r="J3830" s="216"/>
      <c r="K3830" s="216"/>
      <c r="L3830" s="232"/>
      <c r="M3830" s="215"/>
      <c r="N3830" s="216"/>
    </row>
    <row r="3831" spans="4:14" s="205" customFormat="1" x14ac:dyDescent="0.3">
      <c r="D3831" s="215"/>
      <c r="E3831" s="215"/>
      <c r="F3831" s="216"/>
      <c r="G3831" s="217"/>
      <c r="H3831" s="217"/>
      <c r="I3831" s="218"/>
      <c r="J3831" s="216"/>
      <c r="K3831" s="216"/>
      <c r="L3831" s="232"/>
      <c r="M3831" s="215"/>
      <c r="N3831" s="216"/>
    </row>
    <row r="3832" spans="4:14" s="205" customFormat="1" x14ac:dyDescent="0.3">
      <c r="D3832" s="215"/>
      <c r="E3832" s="215"/>
      <c r="F3832" s="216"/>
      <c r="G3832" s="217"/>
      <c r="H3832" s="217"/>
      <c r="I3832" s="218"/>
      <c r="J3832" s="216"/>
      <c r="K3832" s="216"/>
      <c r="L3832" s="232"/>
      <c r="M3832" s="215"/>
      <c r="N3832" s="216"/>
    </row>
    <row r="3833" spans="4:14" s="205" customFormat="1" x14ac:dyDescent="0.3">
      <c r="D3833" s="215"/>
      <c r="E3833" s="215"/>
      <c r="F3833" s="216"/>
      <c r="G3833" s="217"/>
      <c r="H3833" s="217"/>
      <c r="I3833" s="218"/>
      <c r="J3833" s="216"/>
      <c r="K3833" s="216"/>
      <c r="L3833" s="232"/>
      <c r="M3833" s="215"/>
      <c r="N3833" s="216"/>
    </row>
    <row r="3834" spans="4:14" s="205" customFormat="1" x14ac:dyDescent="0.3">
      <c r="D3834" s="215"/>
      <c r="E3834" s="215"/>
      <c r="F3834" s="216"/>
      <c r="G3834" s="217"/>
      <c r="H3834" s="217"/>
      <c r="I3834" s="218"/>
      <c r="J3834" s="216"/>
      <c r="K3834" s="216"/>
      <c r="L3834" s="232"/>
      <c r="M3834" s="215"/>
      <c r="N3834" s="216"/>
    </row>
    <row r="3835" spans="4:14" s="205" customFormat="1" x14ac:dyDescent="0.3">
      <c r="D3835" s="215"/>
      <c r="E3835" s="215"/>
      <c r="F3835" s="216"/>
      <c r="G3835" s="217"/>
      <c r="H3835" s="217"/>
      <c r="I3835" s="218"/>
      <c r="J3835" s="216"/>
      <c r="K3835" s="216"/>
      <c r="L3835" s="232"/>
      <c r="M3835" s="215"/>
      <c r="N3835" s="216"/>
    </row>
    <row r="3836" spans="4:14" s="205" customFormat="1" x14ac:dyDescent="0.3">
      <c r="D3836" s="215"/>
      <c r="E3836" s="215"/>
      <c r="F3836" s="216"/>
      <c r="G3836" s="217"/>
      <c r="H3836" s="217"/>
      <c r="I3836" s="218"/>
      <c r="J3836" s="216"/>
      <c r="K3836" s="216"/>
      <c r="L3836" s="232"/>
      <c r="M3836" s="215"/>
      <c r="N3836" s="216"/>
    </row>
    <row r="3837" spans="4:14" s="205" customFormat="1" x14ac:dyDescent="0.3">
      <c r="D3837" s="215"/>
      <c r="E3837" s="215"/>
      <c r="F3837" s="216"/>
      <c r="G3837" s="217"/>
      <c r="H3837" s="217"/>
      <c r="I3837" s="218"/>
      <c r="J3837" s="216"/>
      <c r="K3837" s="216"/>
      <c r="L3837" s="232"/>
      <c r="M3837" s="215"/>
      <c r="N3837" s="216"/>
    </row>
    <row r="3838" spans="4:14" s="205" customFormat="1" x14ac:dyDescent="0.3">
      <c r="D3838" s="215"/>
      <c r="E3838" s="215"/>
      <c r="F3838" s="216"/>
      <c r="G3838" s="217"/>
      <c r="H3838" s="217"/>
      <c r="I3838" s="218"/>
      <c r="J3838" s="216"/>
      <c r="K3838" s="216"/>
      <c r="L3838" s="232"/>
      <c r="M3838" s="215"/>
      <c r="N3838" s="216"/>
    </row>
    <row r="3839" spans="4:14" s="205" customFormat="1" x14ac:dyDescent="0.3">
      <c r="D3839" s="215"/>
      <c r="E3839" s="215"/>
      <c r="F3839" s="216"/>
      <c r="G3839" s="217"/>
      <c r="H3839" s="217"/>
      <c r="I3839" s="218"/>
      <c r="J3839" s="216"/>
      <c r="K3839" s="216"/>
      <c r="L3839" s="232"/>
      <c r="M3839" s="215"/>
      <c r="N3839" s="216"/>
    </row>
    <row r="3840" spans="4:14" s="205" customFormat="1" x14ac:dyDescent="0.3">
      <c r="D3840" s="215"/>
      <c r="E3840" s="215"/>
      <c r="F3840" s="216"/>
      <c r="G3840" s="217"/>
      <c r="H3840" s="217"/>
      <c r="I3840" s="218"/>
      <c r="J3840" s="216"/>
      <c r="K3840" s="216"/>
      <c r="L3840" s="232"/>
      <c r="M3840" s="215"/>
      <c r="N3840" s="216"/>
    </row>
    <row r="3841" spans="4:14" s="205" customFormat="1" x14ac:dyDescent="0.3">
      <c r="D3841" s="215"/>
      <c r="E3841" s="215"/>
      <c r="F3841" s="216"/>
      <c r="G3841" s="217"/>
      <c r="H3841" s="217"/>
      <c r="I3841" s="218"/>
      <c r="J3841" s="216"/>
      <c r="K3841" s="216"/>
      <c r="L3841" s="232"/>
      <c r="M3841" s="215"/>
      <c r="N3841" s="216"/>
    </row>
    <row r="3842" spans="4:14" s="205" customFormat="1" x14ac:dyDescent="0.3">
      <c r="D3842" s="215"/>
      <c r="E3842" s="215"/>
      <c r="F3842" s="216"/>
      <c r="G3842" s="217"/>
      <c r="H3842" s="217"/>
      <c r="I3842" s="218"/>
      <c r="J3842" s="216"/>
      <c r="K3842" s="216"/>
      <c r="L3842" s="232"/>
      <c r="M3842" s="215"/>
      <c r="N3842" s="216"/>
    </row>
    <row r="3843" spans="4:14" s="205" customFormat="1" x14ac:dyDescent="0.3">
      <c r="D3843" s="215"/>
      <c r="E3843" s="215"/>
      <c r="F3843" s="216"/>
      <c r="G3843" s="217"/>
      <c r="H3843" s="217"/>
      <c r="I3843" s="218"/>
      <c r="J3843" s="216"/>
      <c r="K3843" s="216"/>
      <c r="L3843" s="232"/>
      <c r="M3843" s="215"/>
      <c r="N3843" s="216"/>
    </row>
    <row r="3844" spans="4:14" s="205" customFormat="1" x14ac:dyDescent="0.3">
      <c r="D3844" s="215"/>
      <c r="E3844" s="215"/>
      <c r="F3844" s="216"/>
      <c r="G3844" s="217"/>
      <c r="H3844" s="217"/>
      <c r="I3844" s="218"/>
      <c r="J3844" s="216"/>
      <c r="K3844" s="216"/>
      <c r="L3844" s="232"/>
      <c r="M3844" s="215"/>
      <c r="N3844" s="216"/>
    </row>
    <row r="3845" spans="4:14" s="205" customFormat="1" x14ac:dyDescent="0.3">
      <c r="D3845" s="215"/>
      <c r="E3845" s="215"/>
      <c r="F3845" s="216"/>
      <c r="G3845" s="217"/>
      <c r="H3845" s="217"/>
      <c r="I3845" s="218"/>
      <c r="J3845" s="216"/>
      <c r="K3845" s="216"/>
      <c r="L3845" s="232"/>
      <c r="M3845" s="215"/>
      <c r="N3845" s="216"/>
    </row>
    <row r="3846" spans="4:14" s="205" customFormat="1" x14ac:dyDescent="0.3">
      <c r="D3846" s="215"/>
      <c r="E3846" s="215"/>
      <c r="F3846" s="216"/>
      <c r="G3846" s="217"/>
      <c r="H3846" s="217"/>
      <c r="I3846" s="218"/>
      <c r="J3846" s="216"/>
      <c r="K3846" s="216"/>
      <c r="L3846" s="232"/>
      <c r="M3846" s="215"/>
      <c r="N3846" s="216"/>
    </row>
    <row r="3847" spans="4:14" s="205" customFormat="1" x14ac:dyDescent="0.3">
      <c r="D3847" s="215"/>
      <c r="E3847" s="215"/>
      <c r="F3847" s="216"/>
      <c r="G3847" s="217"/>
      <c r="H3847" s="217"/>
      <c r="I3847" s="218"/>
      <c r="J3847" s="216"/>
      <c r="K3847" s="216"/>
      <c r="L3847" s="232"/>
      <c r="M3847" s="215"/>
      <c r="N3847" s="216"/>
    </row>
    <row r="3848" spans="4:14" s="205" customFormat="1" x14ac:dyDescent="0.3">
      <c r="D3848" s="215"/>
      <c r="E3848" s="215"/>
      <c r="F3848" s="216"/>
      <c r="G3848" s="217"/>
      <c r="H3848" s="217"/>
      <c r="I3848" s="218"/>
      <c r="J3848" s="216"/>
      <c r="K3848" s="216"/>
      <c r="L3848" s="232"/>
      <c r="M3848" s="215"/>
      <c r="N3848" s="216"/>
    </row>
    <row r="3849" spans="4:14" s="205" customFormat="1" x14ac:dyDescent="0.3">
      <c r="D3849" s="215"/>
      <c r="E3849" s="215"/>
      <c r="F3849" s="216"/>
      <c r="G3849" s="217"/>
      <c r="H3849" s="217"/>
      <c r="I3849" s="218"/>
      <c r="J3849" s="216"/>
      <c r="K3849" s="216"/>
      <c r="L3849" s="232"/>
      <c r="M3849" s="215"/>
      <c r="N3849" s="216"/>
    </row>
    <row r="3850" spans="4:14" s="205" customFormat="1" x14ac:dyDescent="0.3">
      <c r="D3850" s="215"/>
      <c r="E3850" s="215"/>
      <c r="F3850" s="216"/>
      <c r="G3850" s="217"/>
      <c r="H3850" s="217"/>
      <c r="I3850" s="218"/>
      <c r="J3850" s="216"/>
      <c r="K3850" s="216"/>
      <c r="L3850" s="232"/>
      <c r="M3850" s="215"/>
      <c r="N3850" s="216"/>
    </row>
    <row r="3851" spans="4:14" s="205" customFormat="1" x14ac:dyDescent="0.3">
      <c r="D3851" s="215"/>
      <c r="E3851" s="215"/>
      <c r="F3851" s="216"/>
      <c r="G3851" s="217"/>
      <c r="H3851" s="217"/>
      <c r="I3851" s="218"/>
      <c r="J3851" s="216"/>
      <c r="K3851" s="216"/>
      <c r="L3851" s="232"/>
      <c r="M3851" s="215"/>
      <c r="N3851" s="216"/>
    </row>
    <row r="3852" spans="4:14" s="205" customFormat="1" x14ac:dyDescent="0.3">
      <c r="D3852" s="215"/>
      <c r="E3852" s="215"/>
      <c r="F3852" s="216"/>
      <c r="G3852" s="217"/>
      <c r="H3852" s="217"/>
      <c r="I3852" s="218"/>
      <c r="J3852" s="216"/>
      <c r="K3852" s="216"/>
      <c r="L3852" s="232"/>
      <c r="M3852" s="215"/>
      <c r="N3852" s="216"/>
    </row>
    <row r="3853" spans="4:14" s="205" customFormat="1" x14ac:dyDescent="0.3">
      <c r="D3853" s="215"/>
      <c r="E3853" s="215"/>
      <c r="F3853" s="216"/>
      <c r="G3853" s="217"/>
      <c r="H3853" s="217"/>
      <c r="I3853" s="218"/>
      <c r="J3853" s="216"/>
      <c r="K3853" s="216"/>
      <c r="L3853" s="232"/>
      <c r="M3853" s="215"/>
      <c r="N3853" s="216"/>
    </row>
    <row r="3854" spans="4:14" s="205" customFormat="1" x14ac:dyDescent="0.3">
      <c r="D3854" s="215"/>
      <c r="E3854" s="215"/>
      <c r="F3854" s="216"/>
      <c r="G3854" s="217"/>
      <c r="H3854" s="217"/>
      <c r="I3854" s="218"/>
      <c r="J3854" s="216"/>
      <c r="K3854" s="216"/>
      <c r="L3854" s="232"/>
      <c r="M3854" s="215"/>
      <c r="N3854" s="216"/>
    </row>
    <row r="3855" spans="4:14" s="205" customFormat="1" x14ac:dyDescent="0.3">
      <c r="D3855" s="215"/>
      <c r="E3855" s="215"/>
      <c r="F3855" s="216"/>
      <c r="G3855" s="217"/>
      <c r="H3855" s="217"/>
      <c r="I3855" s="218"/>
      <c r="J3855" s="216"/>
      <c r="K3855" s="216"/>
      <c r="L3855" s="232"/>
      <c r="M3855" s="215"/>
      <c r="N3855" s="216"/>
    </row>
    <row r="3856" spans="4:14" s="205" customFormat="1" x14ac:dyDescent="0.3">
      <c r="D3856" s="215"/>
      <c r="E3856" s="215"/>
      <c r="F3856" s="216"/>
      <c r="G3856" s="217"/>
      <c r="H3856" s="217"/>
      <c r="I3856" s="218"/>
      <c r="J3856" s="216"/>
      <c r="K3856" s="216"/>
      <c r="L3856" s="232"/>
      <c r="M3856" s="215"/>
      <c r="N3856" s="216"/>
    </row>
    <row r="3857" spans="4:14" s="205" customFormat="1" x14ac:dyDescent="0.3">
      <c r="D3857" s="215"/>
      <c r="E3857" s="215"/>
      <c r="F3857" s="216"/>
      <c r="G3857" s="217"/>
      <c r="H3857" s="217"/>
      <c r="I3857" s="218"/>
      <c r="J3857" s="216"/>
      <c r="K3857" s="216"/>
      <c r="L3857" s="232"/>
      <c r="M3857" s="215"/>
      <c r="N3857" s="216"/>
    </row>
    <row r="3858" spans="4:14" s="205" customFormat="1" x14ac:dyDescent="0.3">
      <c r="D3858" s="215"/>
      <c r="E3858" s="215"/>
      <c r="F3858" s="216"/>
      <c r="G3858" s="217"/>
      <c r="H3858" s="217"/>
      <c r="I3858" s="218"/>
      <c r="J3858" s="216"/>
      <c r="K3858" s="216"/>
      <c r="L3858" s="232"/>
      <c r="M3858" s="215"/>
      <c r="N3858" s="216"/>
    </row>
    <row r="3859" spans="4:14" s="205" customFormat="1" x14ac:dyDescent="0.3">
      <c r="D3859" s="215"/>
      <c r="E3859" s="215"/>
      <c r="F3859" s="216"/>
      <c r="G3859" s="217"/>
      <c r="H3859" s="217"/>
      <c r="I3859" s="218"/>
      <c r="J3859" s="216"/>
      <c r="K3859" s="216"/>
      <c r="L3859" s="232"/>
      <c r="M3859" s="215"/>
      <c r="N3859" s="216"/>
    </row>
    <row r="3860" spans="4:14" s="205" customFormat="1" x14ac:dyDescent="0.3">
      <c r="D3860" s="215"/>
      <c r="E3860" s="215"/>
      <c r="F3860" s="216"/>
      <c r="G3860" s="217"/>
      <c r="H3860" s="217"/>
      <c r="I3860" s="218"/>
      <c r="J3860" s="216"/>
      <c r="K3860" s="216"/>
      <c r="L3860" s="232"/>
      <c r="M3860" s="215"/>
      <c r="N3860" s="216"/>
    </row>
    <row r="3861" spans="4:14" s="205" customFormat="1" x14ac:dyDescent="0.3">
      <c r="D3861" s="215"/>
      <c r="E3861" s="215"/>
      <c r="F3861" s="216"/>
      <c r="G3861" s="217"/>
      <c r="H3861" s="217"/>
      <c r="I3861" s="218"/>
      <c r="J3861" s="216"/>
      <c r="K3861" s="216"/>
      <c r="L3861" s="232"/>
      <c r="M3861" s="215"/>
      <c r="N3861" s="216"/>
    </row>
    <row r="3862" spans="4:14" s="205" customFormat="1" x14ac:dyDescent="0.3">
      <c r="D3862" s="215"/>
      <c r="E3862" s="215"/>
      <c r="F3862" s="216"/>
      <c r="G3862" s="217"/>
      <c r="H3862" s="217"/>
      <c r="I3862" s="218"/>
      <c r="J3862" s="216"/>
      <c r="K3862" s="216"/>
      <c r="L3862" s="232"/>
      <c r="M3862" s="215"/>
      <c r="N3862" s="216"/>
    </row>
    <row r="3863" spans="4:14" s="205" customFormat="1" x14ac:dyDescent="0.3">
      <c r="D3863" s="215"/>
      <c r="E3863" s="215"/>
      <c r="F3863" s="216"/>
      <c r="G3863" s="217"/>
      <c r="H3863" s="217"/>
      <c r="I3863" s="218"/>
      <c r="J3863" s="216"/>
      <c r="K3863" s="216"/>
      <c r="L3863" s="232"/>
      <c r="M3863" s="215"/>
      <c r="N3863" s="216"/>
    </row>
    <row r="3864" spans="4:14" s="205" customFormat="1" x14ac:dyDescent="0.3">
      <c r="D3864" s="215"/>
      <c r="E3864" s="215"/>
      <c r="F3864" s="216"/>
      <c r="G3864" s="217"/>
      <c r="H3864" s="217"/>
      <c r="I3864" s="218"/>
      <c r="J3864" s="216"/>
      <c r="K3864" s="216"/>
      <c r="L3864" s="232"/>
      <c r="M3864" s="215"/>
      <c r="N3864" s="216"/>
    </row>
    <row r="3865" spans="4:14" s="205" customFormat="1" x14ac:dyDescent="0.3">
      <c r="D3865" s="215"/>
      <c r="E3865" s="215"/>
      <c r="F3865" s="216"/>
      <c r="G3865" s="217"/>
      <c r="H3865" s="217"/>
      <c r="I3865" s="218"/>
      <c r="J3865" s="216"/>
      <c r="K3865" s="216"/>
      <c r="L3865" s="232"/>
      <c r="M3865" s="215"/>
      <c r="N3865" s="216"/>
    </row>
    <row r="3866" spans="4:14" s="205" customFormat="1" x14ac:dyDescent="0.3">
      <c r="D3866" s="215"/>
      <c r="E3866" s="215"/>
      <c r="F3866" s="216"/>
      <c r="G3866" s="217"/>
      <c r="H3866" s="217"/>
      <c r="I3866" s="218"/>
      <c r="J3866" s="216"/>
      <c r="K3866" s="216"/>
      <c r="L3866" s="232"/>
      <c r="M3866" s="215"/>
      <c r="N3866" s="216"/>
    </row>
    <row r="3867" spans="4:14" s="205" customFormat="1" x14ac:dyDescent="0.3">
      <c r="D3867" s="215"/>
      <c r="E3867" s="215"/>
      <c r="F3867" s="216"/>
      <c r="G3867" s="217"/>
      <c r="H3867" s="217"/>
      <c r="I3867" s="218"/>
      <c r="J3867" s="216"/>
      <c r="K3867" s="216"/>
      <c r="L3867" s="232"/>
      <c r="M3867" s="215"/>
      <c r="N3867" s="216"/>
    </row>
    <row r="3868" spans="4:14" s="205" customFormat="1" x14ac:dyDescent="0.3">
      <c r="D3868" s="215"/>
      <c r="E3868" s="215"/>
      <c r="F3868" s="216"/>
      <c r="G3868" s="217"/>
      <c r="H3868" s="217"/>
      <c r="I3868" s="218"/>
      <c r="J3868" s="216"/>
      <c r="K3868" s="216"/>
      <c r="L3868" s="232"/>
      <c r="M3868" s="215"/>
      <c r="N3868" s="216"/>
    </row>
    <row r="3869" spans="4:14" s="205" customFormat="1" x14ac:dyDescent="0.3">
      <c r="D3869" s="215"/>
      <c r="E3869" s="215"/>
      <c r="F3869" s="216"/>
      <c r="G3869" s="217"/>
      <c r="H3869" s="217"/>
      <c r="I3869" s="218"/>
      <c r="J3869" s="216"/>
      <c r="K3869" s="216"/>
      <c r="L3869" s="232"/>
      <c r="M3869" s="215"/>
      <c r="N3869" s="216"/>
    </row>
    <row r="3870" spans="4:14" s="205" customFormat="1" x14ac:dyDescent="0.3">
      <c r="D3870" s="215"/>
      <c r="E3870" s="215"/>
      <c r="F3870" s="216"/>
      <c r="G3870" s="217"/>
      <c r="H3870" s="217"/>
      <c r="I3870" s="218"/>
      <c r="J3870" s="216"/>
      <c r="K3870" s="216"/>
      <c r="L3870" s="232"/>
      <c r="M3870" s="215"/>
      <c r="N3870" s="216"/>
    </row>
    <row r="3871" spans="4:14" s="205" customFormat="1" x14ac:dyDescent="0.3">
      <c r="D3871" s="215"/>
      <c r="E3871" s="215"/>
      <c r="F3871" s="216"/>
      <c r="G3871" s="217"/>
      <c r="H3871" s="217"/>
      <c r="I3871" s="218"/>
      <c r="J3871" s="216"/>
      <c r="K3871" s="216"/>
      <c r="L3871" s="232"/>
      <c r="M3871" s="215"/>
      <c r="N3871" s="216"/>
    </row>
    <row r="3872" spans="4:14" s="205" customFormat="1" x14ac:dyDescent="0.3">
      <c r="D3872" s="215"/>
      <c r="E3872" s="215"/>
      <c r="F3872" s="216"/>
      <c r="G3872" s="217"/>
      <c r="H3872" s="217"/>
      <c r="I3872" s="218"/>
      <c r="J3872" s="216"/>
      <c r="K3872" s="216"/>
      <c r="L3872" s="232"/>
      <c r="M3872" s="215"/>
      <c r="N3872" s="216"/>
    </row>
    <row r="3873" spans="4:14" s="205" customFormat="1" x14ac:dyDescent="0.3">
      <c r="D3873" s="215"/>
      <c r="E3873" s="215"/>
      <c r="F3873" s="216"/>
      <c r="G3873" s="217"/>
      <c r="H3873" s="217"/>
      <c r="I3873" s="218"/>
      <c r="J3873" s="216"/>
      <c r="K3873" s="216"/>
      <c r="L3873" s="232"/>
      <c r="M3873" s="215"/>
      <c r="N3873" s="216"/>
    </row>
    <row r="3874" spans="4:14" s="205" customFormat="1" x14ac:dyDescent="0.3">
      <c r="D3874" s="215"/>
      <c r="E3874" s="215"/>
      <c r="F3874" s="216"/>
      <c r="G3874" s="217"/>
      <c r="H3874" s="217"/>
      <c r="I3874" s="218"/>
      <c r="J3874" s="216"/>
      <c r="K3874" s="216"/>
      <c r="L3874" s="232"/>
      <c r="M3874" s="215"/>
      <c r="N3874" s="216"/>
    </row>
    <row r="3875" spans="4:14" s="205" customFormat="1" x14ac:dyDescent="0.3">
      <c r="D3875" s="215"/>
      <c r="E3875" s="215"/>
      <c r="F3875" s="216"/>
      <c r="G3875" s="217"/>
      <c r="H3875" s="217"/>
      <c r="I3875" s="218"/>
      <c r="J3875" s="216"/>
      <c r="K3875" s="216"/>
      <c r="L3875" s="232"/>
      <c r="M3875" s="215"/>
      <c r="N3875" s="216"/>
    </row>
    <row r="3876" spans="4:14" s="205" customFormat="1" x14ac:dyDescent="0.3">
      <c r="D3876" s="215"/>
      <c r="E3876" s="215"/>
      <c r="F3876" s="216"/>
      <c r="G3876" s="217"/>
      <c r="H3876" s="217"/>
      <c r="I3876" s="218"/>
      <c r="J3876" s="216"/>
      <c r="K3876" s="216"/>
      <c r="L3876" s="232"/>
      <c r="M3876" s="215"/>
      <c r="N3876" s="216"/>
    </row>
    <row r="3877" spans="4:14" s="205" customFormat="1" x14ac:dyDescent="0.3">
      <c r="D3877" s="215"/>
      <c r="E3877" s="215"/>
      <c r="F3877" s="216"/>
      <c r="G3877" s="217"/>
      <c r="H3877" s="217"/>
      <c r="I3877" s="218"/>
      <c r="J3877" s="216"/>
      <c r="K3877" s="216"/>
      <c r="L3877" s="232"/>
      <c r="M3877" s="215"/>
      <c r="N3877" s="216"/>
    </row>
    <row r="3878" spans="4:14" s="205" customFormat="1" x14ac:dyDescent="0.3">
      <c r="D3878" s="215"/>
      <c r="E3878" s="215"/>
      <c r="F3878" s="216"/>
      <c r="G3878" s="217"/>
      <c r="H3878" s="217"/>
      <c r="I3878" s="218"/>
      <c r="J3878" s="216"/>
      <c r="K3878" s="216"/>
      <c r="L3878" s="232"/>
      <c r="M3878" s="215"/>
      <c r="N3878" s="216"/>
    </row>
    <row r="3879" spans="4:14" s="205" customFormat="1" x14ac:dyDescent="0.3">
      <c r="D3879" s="215"/>
      <c r="E3879" s="215"/>
      <c r="F3879" s="216"/>
      <c r="G3879" s="217"/>
      <c r="H3879" s="217"/>
      <c r="I3879" s="218"/>
      <c r="J3879" s="216"/>
      <c r="K3879" s="216"/>
      <c r="L3879" s="232"/>
      <c r="M3879" s="215"/>
      <c r="N3879" s="216"/>
    </row>
    <row r="3880" spans="4:14" s="205" customFormat="1" x14ac:dyDescent="0.3">
      <c r="D3880" s="215"/>
      <c r="E3880" s="215"/>
      <c r="F3880" s="216"/>
      <c r="G3880" s="217"/>
      <c r="H3880" s="217"/>
      <c r="I3880" s="218"/>
      <c r="J3880" s="216"/>
      <c r="K3880" s="216"/>
      <c r="L3880" s="232"/>
      <c r="M3880" s="215"/>
      <c r="N3880" s="216"/>
    </row>
  </sheetData>
  <mergeCells count="27">
    <mergeCell ref="C49:N53"/>
    <mergeCell ref="C32:F32"/>
    <mergeCell ref="C34:J34"/>
    <mergeCell ref="I42:J42"/>
    <mergeCell ref="I43:J43"/>
    <mergeCell ref="F46:H46"/>
    <mergeCell ref="I46:J46"/>
    <mergeCell ref="C48:N48"/>
    <mergeCell ref="I44:J44"/>
    <mergeCell ref="I38:J38"/>
    <mergeCell ref="L18:N18"/>
    <mergeCell ref="I41:J41"/>
    <mergeCell ref="I39:J39"/>
    <mergeCell ref="I40:J40"/>
    <mergeCell ref="I37:J37"/>
    <mergeCell ref="I35:J35"/>
    <mergeCell ref="I36:J36"/>
    <mergeCell ref="D16:J16"/>
    <mergeCell ref="C19:C22"/>
    <mergeCell ref="D19:D22"/>
    <mergeCell ref="E19:E22"/>
    <mergeCell ref="F19:F22"/>
    <mergeCell ref="G19:G22"/>
    <mergeCell ref="H19:H22"/>
    <mergeCell ref="I19:I22"/>
    <mergeCell ref="J19:J22"/>
    <mergeCell ref="C18:J18"/>
  </mergeCells>
  <conditionalFormatting sqref="L21">
    <cfRule type="cellIs" dxfId="3" priority="1" stopIfTrue="1" operator="equal">
      <formula>"Yes"</formula>
    </cfRule>
    <cfRule type="cellIs" dxfId="2" priority="2" stopIfTrue="1" operator="equal">
      <formula>"No"</formula>
    </cfRule>
  </conditionalFormatting>
  <pageMargins left="0.7" right="0.7" top="0.75" bottom="0.75" header="0.3" footer="0.3"/>
  <pageSetup scale="66" orientation="landscape" r:id="rId1"/>
  <headerFooter>
    <oddHeader>&amp;C&amp;"Arial,Bold"&amp;14Form 10
Service Personnel and Non-Personnel Budget</oddHeader>
    <oddFooter>&amp;LForm 10 Service Personnel and Non-Personnel Budget&amp;RCFA Forms 2014, v1.0
June 2014</oddFooter>
  </headerFooter>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76"/>
  <sheetViews>
    <sheetView zoomScaleNormal="100" zoomScaleSheetLayoutView="100" workbookViewId="0">
      <selection activeCell="L16" sqref="L16"/>
    </sheetView>
  </sheetViews>
  <sheetFormatPr defaultColWidth="8.88671875" defaultRowHeight="14.4" x14ac:dyDescent="0.3"/>
  <cols>
    <col min="1" max="1" width="2.88671875" style="1469" customWidth="1"/>
    <col min="2" max="2" width="1.5546875" style="1469" customWidth="1"/>
    <col min="3" max="3" width="3.44140625" style="1469" customWidth="1"/>
    <col min="4" max="4" width="2.109375" style="1469" customWidth="1"/>
    <col min="5" max="5" width="2.88671875" style="1469" customWidth="1"/>
    <col min="6" max="6" width="10.5546875" style="1469" customWidth="1"/>
    <col min="7" max="7" width="9.109375" style="1469" customWidth="1"/>
    <col min="8" max="8" width="10.88671875" style="1469" customWidth="1"/>
    <col min="9" max="9" width="12.33203125" style="1469" customWidth="1"/>
    <col min="10" max="10" width="9.88671875" style="1469" customWidth="1"/>
    <col min="11" max="11" width="7.44140625" style="1469" customWidth="1"/>
    <col min="12" max="12" width="15.44140625" style="1469" customWidth="1"/>
    <col min="13" max="13" width="12" style="1469" bestFit="1" customWidth="1"/>
    <col min="14" max="14" width="9.109375" style="1469" customWidth="1"/>
    <col min="15" max="15" width="3.33203125" style="1469" customWidth="1"/>
    <col min="16" max="16384" width="8.88671875" style="1469"/>
  </cols>
  <sheetData>
    <row r="1" spans="2:15" ht="15" customHeight="1" x14ac:dyDescent="0.35">
      <c r="C1" s="1553"/>
      <c r="D1" s="1553"/>
      <c r="E1" s="1553"/>
      <c r="F1" s="1553"/>
      <c r="G1" s="1553"/>
      <c r="H1" s="1553"/>
      <c r="I1" s="1553"/>
      <c r="J1" s="1553"/>
      <c r="K1" s="1553"/>
      <c r="L1" s="1553"/>
      <c r="M1" s="1553"/>
      <c r="N1" s="1553"/>
    </row>
    <row r="2" spans="2:15" x14ac:dyDescent="0.3">
      <c r="C2" s="1554"/>
      <c r="D2" s="1554"/>
      <c r="E2" s="1554"/>
      <c r="F2" s="1554"/>
      <c r="G2" s="1554"/>
      <c r="H2" s="1554"/>
      <c r="I2" s="1554"/>
      <c r="J2" s="1554"/>
      <c r="K2" s="1554"/>
      <c r="L2" s="1554"/>
      <c r="M2" s="1554"/>
      <c r="N2" s="1554"/>
    </row>
    <row r="3" spans="2:15" x14ac:dyDescent="0.3">
      <c r="C3" s="1555"/>
      <c r="D3" s="1555"/>
      <c r="E3" s="1555"/>
      <c r="F3" s="1555"/>
      <c r="G3" s="1555"/>
      <c r="H3" s="1555"/>
      <c r="I3" s="1555"/>
      <c r="J3" s="1555"/>
      <c r="K3" s="1555"/>
      <c r="L3" s="1555"/>
      <c r="M3" s="1555"/>
      <c r="N3" s="1555"/>
    </row>
    <row r="4" spans="2:15" x14ac:dyDescent="0.3">
      <c r="C4" s="1555"/>
      <c r="D4" s="1555"/>
      <c r="E4" s="1555"/>
      <c r="F4" s="1555"/>
      <c r="G4" s="1555"/>
      <c r="H4" s="1555"/>
      <c r="I4" s="1555"/>
      <c r="J4" s="1555"/>
      <c r="K4" s="1555"/>
      <c r="L4" s="1555"/>
      <c r="M4" s="1555"/>
      <c r="N4" s="1555"/>
    </row>
    <row r="5" spans="2:15" x14ac:dyDescent="0.3">
      <c r="C5" s="1555"/>
      <c r="D5" s="1555"/>
      <c r="E5" s="1555"/>
      <c r="F5" s="1555"/>
      <c r="G5" s="1555"/>
      <c r="H5" s="1555"/>
      <c r="I5" s="1555"/>
      <c r="J5" s="1555"/>
      <c r="K5" s="1555"/>
      <c r="L5" s="1555"/>
      <c r="M5" s="1555"/>
      <c r="N5" s="1555"/>
    </row>
    <row r="6" spans="2:15" x14ac:dyDescent="0.3">
      <c r="C6" s="1555"/>
      <c r="D6" s="1555"/>
      <c r="E6" s="1555"/>
      <c r="F6" s="1555"/>
      <c r="G6" s="1555"/>
      <c r="H6" s="1555"/>
      <c r="I6" s="1555"/>
      <c r="J6" s="1555"/>
      <c r="K6" s="1555"/>
      <c r="L6" s="1555"/>
      <c r="M6" s="1555"/>
      <c r="N6" s="1555"/>
    </row>
    <row r="7" spans="2:15" x14ac:dyDescent="0.3">
      <c r="C7" s="1555"/>
      <c r="D7" s="1555"/>
      <c r="E7" s="1555"/>
      <c r="F7" s="1555"/>
      <c r="G7" s="1555"/>
      <c r="H7" s="1555"/>
      <c r="I7" s="1555"/>
      <c r="J7" s="1555"/>
      <c r="K7" s="1555"/>
      <c r="L7" s="1555"/>
      <c r="M7" s="1555"/>
      <c r="N7" s="1555"/>
    </row>
    <row r="8" spans="2:15" ht="15.75" customHeight="1" x14ac:dyDescent="0.3">
      <c r="C8" s="1555"/>
      <c r="D8" s="1555"/>
      <c r="E8" s="1555"/>
      <c r="F8" s="1555"/>
      <c r="G8" s="1555"/>
      <c r="H8" s="1555"/>
      <c r="I8" s="1555"/>
      <c r="J8" s="1555"/>
      <c r="K8" s="1555"/>
      <c r="L8" s="1555"/>
      <c r="M8" s="1555"/>
      <c r="N8" s="1555"/>
    </row>
    <row r="9" spans="2:15" x14ac:dyDescent="0.3">
      <c r="C9" s="1555"/>
      <c r="D9" s="1555"/>
      <c r="E9" s="1555"/>
      <c r="F9" s="1555"/>
      <c r="G9" s="1555"/>
      <c r="H9" s="1555"/>
      <c r="I9" s="1555"/>
      <c r="J9" s="1555"/>
      <c r="K9" s="1555"/>
      <c r="L9" s="1555"/>
      <c r="M9" s="1555"/>
      <c r="N9" s="1555"/>
    </row>
    <row r="10" spans="2:15" x14ac:dyDescent="0.3">
      <c r="C10" s="1555"/>
      <c r="D10" s="1555"/>
      <c r="E10" s="1555"/>
      <c r="F10" s="1555"/>
      <c r="G10" s="1555"/>
      <c r="H10" s="1555"/>
      <c r="I10" s="1555"/>
      <c r="J10" s="1555"/>
      <c r="K10" s="1555"/>
      <c r="L10" s="1555"/>
      <c r="M10" s="1555"/>
      <c r="N10" s="1555"/>
    </row>
    <row r="11" spans="2:15" ht="15" thickBot="1" x14ac:dyDescent="0.35">
      <c r="C11" s="1555"/>
      <c r="D11" s="1555"/>
      <c r="E11" s="1555"/>
      <c r="F11" s="1555"/>
      <c r="G11" s="1555"/>
      <c r="H11" s="1555"/>
      <c r="I11" s="1555"/>
      <c r="J11" s="1555"/>
      <c r="K11" s="1555"/>
      <c r="L11" s="1555"/>
      <c r="M11" s="1555"/>
      <c r="N11" s="1555"/>
    </row>
    <row r="12" spans="2:15" ht="15" thickBot="1" x14ac:dyDescent="0.35">
      <c r="C12" s="1555"/>
      <c r="D12" s="1555"/>
      <c r="E12" s="1555"/>
      <c r="F12" s="1555"/>
      <c r="G12" s="1555"/>
      <c r="H12" s="1555"/>
      <c r="I12" s="1555"/>
      <c r="J12" s="1555"/>
      <c r="K12" s="1555"/>
      <c r="L12" s="1555"/>
      <c r="M12" s="1555"/>
      <c r="N12" s="1555"/>
    </row>
    <row r="13" spans="2:15" x14ac:dyDescent="0.3">
      <c r="B13" s="2181"/>
      <c r="C13" s="2167"/>
      <c r="D13" s="2167"/>
      <c r="E13" s="2167"/>
      <c r="F13" s="2167"/>
      <c r="G13" s="2167"/>
      <c r="H13" s="2167"/>
      <c r="I13" s="2167"/>
      <c r="J13" s="2167"/>
      <c r="K13" s="2167"/>
      <c r="L13" s="2167"/>
      <c r="M13" s="2167"/>
      <c r="N13" s="2167"/>
      <c r="O13" s="2168"/>
    </row>
    <row r="14" spans="2:15" x14ac:dyDescent="0.3">
      <c r="B14" s="2170"/>
      <c r="C14" s="1555"/>
      <c r="D14" s="3416" t="str">
        <f>IF('Form 1A'!G7="","Enter Project Name on Form 1A",'Form 1A'!G7)</f>
        <v>24th and Union</v>
      </c>
      <c r="E14" s="3416"/>
      <c r="F14" s="3416"/>
      <c r="G14" s="3416"/>
      <c r="H14" s="3416"/>
      <c r="I14" s="3416"/>
      <c r="J14" s="3416"/>
      <c r="K14" s="3416"/>
      <c r="L14" s="3416"/>
      <c r="M14" s="3416"/>
      <c r="N14" s="3416"/>
      <c r="O14" s="2169"/>
    </row>
    <row r="15" spans="2:15" ht="15" customHeight="1" x14ac:dyDescent="0.3">
      <c r="B15" s="2170"/>
      <c r="M15" s="3586"/>
      <c r="N15" s="3588" t="s">
        <v>482</v>
      </c>
      <c r="O15" s="2169"/>
    </row>
    <row r="16" spans="2:15" x14ac:dyDescent="0.3">
      <c r="B16" s="2170"/>
      <c r="F16" s="1470"/>
      <c r="M16" s="3587"/>
      <c r="N16" s="3588"/>
      <c r="O16" s="2169"/>
    </row>
    <row r="17" spans="2:15" x14ac:dyDescent="0.3">
      <c r="B17" s="2170"/>
      <c r="C17" s="1471">
        <v>1</v>
      </c>
      <c r="D17" s="1472" t="s">
        <v>483</v>
      </c>
      <c r="E17" s="1472"/>
      <c r="F17" s="1473"/>
      <c r="G17" s="1474"/>
      <c r="H17" s="1474"/>
      <c r="I17" s="1474"/>
      <c r="J17" s="1474"/>
      <c r="K17" s="1474"/>
      <c r="L17" s="1474"/>
      <c r="M17" s="1475"/>
      <c r="N17" s="2191">
        <v>60</v>
      </c>
      <c r="O17" s="2169"/>
    </row>
    <row r="18" spans="2:15" ht="7.5" customHeight="1" x14ac:dyDescent="0.3">
      <c r="B18" s="2170"/>
      <c r="D18" s="1471"/>
      <c r="E18" s="1471"/>
      <c r="F18" s="1476"/>
      <c r="G18" s="1471"/>
      <c r="H18" s="1471"/>
      <c r="I18" s="1471"/>
      <c r="J18" s="1471"/>
      <c r="K18" s="1471"/>
      <c r="L18" s="1471"/>
      <c r="M18" s="1477"/>
      <c r="N18" s="1471"/>
      <c r="O18" s="2169"/>
    </row>
    <row r="19" spans="2:15" x14ac:dyDescent="0.3">
      <c r="B19" s="2170"/>
      <c r="D19" s="1471" t="s">
        <v>1082</v>
      </c>
      <c r="F19" s="1476"/>
      <c r="G19" s="1471"/>
      <c r="H19" s="1471"/>
      <c r="I19" s="1471"/>
      <c r="J19" s="1471"/>
      <c r="K19" s="1471"/>
      <c r="L19" s="1471"/>
      <c r="M19" s="1477"/>
      <c r="N19" s="1471"/>
      <c r="O19" s="2169"/>
    </row>
    <row r="20" spans="2:15" x14ac:dyDescent="0.3">
      <c r="B20" s="2170"/>
      <c r="D20" s="1471"/>
      <c r="E20" s="1478"/>
      <c r="F20" s="1479" t="s">
        <v>484</v>
      </c>
      <c r="G20" s="1556"/>
      <c r="H20" s="1556"/>
      <c r="I20" s="3551" t="s">
        <v>485</v>
      </c>
      <c r="J20" s="3552"/>
      <c r="K20" s="3552"/>
      <c r="L20" s="3552"/>
      <c r="M20" s="3552"/>
      <c r="N20" s="2381"/>
      <c r="O20" s="2169"/>
    </row>
    <row r="21" spans="2:15" x14ac:dyDescent="0.3">
      <c r="B21" s="2170"/>
      <c r="D21" s="1471"/>
      <c r="E21" s="1478"/>
      <c r="F21" s="1480" t="s">
        <v>486</v>
      </c>
      <c r="G21" s="1556"/>
      <c r="H21" s="1556"/>
      <c r="I21" s="3551" t="s">
        <v>487</v>
      </c>
      <c r="J21" s="3552"/>
      <c r="K21" s="3552"/>
      <c r="L21" s="3552"/>
      <c r="M21" s="3552"/>
      <c r="N21" s="2381"/>
      <c r="O21" s="2169"/>
    </row>
    <row r="22" spans="2:15" s="1702" customFormat="1" ht="4.5" customHeight="1" x14ac:dyDescent="0.3">
      <c r="B22" s="2171"/>
      <c r="C22" s="2172"/>
      <c r="D22" s="2172"/>
      <c r="E22" s="2172"/>
      <c r="F22" s="2173"/>
      <c r="G22" s="2173"/>
      <c r="H22" s="2173"/>
      <c r="I22" s="2173"/>
      <c r="J22" s="2173"/>
      <c r="K22" s="2173"/>
      <c r="L22" s="2173"/>
      <c r="M22" s="2173"/>
      <c r="N22" s="2172"/>
      <c r="O22" s="2174"/>
    </row>
    <row r="23" spans="2:15" x14ac:dyDescent="0.3">
      <c r="B23" s="2170"/>
      <c r="E23" s="1478"/>
      <c r="F23" s="1469" t="s">
        <v>488</v>
      </c>
      <c r="I23" s="3551" t="s">
        <v>516</v>
      </c>
      <c r="J23" s="3552"/>
      <c r="K23" s="3552"/>
      <c r="L23" s="3552"/>
      <c r="M23" s="3552"/>
      <c r="N23" s="2381"/>
      <c r="O23" s="2169"/>
    </row>
    <row r="24" spans="2:15" x14ac:dyDescent="0.3">
      <c r="B24" s="2170"/>
      <c r="D24" s="1471"/>
      <c r="E24" s="1478"/>
      <c r="F24" s="1480" t="s">
        <v>486</v>
      </c>
      <c r="G24" s="1556"/>
      <c r="H24" s="1556"/>
      <c r="I24" s="3551" t="s">
        <v>1570</v>
      </c>
      <c r="J24" s="3552"/>
      <c r="K24" s="3552"/>
      <c r="L24" s="3552"/>
      <c r="M24" s="3552"/>
      <c r="N24" s="2381"/>
      <c r="O24" s="2169"/>
    </row>
    <row r="25" spans="2:15" x14ac:dyDescent="0.3">
      <c r="B25" s="2170"/>
      <c r="E25" s="1478"/>
      <c r="O25" s="2169"/>
    </row>
    <row r="26" spans="2:15" x14ac:dyDescent="0.3">
      <c r="B26" s="2170"/>
      <c r="E26" s="1478"/>
      <c r="O26" s="2169"/>
    </row>
    <row r="27" spans="2:15" x14ac:dyDescent="0.3">
      <c r="B27" s="2170"/>
      <c r="C27" s="1471">
        <v>2</v>
      </c>
      <c r="D27" s="1472" t="s">
        <v>221</v>
      </c>
      <c r="E27" s="1472"/>
      <c r="F27" s="1473"/>
      <c r="G27" s="1474"/>
      <c r="H27" s="1474"/>
      <c r="I27" s="1474"/>
      <c r="J27" s="1474"/>
      <c r="K27" s="1474"/>
      <c r="L27" s="1474"/>
      <c r="M27" s="1475"/>
      <c r="N27" s="2191">
        <v>44</v>
      </c>
      <c r="O27" s="2169"/>
    </row>
    <row r="28" spans="2:15" ht="7.5" customHeight="1" x14ac:dyDescent="0.3">
      <c r="B28" s="2170"/>
      <c r="D28" s="1471"/>
      <c r="E28" s="1471"/>
      <c r="F28" s="1476"/>
      <c r="G28" s="1471"/>
      <c r="H28" s="1471"/>
      <c r="I28" s="1471"/>
      <c r="J28" s="1471"/>
      <c r="K28" s="1471"/>
      <c r="L28" s="1471"/>
      <c r="M28" s="1483"/>
      <c r="N28" s="1477"/>
      <c r="O28" s="2169"/>
    </row>
    <row r="29" spans="2:15" x14ac:dyDescent="0.3">
      <c r="B29" s="2170"/>
      <c r="D29" s="1476" t="s">
        <v>1083</v>
      </c>
      <c r="E29" s="1476"/>
      <c r="O29" s="2169"/>
    </row>
    <row r="30" spans="2:15" ht="4.5" customHeight="1" x14ac:dyDescent="0.3">
      <c r="B30" s="2170"/>
      <c r="D30" s="1476"/>
      <c r="E30" s="1476"/>
      <c r="O30" s="2169"/>
    </row>
    <row r="31" spans="2:15" x14ac:dyDescent="0.3">
      <c r="B31" s="2170"/>
      <c r="F31" s="3554" t="s">
        <v>622</v>
      </c>
      <c r="G31" s="3556"/>
      <c r="H31" s="1477"/>
      <c r="I31" s="1470"/>
      <c r="J31" s="1484"/>
      <c r="K31" s="1481"/>
      <c r="O31" s="2169"/>
    </row>
    <row r="32" spans="2:15" x14ac:dyDescent="0.3">
      <c r="B32" s="2170"/>
      <c r="F32" s="1485"/>
      <c r="G32" s="1485"/>
      <c r="H32" s="1477"/>
      <c r="I32" s="1470"/>
      <c r="J32" s="1484"/>
      <c r="K32" s="1481"/>
      <c r="O32" s="2169"/>
    </row>
    <row r="33" spans="2:15" x14ac:dyDescent="0.3">
      <c r="B33" s="2170"/>
      <c r="O33" s="2169"/>
    </row>
    <row r="34" spans="2:15" x14ac:dyDescent="0.3">
      <c r="B34" s="2170"/>
      <c r="C34" s="1471">
        <v>3</v>
      </c>
      <c r="D34" s="1472" t="s">
        <v>1084</v>
      </c>
      <c r="E34" s="1472"/>
      <c r="F34" s="1473"/>
      <c r="G34" s="1474"/>
      <c r="H34" s="1474"/>
      <c r="I34" s="1474"/>
      <c r="J34" s="1474"/>
      <c r="K34" s="1474"/>
      <c r="L34" s="1474"/>
      <c r="M34" s="1475"/>
      <c r="N34" s="2191">
        <v>20</v>
      </c>
      <c r="O34" s="2169"/>
    </row>
    <row r="35" spans="2:15" ht="7.5" customHeight="1" x14ac:dyDescent="0.3">
      <c r="B35" s="2170"/>
      <c r="D35" s="1471"/>
      <c r="E35" s="1471"/>
      <c r="F35" s="1476"/>
      <c r="G35" s="1471"/>
      <c r="H35" s="1471"/>
      <c r="I35" s="1471"/>
      <c r="J35" s="1471"/>
      <c r="K35" s="1471"/>
      <c r="L35" s="1471"/>
      <c r="M35" s="1471"/>
      <c r="N35" s="1471"/>
      <c r="O35" s="2169"/>
    </row>
    <row r="36" spans="2:15" ht="15" customHeight="1" x14ac:dyDescent="0.3">
      <c r="B36" s="2170"/>
      <c r="D36" s="3553" t="s">
        <v>1085</v>
      </c>
      <c r="E36" s="3553"/>
      <c r="F36" s="3553"/>
      <c r="G36" s="3553"/>
      <c r="H36" s="3553"/>
      <c r="I36" s="3553"/>
      <c r="J36" s="3553"/>
      <c r="K36" s="3553"/>
      <c r="L36" s="3553"/>
      <c r="M36" s="3553"/>
      <c r="N36" s="3553"/>
      <c r="O36" s="2175"/>
    </row>
    <row r="37" spans="2:15" ht="4.5" customHeight="1" x14ac:dyDescent="0.3">
      <c r="B37" s="2170"/>
      <c r="F37" s="1927"/>
      <c r="G37" s="1927"/>
      <c r="H37" s="1927"/>
      <c r="I37" s="1927"/>
      <c r="J37" s="1476" t="s">
        <v>428</v>
      </c>
      <c r="K37" s="1927"/>
      <c r="L37" s="1927"/>
      <c r="M37" s="1927"/>
      <c r="N37" s="1927"/>
      <c r="O37" s="2175"/>
    </row>
    <row r="38" spans="2:15" ht="16.2" customHeight="1" x14ac:dyDescent="0.3">
      <c r="B38" s="2170"/>
      <c r="D38" s="1476" t="s">
        <v>490</v>
      </c>
      <c r="E38" s="1476"/>
      <c r="G38" s="1470"/>
      <c r="H38" s="1470"/>
      <c r="I38" s="1470"/>
      <c r="J38" s="1470"/>
      <c r="K38" s="1470"/>
      <c r="O38" s="2169"/>
    </row>
    <row r="39" spans="2:15" ht="16.2" customHeight="1" x14ac:dyDescent="0.3">
      <c r="B39" s="2170"/>
      <c r="F39" s="3589" t="s">
        <v>223</v>
      </c>
      <c r="G39" s="3590"/>
      <c r="H39" s="3590"/>
      <c r="I39" s="3590"/>
      <c r="J39" s="3590"/>
      <c r="K39" s="3590"/>
      <c r="L39" s="3590"/>
      <c r="M39" s="3590"/>
      <c r="N39" s="2384"/>
      <c r="O39" s="2169"/>
    </row>
    <row r="40" spans="2:15" ht="5.25" customHeight="1" x14ac:dyDescent="0.3">
      <c r="B40" s="2170"/>
      <c r="F40" s="1485"/>
      <c r="G40" s="1485"/>
      <c r="H40" s="1485"/>
      <c r="I40" s="1485"/>
      <c r="J40" s="1485"/>
      <c r="K40" s="1485"/>
      <c r="L40" s="1485"/>
      <c r="M40" s="1485"/>
      <c r="N40" s="1485"/>
      <c r="O40" s="2169"/>
    </row>
    <row r="41" spans="2:15" ht="16.2" customHeight="1" x14ac:dyDescent="0.3">
      <c r="B41" s="2170"/>
      <c r="F41" s="1485"/>
      <c r="G41" s="1485"/>
      <c r="H41" s="1485"/>
      <c r="I41" s="1485"/>
      <c r="J41" s="1485"/>
      <c r="K41" s="1485"/>
      <c r="L41" s="1485"/>
      <c r="M41" s="1485"/>
      <c r="N41" s="1485"/>
      <c r="O41" s="2169"/>
    </row>
    <row r="42" spans="2:15" ht="16.2" customHeight="1" x14ac:dyDescent="0.3">
      <c r="B42" s="2170"/>
      <c r="D42" s="1476" t="s">
        <v>1086</v>
      </c>
      <c r="E42" s="1476"/>
      <c r="G42" s="1470"/>
      <c r="H42" s="1470"/>
      <c r="I42" s="1470"/>
      <c r="J42" s="1470"/>
      <c r="K42" s="1470"/>
      <c r="O42" s="2169"/>
    </row>
    <row r="43" spans="2:15" ht="16.2" customHeight="1" x14ac:dyDescent="0.3">
      <c r="B43" s="2170"/>
      <c r="F43" s="3564" t="s">
        <v>627</v>
      </c>
      <c r="G43" s="3565"/>
      <c r="H43" s="3565"/>
      <c r="I43" s="3565"/>
      <c r="J43" s="3565"/>
      <c r="K43" s="3565"/>
      <c r="L43" s="3565"/>
      <c r="M43" s="3565"/>
      <c r="N43" s="2383"/>
      <c r="O43" s="2169"/>
    </row>
    <row r="44" spans="2:15" ht="4.5" customHeight="1" x14ac:dyDescent="0.3">
      <c r="B44" s="2170"/>
      <c r="F44" s="1486"/>
      <c r="G44" s="1487"/>
      <c r="H44" s="1487"/>
      <c r="I44" s="1487"/>
      <c r="J44" s="1487"/>
      <c r="K44" s="1487"/>
      <c r="L44" s="1486"/>
      <c r="M44" s="1486"/>
      <c r="N44" s="2382"/>
      <c r="O44" s="2169"/>
    </row>
    <row r="45" spans="2:15" ht="16.2" customHeight="1" x14ac:dyDescent="0.3">
      <c r="B45" s="2170"/>
      <c r="F45" s="3564" t="s">
        <v>628</v>
      </c>
      <c r="G45" s="3565"/>
      <c r="H45" s="3565"/>
      <c r="I45" s="3565"/>
      <c r="J45" s="3565"/>
      <c r="K45" s="3565"/>
      <c r="L45" s="3565"/>
      <c r="M45" s="3565"/>
      <c r="N45" s="2383"/>
      <c r="O45" s="2169"/>
    </row>
    <row r="46" spans="2:15" ht="16.2" customHeight="1" x14ac:dyDescent="0.3">
      <c r="B46" s="2170"/>
      <c r="F46" s="1485"/>
      <c r="G46" s="1485"/>
      <c r="H46" s="1485"/>
      <c r="I46" s="1485"/>
      <c r="J46" s="1485"/>
      <c r="K46" s="1485"/>
      <c r="L46" s="1485"/>
      <c r="M46" s="1485"/>
      <c r="N46" s="1485"/>
      <c r="O46" s="2169"/>
    </row>
    <row r="47" spans="2:15" ht="7.5" customHeight="1" x14ac:dyDescent="0.3">
      <c r="B47" s="2170"/>
      <c r="F47" s="1485"/>
      <c r="G47" s="1485"/>
      <c r="I47" s="1485"/>
      <c r="J47" s="1485"/>
      <c r="K47" s="1485"/>
      <c r="L47" s="1485"/>
      <c r="M47" s="1488"/>
      <c r="N47" s="1485"/>
      <c r="O47" s="2169"/>
    </row>
    <row r="48" spans="2:15" x14ac:dyDescent="0.3">
      <c r="B48" s="2170"/>
      <c r="C48" s="1471">
        <v>4</v>
      </c>
      <c r="D48" s="1472" t="s">
        <v>1087</v>
      </c>
      <c r="E48" s="1472"/>
      <c r="F48" s="1473"/>
      <c r="G48" s="1474"/>
      <c r="H48" s="1474"/>
      <c r="I48" s="1474"/>
      <c r="J48" s="1474"/>
      <c r="K48" s="1474"/>
      <c r="L48" s="1474"/>
      <c r="M48" s="1475"/>
      <c r="N48" s="2191">
        <v>5</v>
      </c>
      <c r="O48" s="2169"/>
    </row>
    <row r="49" spans="2:15" ht="7.5" customHeight="1" x14ac:dyDescent="0.3">
      <c r="B49" s="2170"/>
      <c r="D49" s="1471"/>
      <c r="E49" s="1471"/>
      <c r="F49" s="1476"/>
      <c r="G49" s="1471"/>
      <c r="H49" s="1471"/>
      <c r="I49" s="1471"/>
      <c r="J49" s="1471"/>
      <c r="K49" s="1471"/>
      <c r="L49" s="1471"/>
      <c r="M49" s="1483"/>
      <c r="N49" s="1477"/>
      <c r="O49" s="2169"/>
    </row>
    <row r="50" spans="2:15" ht="29.25" customHeight="1" x14ac:dyDescent="0.3">
      <c r="B50" s="2170"/>
      <c r="D50" s="3553" t="s">
        <v>1158</v>
      </c>
      <c r="E50" s="3553"/>
      <c r="F50" s="3553"/>
      <c r="G50" s="3553"/>
      <c r="H50" s="3553"/>
      <c r="I50" s="3553"/>
      <c r="J50" s="3553"/>
      <c r="K50" s="3553"/>
      <c r="L50" s="3553"/>
      <c r="M50" s="3553"/>
      <c r="N50" s="3553"/>
      <c r="O50" s="2169"/>
    </row>
    <row r="51" spans="2:15" ht="4.5" customHeight="1" x14ac:dyDescent="0.3">
      <c r="B51" s="2170"/>
      <c r="D51" s="1476"/>
      <c r="E51" s="1476"/>
      <c r="O51" s="2169"/>
    </row>
    <row r="52" spans="2:15" x14ac:dyDescent="0.3">
      <c r="B52" s="2170"/>
      <c r="F52" s="1489"/>
      <c r="H52" s="1485"/>
      <c r="I52" s="1485"/>
      <c r="J52" s="1485"/>
      <c r="K52" s="1485"/>
      <c r="L52" s="1485"/>
      <c r="M52" s="1485"/>
      <c r="O52" s="2169"/>
    </row>
    <row r="53" spans="2:15" x14ac:dyDescent="0.3">
      <c r="B53" s="2170"/>
      <c r="H53" s="1485"/>
      <c r="I53" s="1485"/>
      <c r="J53" s="1485"/>
      <c r="K53" s="1485"/>
      <c r="L53" s="1485"/>
      <c r="M53" s="1485"/>
      <c r="O53" s="2169"/>
    </row>
    <row r="54" spans="2:15" x14ac:dyDescent="0.3">
      <c r="B54" s="2170"/>
      <c r="C54" s="1471">
        <v>5</v>
      </c>
      <c r="D54" s="1472" t="s">
        <v>493</v>
      </c>
      <c r="E54" s="1472"/>
      <c r="F54" s="1473"/>
      <c r="G54" s="1474"/>
      <c r="H54" s="1474"/>
      <c r="I54" s="1474"/>
      <c r="J54" s="1474"/>
      <c r="K54" s="1474"/>
      <c r="L54" s="1474"/>
      <c r="M54" s="1475"/>
      <c r="N54" s="2191">
        <v>0</v>
      </c>
      <c r="O54" s="2169"/>
    </row>
    <row r="55" spans="2:15" ht="7.5" customHeight="1" x14ac:dyDescent="0.3">
      <c r="B55" s="2170"/>
      <c r="D55" s="1471"/>
      <c r="E55" s="1471"/>
      <c r="F55" s="1476"/>
      <c r="G55" s="1471"/>
      <c r="H55" s="1471"/>
      <c r="I55" s="1471"/>
      <c r="J55" s="1471"/>
      <c r="K55" s="1471"/>
      <c r="L55" s="1471"/>
      <c r="M55" s="1483"/>
      <c r="N55" s="1477"/>
      <c r="O55" s="2169"/>
    </row>
    <row r="56" spans="2:15" ht="15" customHeight="1" x14ac:dyDescent="0.3">
      <c r="B56" s="2170"/>
      <c r="D56" s="3553" t="s">
        <v>1089</v>
      </c>
      <c r="E56" s="3553"/>
      <c r="F56" s="3553"/>
      <c r="G56" s="3553"/>
      <c r="H56" s="3553"/>
      <c r="I56" s="3553"/>
      <c r="J56" s="3553"/>
      <c r="K56" s="3553"/>
      <c r="L56" s="3553"/>
      <c r="M56" s="3553"/>
      <c r="N56" s="3553"/>
      <c r="O56" s="2169"/>
    </row>
    <row r="57" spans="2:15" ht="6.75" customHeight="1" x14ac:dyDescent="0.3">
      <c r="B57" s="2170"/>
      <c r="D57" s="1476"/>
      <c r="E57" s="1476"/>
      <c r="O57" s="2169"/>
    </row>
    <row r="58" spans="2:15" x14ac:dyDescent="0.3">
      <c r="B58" s="2170"/>
      <c r="E58" s="1489" t="s">
        <v>494</v>
      </c>
      <c r="O58" s="2169"/>
    </row>
    <row r="59" spans="2:15" x14ac:dyDescent="0.3">
      <c r="B59" s="2170"/>
      <c r="F59" s="1469" t="s">
        <v>495</v>
      </c>
      <c r="J59" s="3566" t="s">
        <v>487</v>
      </c>
      <c r="K59" s="3567"/>
      <c r="L59" s="3567"/>
      <c r="M59" s="3568"/>
      <c r="O59" s="2169"/>
    </row>
    <row r="60" spans="2:15" x14ac:dyDescent="0.3">
      <c r="B60" s="2170"/>
      <c r="F60" s="1469" t="s">
        <v>1088</v>
      </c>
      <c r="I60" s="1490"/>
      <c r="J60" s="3569">
        <v>0</v>
      </c>
      <c r="K60" s="3570"/>
      <c r="L60" s="3570"/>
      <c r="M60" s="3571"/>
      <c r="O60" s="2169"/>
    </row>
    <row r="61" spans="2:15" x14ac:dyDescent="0.3">
      <c r="B61" s="2170"/>
      <c r="F61" s="1469" t="s">
        <v>1289</v>
      </c>
      <c r="H61" s="1491"/>
      <c r="I61" s="1490"/>
      <c r="J61" s="3572">
        <f>'Form 6D'!R116</f>
        <v>24539934</v>
      </c>
      <c r="K61" s="3573"/>
      <c r="L61" s="3573"/>
      <c r="M61" s="3574"/>
      <c r="O61" s="2169"/>
    </row>
    <row r="62" spans="2:15" x14ac:dyDescent="0.3">
      <c r="B62" s="2170"/>
      <c r="F62" s="1469" t="s">
        <v>1090</v>
      </c>
      <c r="H62" s="1491"/>
      <c r="I62" s="1490"/>
      <c r="J62" s="3575">
        <f>J60/J61</f>
        <v>0</v>
      </c>
      <c r="K62" s="3576"/>
      <c r="L62" s="3576"/>
      <c r="M62" s="3577"/>
      <c r="O62" s="2169"/>
    </row>
    <row r="63" spans="2:15" ht="15" customHeight="1" x14ac:dyDescent="0.3">
      <c r="B63" s="2170"/>
      <c r="O63" s="2169"/>
    </row>
    <row r="64" spans="2:15" x14ac:dyDescent="0.3">
      <c r="B64" s="2170"/>
      <c r="C64" s="1471">
        <v>6</v>
      </c>
      <c r="D64" s="1472" t="s">
        <v>1091</v>
      </c>
      <c r="E64" s="1472"/>
      <c r="F64" s="1473"/>
      <c r="G64" s="1474"/>
      <c r="H64" s="1474"/>
      <c r="I64" s="1474"/>
      <c r="J64" s="1474"/>
      <c r="K64" s="1474"/>
      <c r="L64" s="1474"/>
      <c r="M64" s="1475"/>
      <c r="N64" s="2191">
        <v>0</v>
      </c>
      <c r="O64" s="2169"/>
    </row>
    <row r="65" spans="2:15" ht="7.5" customHeight="1" x14ac:dyDescent="0.3">
      <c r="B65" s="2170"/>
      <c r="D65" s="1471"/>
      <c r="E65" s="1471"/>
      <c r="F65" s="1476"/>
      <c r="G65" s="1471"/>
      <c r="H65" s="1471"/>
      <c r="I65" s="1471"/>
      <c r="J65" s="1471"/>
      <c r="K65" s="1471"/>
      <c r="L65" s="1471"/>
      <c r="M65" s="1483"/>
      <c r="N65" s="1477"/>
      <c r="O65" s="2169"/>
    </row>
    <row r="66" spans="2:15" ht="26.25" customHeight="1" x14ac:dyDescent="0.3">
      <c r="B66" s="2170"/>
      <c r="D66" s="3553" t="s">
        <v>1092</v>
      </c>
      <c r="E66" s="3553"/>
      <c r="F66" s="3553"/>
      <c r="G66" s="3553"/>
      <c r="H66" s="3553"/>
      <c r="I66" s="3553"/>
      <c r="J66" s="3553"/>
      <c r="K66" s="3553"/>
      <c r="L66" s="3553"/>
      <c r="M66" s="3553"/>
      <c r="N66" s="3553"/>
      <c r="O66" s="2169"/>
    </row>
    <row r="67" spans="2:15" ht="6.75" customHeight="1" x14ac:dyDescent="0.3">
      <c r="B67" s="2170"/>
      <c r="D67" s="1476"/>
      <c r="E67" s="1476"/>
      <c r="O67" s="2169"/>
    </row>
    <row r="68" spans="2:15" x14ac:dyDescent="0.3">
      <c r="B68" s="2170"/>
      <c r="F68" s="1469" t="s">
        <v>496</v>
      </c>
      <c r="I68" s="3566"/>
      <c r="J68" s="3567"/>
      <c r="K68" s="3567"/>
      <c r="L68" s="3567"/>
      <c r="M68" s="3568"/>
      <c r="O68" s="2169"/>
    </row>
    <row r="69" spans="2:15" x14ac:dyDescent="0.3">
      <c r="B69" s="2170"/>
      <c r="F69" s="1469" t="s">
        <v>1093</v>
      </c>
      <c r="I69" s="1490"/>
      <c r="K69" s="1490"/>
      <c r="M69" s="2192">
        <v>0</v>
      </c>
      <c r="O69" s="2169"/>
    </row>
    <row r="70" spans="2:15" x14ac:dyDescent="0.3">
      <c r="B70" s="2170"/>
      <c r="I70" s="1490"/>
      <c r="K70" s="1490"/>
      <c r="L70" s="1492"/>
      <c r="O70" s="2169"/>
    </row>
    <row r="71" spans="2:15" x14ac:dyDescent="0.3">
      <c r="B71" s="2170"/>
      <c r="C71" s="1471">
        <v>7</v>
      </c>
      <c r="D71" s="1472" t="s">
        <v>1094</v>
      </c>
      <c r="E71" s="1472"/>
      <c r="F71" s="1473"/>
      <c r="G71" s="1474"/>
      <c r="H71" s="1474"/>
      <c r="I71" s="1474"/>
      <c r="J71" s="1474"/>
      <c r="K71" s="1474"/>
      <c r="L71" s="1474"/>
      <c r="M71" s="1475"/>
      <c r="N71" s="2191">
        <v>0</v>
      </c>
      <c r="O71" s="2169"/>
    </row>
    <row r="72" spans="2:15" ht="7.5" customHeight="1" x14ac:dyDescent="0.3">
      <c r="B72" s="2170"/>
      <c r="D72" s="1471"/>
      <c r="E72" s="1471"/>
      <c r="F72" s="1476"/>
      <c r="G72" s="1471"/>
      <c r="H72" s="1471"/>
      <c r="I72" s="1471"/>
      <c r="J72" s="1471"/>
      <c r="K72" s="1471"/>
      <c r="L72" s="1471"/>
      <c r="M72" s="1483"/>
      <c r="N72" s="1477"/>
      <c r="O72" s="2169"/>
    </row>
    <row r="73" spans="2:15" x14ac:dyDescent="0.3">
      <c r="B73" s="2170"/>
      <c r="E73" s="1489" t="s">
        <v>1095</v>
      </c>
      <c r="O73" s="2169"/>
    </row>
    <row r="74" spans="2:15" ht="6.75" customHeight="1" x14ac:dyDescent="0.3">
      <c r="B74" s="2170"/>
      <c r="D74" s="1476"/>
      <c r="E74" s="1476"/>
      <c r="O74" s="2169"/>
    </row>
    <row r="75" spans="2:15" x14ac:dyDescent="0.3">
      <c r="B75" s="2170"/>
      <c r="F75" s="1469" t="s">
        <v>1096</v>
      </c>
      <c r="J75" s="3578" t="s">
        <v>1097</v>
      </c>
      <c r="K75" s="3579"/>
      <c r="L75" s="3579"/>
      <c r="M75" s="3580"/>
      <c r="O75" s="2169"/>
    </row>
    <row r="76" spans="2:15" ht="15" thickBot="1" x14ac:dyDescent="0.35">
      <c r="B76" s="2178"/>
      <c r="C76" s="2179"/>
      <c r="D76" s="2179"/>
      <c r="E76" s="2179"/>
      <c r="F76" s="2179" t="s">
        <v>1098</v>
      </c>
      <c r="G76" s="2179"/>
      <c r="H76" s="2179"/>
      <c r="I76" s="2394"/>
      <c r="J76" s="3581" t="s">
        <v>1099</v>
      </c>
      <c r="K76" s="3582"/>
      <c r="L76" s="3582"/>
      <c r="M76" s="3583"/>
      <c r="N76" s="2179"/>
      <c r="O76" s="2180"/>
    </row>
    <row r="77" spans="2:15" x14ac:dyDescent="0.3">
      <c r="B77" s="2181"/>
      <c r="C77" s="2421"/>
      <c r="D77" s="2421"/>
      <c r="E77" s="2421"/>
      <c r="F77" s="2421"/>
      <c r="G77" s="2421"/>
      <c r="H77" s="2422"/>
      <c r="I77" s="2423"/>
      <c r="J77" s="2424"/>
      <c r="K77" s="2424"/>
      <c r="L77" s="2425"/>
      <c r="M77" s="2425"/>
      <c r="N77" s="2421"/>
      <c r="O77" s="2168"/>
    </row>
    <row r="78" spans="2:15" x14ac:dyDescent="0.3">
      <c r="B78" s="2170"/>
      <c r="C78" s="1471">
        <v>8</v>
      </c>
      <c r="D78" s="1472" t="s">
        <v>222</v>
      </c>
      <c r="E78" s="1472"/>
      <c r="F78" s="1473"/>
      <c r="G78" s="1474"/>
      <c r="H78" s="1474"/>
      <c r="I78" s="1474"/>
      <c r="J78" s="1474"/>
      <c r="K78" s="1474"/>
      <c r="L78" s="1474"/>
      <c r="M78" s="1475"/>
      <c r="N78" s="2191">
        <v>10</v>
      </c>
      <c r="O78" s="2169"/>
    </row>
    <row r="79" spans="2:15" ht="7.5" customHeight="1" x14ac:dyDescent="0.3">
      <c r="B79" s="2170"/>
      <c r="D79" s="1471"/>
      <c r="E79" s="1471"/>
      <c r="G79" s="1471"/>
      <c r="H79" s="1471"/>
      <c r="I79" s="1471"/>
      <c r="J79" s="1471"/>
      <c r="K79" s="1471"/>
      <c r="L79" s="1471"/>
      <c r="M79" s="1483"/>
      <c r="N79" s="1477"/>
      <c r="O79" s="2169"/>
    </row>
    <row r="80" spans="2:15" x14ac:dyDescent="0.3">
      <c r="B80" s="2170"/>
      <c r="D80" s="1476" t="s">
        <v>497</v>
      </c>
      <c r="E80" s="1476"/>
      <c r="O80" s="2169"/>
    </row>
    <row r="81" spans="2:15" ht="4.5" customHeight="1" x14ac:dyDescent="0.3">
      <c r="B81" s="2170"/>
      <c r="D81" s="1476"/>
      <c r="E81" s="1476"/>
      <c r="O81" s="2169"/>
    </row>
    <row r="82" spans="2:15" x14ac:dyDescent="0.3">
      <c r="B82" s="2170"/>
      <c r="F82" s="3584" t="s">
        <v>675</v>
      </c>
      <c r="G82" s="3585"/>
      <c r="O82" s="2169"/>
    </row>
    <row r="83" spans="2:15" s="1493" customFormat="1" x14ac:dyDescent="0.3">
      <c r="B83" s="2176"/>
      <c r="F83" s="1494"/>
      <c r="G83" s="1494"/>
      <c r="O83" s="2177"/>
    </row>
    <row r="84" spans="2:15" x14ac:dyDescent="0.3">
      <c r="B84" s="2170"/>
      <c r="O84" s="2169"/>
    </row>
    <row r="85" spans="2:15" x14ac:dyDescent="0.3">
      <c r="B85" s="2170"/>
      <c r="C85" s="1471">
        <v>9</v>
      </c>
      <c r="D85" s="1472" t="s">
        <v>1100</v>
      </c>
      <c r="E85" s="1472"/>
      <c r="F85" s="1473"/>
      <c r="G85" s="1474"/>
      <c r="H85" s="1474"/>
      <c r="I85" s="1474"/>
      <c r="J85" s="1474"/>
      <c r="K85" s="1474"/>
      <c r="L85" s="1474"/>
      <c r="M85" s="1475"/>
      <c r="N85" s="2191">
        <v>0</v>
      </c>
      <c r="O85" s="2169"/>
    </row>
    <row r="86" spans="2:15" ht="7.5" customHeight="1" x14ac:dyDescent="0.3">
      <c r="B86" s="2170"/>
      <c r="O86" s="2169"/>
    </row>
    <row r="87" spans="2:15" ht="27.75" customHeight="1" x14ac:dyDescent="0.3">
      <c r="B87" s="2170"/>
      <c r="D87" s="3553" t="s">
        <v>1101</v>
      </c>
      <c r="E87" s="3553"/>
      <c r="F87" s="3553"/>
      <c r="G87" s="3553"/>
      <c r="H87" s="3553"/>
      <c r="I87" s="3553"/>
      <c r="J87" s="3553"/>
      <c r="K87" s="3553"/>
      <c r="L87" s="3553"/>
      <c r="M87" s="3553"/>
      <c r="N87" s="3553"/>
      <c r="O87" s="2169"/>
    </row>
    <row r="88" spans="2:15" ht="4.5" customHeight="1" x14ac:dyDescent="0.3">
      <c r="B88" s="2170"/>
      <c r="D88" s="1476"/>
      <c r="E88" s="1476"/>
      <c r="F88" s="1476"/>
      <c r="G88" s="1476"/>
      <c r="H88" s="1476"/>
      <c r="I88" s="1476"/>
      <c r="J88" s="1476"/>
      <c r="K88" s="1476"/>
      <c r="L88" s="1476"/>
      <c r="M88" s="1476"/>
      <c r="N88" s="1476"/>
      <c r="O88" s="2169"/>
    </row>
    <row r="89" spans="2:15" x14ac:dyDescent="0.3">
      <c r="B89" s="2170"/>
      <c r="E89" s="1489" t="s">
        <v>499</v>
      </c>
      <c r="O89" s="2169"/>
    </row>
    <row r="90" spans="2:15" x14ac:dyDescent="0.3">
      <c r="B90" s="2170"/>
      <c r="E90" s="1489"/>
      <c r="F90" s="1469" t="s">
        <v>1102</v>
      </c>
      <c r="J90" s="3561" t="s">
        <v>500</v>
      </c>
      <c r="K90" s="3562"/>
      <c r="L90" s="3562"/>
      <c r="M90" s="3563"/>
      <c r="O90" s="2169"/>
    </row>
    <row r="91" spans="2:15" x14ac:dyDescent="0.3">
      <c r="B91" s="2170"/>
      <c r="F91" s="1469" t="s">
        <v>1103</v>
      </c>
      <c r="I91" s="1490"/>
      <c r="J91" s="3561" t="s">
        <v>501</v>
      </c>
      <c r="K91" s="3562"/>
      <c r="L91" s="3562"/>
      <c r="M91" s="3563"/>
      <c r="O91" s="2169"/>
    </row>
    <row r="92" spans="2:15" x14ac:dyDescent="0.3">
      <c r="B92" s="2170"/>
      <c r="F92" s="1469" t="s">
        <v>1104</v>
      </c>
      <c r="I92" s="1490"/>
      <c r="J92" s="3561" t="s">
        <v>1105</v>
      </c>
      <c r="K92" s="3562"/>
      <c r="L92" s="3562"/>
      <c r="M92" s="3563"/>
      <c r="O92" s="2169"/>
    </row>
    <row r="93" spans="2:15" x14ac:dyDescent="0.3">
      <c r="B93" s="2170"/>
      <c r="F93" s="1469" t="s">
        <v>1106</v>
      </c>
      <c r="I93" s="1490"/>
      <c r="J93" s="3561" t="s">
        <v>1107</v>
      </c>
      <c r="K93" s="3562"/>
      <c r="L93" s="3562"/>
      <c r="M93" s="3563"/>
      <c r="O93" s="2169"/>
    </row>
    <row r="94" spans="2:15" x14ac:dyDescent="0.3">
      <c r="B94" s="2170"/>
      <c r="E94" s="1495"/>
      <c r="H94" s="1491"/>
      <c r="I94" s="1490"/>
      <c r="J94" s="1703"/>
      <c r="K94" s="1703"/>
      <c r="L94" s="1703"/>
      <c r="M94" s="1703"/>
      <c r="O94" s="2169"/>
    </row>
    <row r="95" spans="2:15" x14ac:dyDescent="0.3">
      <c r="B95" s="2170"/>
      <c r="C95" s="1471">
        <v>10</v>
      </c>
      <c r="D95" s="1472" t="s">
        <v>1108</v>
      </c>
      <c r="E95" s="1472"/>
      <c r="F95" s="1473"/>
      <c r="G95" s="1474"/>
      <c r="H95" s="1474"/>
      <c r="I95" s="1474"/>
      <c r="J95" s="1474"/>
      <c r="K95" s="1474"/>
      <c r="L95" s="1474"/>
      <c r="M95" s="1475"/>
      <c r="N95" s="2191">
        <v>0</v>
      </c>
      <c r="O95" s="2169"/>
    </row>
    <row r="96" spans="2:15" ht="7.5" customHeight="1" x14ac:dyDescent="0.3">
      <c r="B96" s="2170"/>
      <c r="O96" s="2169"/>
    </row>
    <row r="97" spans="2:15" ht="29.25" customHeight="1" x14ac:dyDescent="0.3">
      <c r="B97" s="2170"/>
      <c r="D97" s="3553" t="s">
        <v>1109</v>
      </c>
      <c r="E97" s="3553"/>
      <c r="F97" s="3553"/>
      <c r="G97" s="3553"/>
      <c r="H97" s="3553"/>
      <c r="I97" s="3553"/>
      <c r="J97" s="3553"/>
      <c r="K97" s="3553"/>
      <c r="L97" s="3553"/>
      <c r="M97" s="3553"/>
      <c r="N97" s="3553"/>
      <c r="O97" s="2169"/>
    </row>
    <row r="98" spans="2:15" ht="4.5" customHeight="1" x14ac:dyDescent="0.3">
      <c r="B98" s="2170"/>
      <c r="D98" s="1476"/>
      <c r="O98" s="2169"/>
    </row>
    <row r="99" spans="2:15" x14ac:dyDescent="0.3">
      <c r="B99" s="2170"/>
      <c r="F99" s="3564"/>
      <c r="G99" s="3565"/>
      <c r="H99" s="3565"/>
      <c r="I99" s="3565"/>
      <c r="J99" s="3565"/>
      <c r="K99" s="3565"/>
      <c r="L99" s="3565"/>
      <c r="M99" s="3565"/>
      <c r="N99" s="2383"/>
      <c r="O99" s="2169"/>
    </row>
    <row r="100" spans="2:15" x14ac:dyDescent="0.3">
      <c r="B100" s="2170"/>
      <c r="F100" s="1493"/>
      <c r="G100" s="1485"/>
      <c r="H100" s="1485"/>
      <c r="I100" s="1485"/>
      <c r="J100" s="1485"/>
      <c r="K100" s="1485"/>
      <c r="L100" s="1485"/>
      <c r="M100" s="1485"/>
      <c r="N100" s="1485"/>
      <c r="O100" s="2169"/>
    </row>
    <row r="101" spans="2:15" x14ac:dyDescent="0.3">
      <c r="B101" s="2170"/>
      <c r="O101" s="2169"/>
    </row>
    <row r="102" spans="2:15" x14ac:dyDescent="0.3">
      <c r="B102" s="2170"/>
      <c r="C102" s="1471">
        <v>11</v>
      </c>
      <c r="D102" s="1472" t="s">
        <v>503</v>
      </c>
      <c r="E102" s="1472"/>
      <c r="F102" s="1473"/>
      <c r="G102" s="1474"/>
      <c r="H102" s="1474"/>
      <c r="I102" s="1474"/>
      <c r="J102" s="1474"/>
      <c r="K102" s="1474"/>
      <c r="L102" s="1474"/>
      <c r="M102" s="1475"/>
      <c r="N102" s="2191">
        <v>0</v>
      </c>
      <c r="O102" s="2169"/>
    </row>
    <row r="103" spans="2:15" ht="7.5" customHeight="1" x14ac:dyDescent="0.3">
      <c r="B103" s="2170"/>
      <c r="D103" s="1471"/>
      <c r="E103" s="1471"/>
      <c r="F103" s="1476"/>
      <c r="G103" s="1471"/>
      <c r="H103" s="1471"/>
      <c r="I103" s="1471"/>
      <c r="J103" s="1471"/>
      <c r="K103" s="1471"/>
      <c r="L103" s="1471"/>
      <c r="M103" s="1483"/>
      <c r="N103" s="1477"/>
      <c r="O103" s="2169"/>
    </row>
    <row r="104" spans="2:15" ht="27" customHeight="1" x14ac:dyDescent="0.3">
      <c r="B104" s="2170"/>
      <c r="D104" s="3553" t="s">
        <v>1110</v>
      </c>
      <c r="E104" s="3553"/>
      <c r="F104" s="3553"/>
      <c r="G104" s="3553"/>
      <c r="H104" s="3553"/>
      <c r="I104" s="3553"/>
      <c r="J104" s="3553"/>
      <c r="K104" s="3553"/>
      <c r="L104" s="3553"/>
      <c r="M104" s="3553"/>
      <c r="N104" s="3553"/>
      <c r="O104" s="2169"/>
    </row>
    <row r="105" spans="2:15" ht="4.5" customHeight="1" x14ac:dyDescent="0.3">
      <c r="B105" s="2170"/>
      <c r="D105" s="1927"/>
      <c r="E105" s="1927"/>
      <c r="F105" s="1927"/>
      <c r="G105" s="1927"/>
      <c r="H105" s="1927"/>
      <c r="I105" s="1927"/>
      <c r="J105" s="1927"/>
      <c r="K105" s="1927"/>
      <c r="L105" s="1927"/>
      <c r="M105" s="1927"/>
      <c r="N105" s="1927"/>
      <c r="O105" s="2169"/>
    </row>
    <row r="106" spans="2:15" x14ac:dyDescent="0.3">
      <c r="B106" s="2170"/>
      <c r="D106" s="1927"/>
      <c r="E106" s="1927"/>
      <c r="F106" s="1496" t="s">
        <v>504</v>
      </c>
      <c r="G106" s="1927"/>
      <c r="H106" s="3554"/>
      <c r="I106" s="3555"/>
      <c r="J106" s="3556"/>
      <c r="K106" s="1485"/>
      <c r="L106" s="1485"/>
      <c r="M106" s="1927"/>
      <c r="N106" s="1927"/>
      <c r="O106" s="2169"/>
    </row>
    <row r="107" spans="2:15" x14ac:dyDescent="0.3">
      <c r="B107" s="2170"/>
      <c r="D107" s="1495"/>
      <c r="E107" s="1495" t="s">
        <v>1111</v>
      </c>
      <c r="K107" s="1471"/>
      <c r="L107" s="1497"/>
      <c r="M107" s="1483"/>
      <c r="N107" s="1477"/>
      <c r="O107" s="2169"/>
    </row>
    <row r="108" spans="2:15" x14ac:dyDescent="0.3">
      <c r="B108" s="2170"/>
      <c r="D108" s="1495"/>
      <c r="E108" s="1495"/>
      <c r="K108" s="1471"/>
      <c r="L108" s="1497"/>
      <c r="M108" s="1483"/>
      <c r="N108" s="1477"/>
      <c r="O108" s="2169"/>
    </row>
    <row r="109" spans="2:15" x14ac:dyDescent="0.3">
      <c r="B109" s="2170"/>
      <c r="D109" s="1471"/>
      <c r="E109" s="1471"/>
      <c r="F109" s="1485"/>
      <c r="G109" s="1485"/>
      <c r="H109" s="1485"/>
      <c r="I109" s="1485"/>
      <c r="J109" s="1485"/>
      <c r="K109" s="1471"/>
      <c r="L109" s="1497"/>
      <c r="M109" s="1483"/>
      <c r="N109" s="1477"/>
      <c r="O109" s="2169"/>
    </row>
    <row r="110" spans="2:15" x14ac:dyDescent="0.3">
      <c r="B110" s="2170"/>
      <c r="C110" s="1471">
        <v>12</v>
      </c>
      <c r="D110" s="1472" t="s">
        <v>1112</v>
      </c>
      <c r="E110" s="1472"/>
      <c r="F110" s="1473"/>
      <c r="G110" s="1474"/>
      <c r="H110" s="1474"/>
      <c r="I110" s="1474"/>
      <c r="J110" s="1474"/>
      <c r="K110" s="1474"/>
      <c r="L110" s="1474"/>
      <c r="M110" s="1475"/>
      <c r="N110" s="2191">
        <v>2</v>
      </c>
      <c r="O110" s="2169"/>
    </row>
    <row r="111" spans="2:15" ht="7.5" customHeight="1" x14ac:dyDescent="0.3">
      <c r="B111" s="2170"/>
      <c r="D111" s="1471"/>
      <c r="E111" s="1471"/>
      <c r="F111" s="1476"/>
      <c r="G111" s="1471"/>
      <c r="H111" s="1471"/>
      <c r="I111" s="1471"/>
      <c r="J111" s="1471"/>
      <c r="K111" s="1471"/>
      <c r="L111" s="1471"/>
      <c r="M111" s="1483"/>
      <c r="N111" s="1477"/>
      <c r="O111" s="2169"/>
    </row>
    <row r="112" spans="2:15" ht="27" customHeight="1" x14ac:dyDescent="0.3">
      <c r="B112" s="2170"/>
      <c r="D112" s="3553" t="s">
        <v>1113</v>
      </c>
      <c r="E112" s="3553"/>
      <c r="F112" s="3553"/>
      <c r="G112" s="3553"/>
      <c r="H112" s="3553"/>
      <c r="I112" s="3553"/>
      <c r="J112" s="3553"/>
      <c r="K112" s="3553"/>
      <c r="L112" s="3553"/>
      <c r="M112" s="3553"/>
      <c r="N112" s="3553"/>
      <c r="O112" s="2169"/>
    </row>
    <row r="113" spans="2:15" ht="4.5" customHeight="1" x14ac:dyDescent="0.3">
      <c r="B113" s="2170"/>
      <c r="D113" s="1927"/>
      <c r="E113" s="1927"/>
      <c r="F113" s="1927"/>
      <c r="G113" s="1927"/>
      <c r="H113" s="1927"/>
      <c r="I113" s="1927"/>
      <c r="J113" s="1927"/>
      <c r="K113" s="1927"/>
      <c r="L113" s="1927"/>
      <c r="M113" s="1927"/>
      <c r="N113" s="1927"/>
      <c r="O113" s="2169"/>
    </row>
    <row r="114" spans="2:15" x14ac:dyDescent="0.3">
      <c r="B114" s="2170"/>
      <c r="D114" s="1927"/>
      <c r="E114" s="1927"/>
      <c r="F114" s="1496" t="s">
        <v>505</v>
      </c>
      <c r="G114" s="1927"/>
      <c r="H114" s="3554" t="s">
        <v>1567</v>
      </c>
      <c r="I114" s="3555"/>
      <c r="J114" s="3555"/>
      <c r="K114" s="3555"/>
      <c r="L114" s="3555"/>
      <c r="M114" s="3556"/>
      <c r="N114" s="1927"/>
      <c r="O114" s="2169"/>
    </row>
    <row r="115" spans="2:15" x14ac:dyDescent="0.3">
      <c r="B115" s="2170"/>
      <c r="D115" s="1471"/>
      <c r="E115" s="1471"/>
      <c r="K115" s="1471"/>
      <c r="L115" s="1497"/>
      <c r="M115" s="1483"/>
      <c r="N115" s="1477"/>
      <c r="O115" s="2169"/>
    </row>
    <row r="116" spans="2:15" x14ac:dyDescent="0.3">
      <c r="B116" s="2170"/>
      <c r="D116" s="1471"/>
      <c r="E116" s="1471"/>
      <c r="F116" s="1485"/>
      <c r="G116" s="1485"/>
      <c r="H116" s="1485"/>
      <c r="I116" s="1485"/>
      <c r="J116" s="1485"/>
      <c r="K116" s="1471"/>
      <c r="L116" s="1497"/>
      <c r="M116" s="1483"/>
      <c r="N116" s="1477"/>
      <c r="O116" s="2169"/>
    </row>
    <row r="117" spans="2:15" x14ac:dyDescent="0.3">
      <c r="B117" s="2170"/>
      <c r="C117" s="1471">
        <v>13</v>
      </c>
      <c r="D117" s="1472" t="s">
        <v>1114</v>
      </c>
      <c r="E117" s="1472"/>
      <c r="F117" s="1473"/>
      <c r="G117" s="1474"/>
      <c r="H117" s="1474"/>
      <c r="I117" s="1474"/>
      <c r="J117" s="1474"/>
      <c r="K117" s="1474"/>
      <c r="L117" s="1474"/>
      <c r="M117" s="1475"/>
      <c r="N117" s="2191">
        <v>2</v>
      </c>
      <c r="O117" s="2169"/>
    </row>
    <row r="118" spans="2:15" ht="7.5" customHeight="1" x14ac:dyDescent="0.3">
      <c r="B118" s="2170"/>
      <c r="D118" s="1471"/>
      <c r="E118" s="1471"/>
      <c r="F118" s="1476"/>
      <c r="G118" s="1471"/>
      <c r="H118" s="1471"/>
      <c r="I118" s="1471"/>
      <c r="J118" s="1471"/>
      <c r="K118" s="1471"/>
      <c r="L118" s="1471"/>
      <c r="M118" s="1483"/>
      <c r="N118" s="1477"/>
      <c r="O118" s="2169"/>
    </row>
    <row r="119" spans="2:15" ht="15" customHeight="1" x14ac:dyDescent="0.3">
      <c r="B119" s="2170"/>
      <c r="D119" s="3553" t="s">
        <v>1115</v>
      </c>
      <c r="E119" s="3553"/>
      <c r="F119" s="3553"/>
      <c r="G119" s="3553"/>
      <c r="H119" s="3553"/>
      <c r="I119" s="3553"/>
      <c r="J119" s="3553"/>
      <c r="K119" s="3553"/>
      <c r="L119" s="3553"/>
      <c r="M119" s="3553"/>
      <c r="N119" s="3553"/>
      <c r="O119" s="2169"/>
    </row>
    <row r="120" spans="2:15" x14ac:dyDescent="0.3">
      <c r="B120" s="2170"/>
      <c r="D120" s="3553"/>
      <c r="E120" s="3553"/>
      <c r="F120" s="3553"/>
      <c r="G120" s="3553"/>
      <c r="H120" s="3553"/>
      <c r="I120" s="3553"/>
      <c r="J120" s="3553"/>
      <c r="K120" s="3553"/>
      <c r="L120" s="3553"/>
      <c r="M120" s="3553"/>
      <c r="N120" s="3553"/>
      <c r="O120" s="2169"/>
    </row>
    <row r="121" spans="2:15" ht="4.5" customHeight="1" x14ac:dyDescent="0.3">
      <c r="B121" s="2170"/>
      <c r="D121" s="1927"/>
      <c r="E121" s="1927"/>
      <c r="F121" s="1927"/>
      <c r="G121" s="1927"/>
      <c r="H121" s="1927"/>
      <c r="I121" s="1927"/>
      <c r="J121" s="1927"/>
      <c r="K121" s="1927"/>
      <c r="L121" s="1927"/>
      <c r="M121" s="1927"/>
      <c r="N121" s="1927"/>
      <c r="O121" s="2169"/>
    </row>
    <row r="122" spans="2:15" x14ac:dyDescent="0.3">
      <c r="B122" s="2170"/>
      <c r="F122" s="1469" t="s">
        <v>491</v>
      </c>
      <c r="H122" s="3554" t="s">
        <v>636</v>
      </c>
      <c r="I122" s="3555"/>
      <c r="J122" s="3555"/>
      <c r="K122" s="3555"/>
      <c r="L122" s="3555"/>
      <c r="M122" s="3556"/>
      <c r="O122" s="2169"/>
    </row>
    <row r="123" spans="2:15" x14ac:dyDescent="0.3">
      <c r="B123" s="2170"/>
      <c r="H123" s="1485"/>
      <c r="I123" s="1485"/>
      <c r="J123" s="1485"/>
      <c r="K123" s="1485"/>
      <c r="L123" s="1485"/>
      <c r="M123" s="1485"/>
      <c r="O123" s="2169"/>
    </row>
    <row r="124" spans="2:15" x14ac:dyDescent="0.3">
      <c r="B124" s="2170"/>
      <c r="D124" s="1927"/>
      <c r="E124" s="1927"/>
      <c r="F124" s="1927"/>
      <c r="G124" s="1927"/>
      <c r="H124" s="1927"/>
      <c r="I124" s="1927"/>
      <c r="J124" s="1927"/>
      <c r="K124" s="1927"/>
      <c r="L124" s="1927"/>
      <c r="M124" s="1927"/>
      <c r="N124" s="1927"/>
      <c r="O124" s="2169"/>
    </row>
    <row r="125" spans="2:15" x14ac:dyDescent="0.3">
      <c r="B125" s="2170"/>
      <c r="C125" s="1471">
        <v>14</v>
      </c>
      <c r="D125" s="1472" t="s">
        <v>1116</v>
      </c>
      <c r="E125" s="1472"/>
      <c r="F125" s="1473"/>
      <c r="G125" s="1474"/>
      <c r="H125" s="1474"/>
      <c r="I125" s="1474"/>
      <c r="J125" s="1474"/>
      <c r="K125" s="1474"/>
      <c r="L125" s="1474"/>
      <c r="M125" s="1475"/>
      <c r="N125" s="2191">
        <v>1</v>
      </c>
      <c r="O125" s="2169"/>
    </row>
    <row r="126" spans="2:15" ht="7.5" customHeight="1" x14ac:dyDescent="0.3">
      <c r="B126" s="2170"/>
      <c r="D126" s="1471"/>
      <c r="E126" s="1471"/>
      <c r="F126" s="1476"/>
      <c r="G126" s="1471"/>
      <c r="H126" s="1471"/>
      <c r="I126" s="1471"/>
      <c r="J126" s="1471"/>
      <c r="K126" s="1471"/>
      <c r="L126" s="1471"/>
      <c r="M126" s="1483"/>
      <c r="N126" s="1477"/>
      <c r="O126" s="2169"/>
    </row>
    <row r="127" spans="2:15" ht="15" customHeight="1" x14ac:dyDescent="0.3">
      <c r="B127" s="2170"/>
      <c r="D127" s="3553" t="s">
        <v>1117</v>
      </c>
      <c r="E127" s="3553"/>
      <c r="F127" s="3553"/>
      <c r="G127" s="3553"/>
      <c r="H127" s="3553"/>
      <c r="I127" s="3553"/>
      <c r="J127" s="3553"/>
      <c r="K127" s="3553"/>
      <c r="L127" s="3553"/>
      <c r="M127" s="3553"/>
      <c r="N127" s="3553"/>
      <c r="O127" s="2169"/>
    </row>
    <row r="128" spans="2:15" x14ac:dyDescent="0.3">
      <c r="B128" s="2170"/>
      <c r="D128" s="3553"/>
      <c r="E128" s="3553"/>
      <c r="F128" s="3553"/>
      <c r="G128" s="3553"/>
      <c r="H128" s="3553"/>
      <c r="I128" s="3553"/>
      <c r="J128" s="3553"/>
      <c r="K128" s="3553"/>
      <c r="L128" s="3553"/>
      <c r="M128" s="3553"/>
      <c r="N128" s="3553"/>
      <c r="O128" s="2169"/>
    </row>
    <row r="129" spans="2:15" ht="4.5" customHeight="1" x14ac:dyDescent="0.3">
      <c r="B129" s="2170"/>
      <c r="D129" s="1927"/>
      <c r="E129" s="1927"/>
      <c r="F129" s="1927"/>
      <c r="G129" s="1927"/>
      <c r="H129" s="1927"/>
      <c r="I129" s="1927"/>
      <c r="J129" s="1927"/>
      <c r="K129" s="1927"/>
      <c r="L129" s="1927"/>
      <c r="M129" s="1927"/>
      <c r="N129" s="1927"/>
      <c r="O129" s="2169"/>
    </row>
    <row r="130" spans="2:15" x14ac:dyDescent="0.3">
      <c r="B130" s="2170"/>
      <c r="F130" s="1469" t="s">
        <v>491</v>
      </c>
      <c r="H130" s="3554" t="s">
        <v>636</v>
      </c>
      <c r="I130" s="3555"/>
      <c r="J130" s="3555"/>
      <c r="K130" s="3555"/>
      <c r="L130" s="3555"/>
      <c r="M130" s="3556"/>
      <c r="O130" s="2169"/>
    </row>
    <row r="131" spans="2:15" x14ac:dyDescent="0.3">
      <c r="B131" s="2170"/>
      <c r="H131" s="1485"/>
      <c r="I131" s="1485"/>
      <c r="J131" s="1485"/>
      <c r="K131" s="1485"/>
      <c r="L131" s="1485"/>
      <c r="M131" s="1485"/>
      <c r="O131" s="2169"/>
    </row>
    <row r="132" spans="2:15" ht="15" thickBot="1" x14ac:dyDescent="0.35">
      <c r="B132" s="2178"/>
      <c r="C132" s="2179"/>
      <c r="D132" s="2395"/>
      <c r="E132" s="2395"/>
      <c r="F132" s="2395"/>
      <c r="G132" s="2395"/>
      <c r="H132" s="2395"/>
      <c r="I132" s="2395"/>
      <c r="J132" s="2395"/>
      <c r="K132" s="2395"/>
      <c r="L132" s="2395"/>
      <c r="M132" s="2395"/>
      <c r="N132" s="2395"/>
      <c r="O132" s="2180"/>
    </row>
    <row r="133" spans="2:15" x14ac:dyDescent="0.3">
      <c r="B133" s="2181"/>
      <c r="C133" s="2416">
        <v>15</v>
      </c>
      <c r="D133" s="2417" t="s">
        <v>1118</v>
      </c>
      <c r="E133" s="2417"/>
      <c r="F133" s="2418"/>
      <c r="G133" s="2419"/>
      <c r="H133" s="2419"/>
      <c r="I133" s="2419"/>
      <c r="J133" s="2419"/>
      <c r="K133" s="2419"/>
      <c r="L133" s="2419"/>
      <c r="M133" s="2420"/>
      <c r="N133" s="2677">
        <v>0</v>
      </c>
      <c r="O133" s="2168"/>
    </row>
    <row r="134" spans="2:15" ht="7.5" customHeight="1" x14ac:dyDescent="0.3">
      <c r="B134" s="2170"/>
      <c r="D134" s="1471"/>
      <c r="E134" s="1471"/>
      <c r="F134" s="1476"/>
      <c r="G134" s="1471"/>
      <c r="H134" s="1471"/>
      <c r="I134" s="1471"/>
      <c r="J134" s="1471"/>
      <c r="K134" s="1471"/>
      <c r="L134" s="1471"/>
      <c r="M134" s="1483"/>
      <c r="N134" s="1477"/>
      <c r="O134" s="2169"/>
    </row>
    <row r="135" spans="2:15" ht="15" customHeight="1" x14ac:dyDescent="0.3">
      <c r="B135" s="2170"/>
      <c r="D135" s="3553" t="s">
        <v>1119</v>
      </c>
      <c r="E135" s="3553"/>
      <c r="F135" s="3553"/>
      <c r="G135" s="3553"/>
      <c r="H135" s="3553"/>
      <c r="I135" s="3553"/>
      <c r="J135" s="3553"/>
      <c r="K135" s="3553"/>
      <c r="L135" s="3553"/>
      <c r="M135" s="3553"/>
      <c r="N135" s="3553"/>
      <c r="O135" s="2169"/>
    </row>
    <row r="136" spans="2:15" x14ac:dyDescent="0.3">
      <c r="B136" s="2170"/>
      <c r="D136" s="3553"/>
      <c r="E136" s="3553"/>
      <c r="F136" s="3553"/>
      <c r="G136" s="3553"/>
      <c r="H136" s="3553"/>
      <c r="I136" s="3553"/>
      <c r="J136" s="3553"/>
      <c r="K136" s="3553"/>
      <c r="L136" s="3553"/>
      <c r="M136" s="3553"/>
      <c r="N136" s="3553"/>
      <c r="O136" s="2169"/>
    </row>
    <row r="137" spans="2:15" x14ac:dyDescent="0.3">
      <c r="B137" s="2170"/>
      <c r="D137" s="1927"/>
      <c r="E137" s="1927"/>
      <c r="F137" s="1927"/>
      <c r="G137" s="1927"/>
      <c r="H137" s="1927"/>
      <c r="I137" s="1927"/>
      <c r="J137" s="1927"/>
      <c r="K137" s="1927"/>
      <c r="L137" s="1927"/>
      <c r="M137" s="1927"/>
      <c r="N137" s="1927"/>
      <c r="O137" s="2169"/>
    </row>
    <row r="138" spans="2:15" x14ac:dyDescent="0.3">
      <c r="B138" s="2170"/>
      <c r="F138" s="1469" t="s">
        <v>491</v>
      </c>
      <c r="H138" s="3554"/>
      <c r="I138" s="3555"/>
      <c r="J138" s="3555"/>
      <c r="K138" s="3555"/>
      <c r="L138" s="3555"/>
      <c r="M138" s="3556"/>
      <c r="O138" s="2169"/>
    </row>
    <row r="139" spans="2:15" x14ac:dyDescent="0.3">
      <c r="B139" s="2170"/>
      <c r="H139" s="1485"/>
      <c r="I139" s="1485"/>
      <c r="J139" s="1485"/>
      <c r="K139" s="1485"/>
      <c r="L139" s="1485"/>
      <c r="M139" s="1485"/>
      <c r="O139" s="2169"/>
    </row>
    <row r="140" spans="2:15" x14ac:dyDescent="0.3">
      <c r="B140" s="2170"/>
      <c r="H140" s="1485"/>
      <c r="I140" s="1485"/>
      <c r="J140" s="1485"/>
      <c r="K140" s="1485"/>
      <c r="L140" s="1485"/>
      <c r="M140" s="1485"/>
      <c r="O140" s="2169"/>
    </row>
    <row r="141" spans="2:15" x14ac:dyDescent="0.3">
      <c r="B141" s="2170"/>
      <c r="C141" s="1471">
        <v>16</v>
      </c>
      <c r="D141" s="1472" t="s">
        <v>1120</v>
      </c>
      <c r="E141" s="1472"/>
      <c r="F141" s="1473"/>
      <c r="G141" s="1474"/>
      <c r="H141" s="1474"/>
      <c r="I141" s="1474"/>
      <c r="J141" s="1474"/>
      <c r="K141" s="1474"/>
      <c r="L141" s="1474"/>
      <c r="M141" s="1475"/>
      <c r="N141" s="2191">
        <v>0</v>
      </c>
      <c r="O141" s="2169"/>
    </row>
    <row r="142" spans="2:15" ht="7.5" customHeight="1" x14ac:dyDescent="0.3">
      <c r="B142" s="2170"/>
      <c r="D142" s="1471"/>
      <c r="E142" s="1471"/>
      <c r="F142" s="1476"/>
      <c r="G142" s="1471"/>
      <c r="H142" s="1471"/>
      <c r="I142" s="1471"/>
      <c r="J142" s="1471"/>
      <c r="K142" s="1471"/>
      <c r="L142" s="1471"/>
      <c r="M142" s="1483"/>
      <c r="N142" s="1477"/>
      <c r="O142" s="2169"/>
    </row>
    <row r="143" spans="2:15" ht="15" customHeight="1" x14ac:dyDescent="0.3">
      <c r="B143" s="2170"/>
      <c r="D143" s="3553" t="s">
        <v>1121</v>
      </c>
      <c r="E143" s="3553"/>
      <c r="F143" s="3553"/>
      <c r="G143" s="3553"/>
      <c r="H143" s="3553"/>
      <c r="I143" s="3553"/>
      <c r="J143" s="3553"/>
      <c r="K143" s="3553"/>
      <c r="L143" s="3553"/>
      <c r="M143" s="3553"/>
      <c r="N143" s="3553"/>
      <c r="O143" s="2169"/>
    </row>
    <row r="144" spans="2:15" x14ac:dyDescent="0.3">
      <c r="B144" s="2170"/>
      <c r="D144" s="3553"/>
      <c r="E144" s="3553"/>
      <c r="F144" s="3553"/>
      <c r="G144" s="3553"/>
      <c r="H144" s="3553"/>
      <c r="I144" s="3553"/>
      <c r="J144" s="3553"/>
      <c r="K144" s="3553"/>
      <c r="L144" s="3553"/>
      <c r="M144" s="3553"/>
      <c r="N144" s="3553"/>
      <c r="O144" s="2169"/>
    </row>
    <row r="145" spans="2:15" x14ac:dyDescent="0.3">
      <c r="B145" s="2170"/>
      <c r="D145" s="1927"/>
      <c r="E145" s="1927"/>
      <c r="F145" s="1927"/>
      <c r="G145" s="1927"/>
      <c r="H145" s="1927"/>
      <c r="I145" s="1927"/>
      <c r="J145" s="1927"/>
      <c r="K145" s="1927"/>
      <c r="L145" s="1927"/>
      <c r="M145" s="1927"/>
      <c r="N145" s="1927"/>
      <c r="O145" s="2169"/>
    </row>
    <row r="146" spans="2:15" x14ac:dyDescent="0.3">
      <c r="B146" s="2170"/>
      <c r="F146" s="1469" t="s">
        <v>491</v>
      </c>
      <c r="H146" s="3554"/>
      <c r="I146" s="3555"/>
      <c r="J146" s="3555"/>
      <c r="K146" s="3555"/>
      <c r="L146" s="3555"/>
      <c r="M146" s="3556"/>
      <c r="O146" s="2169"/>
    </row>
    <row r="147" spans="2:15" x14ac:dyDescent="0.3">
      <c r="B147" s="2170"/>
      <c r="H147" s="1485"/>
      <c r="I147" s="1485"/>
      <c r="J147" s="1485"/>
      <c r="K147" s="1485"/>
      <c r="L147" s="1485"/>
      <c r="M147" s="1485"/>
      <c r="O147" s="2169"/>
    </row>
    <row r="148" spans="2:15" x14ac:dyDescent="0.3">
      <c r="B148" s="2170"/>
      <c r="H148" s="1485"/>
      <c r="I148" s="1485"/>
      <c r="J148" s="1485"/>
      <c r="K148" s="1485"/>
      <c r="L148" s="1485"/>
      <c r="M148" s="1485"/>
      <c r="O148" s="2169"/>
    </row>
    <row r="149" spans="2:15" x14ac:dyDescent="0.3">
      <c r="B149" s="2170"/>
      <c r="C149" s="1471">
        <v>17</v>
      </c>
      <c r="D149" s="1472" t="s">
        <v>1122</v>
      </c>
      <c r="E149" s="1472"/>
      <c r="F149" s="1473"/>
      <c r="G149" s="1474"/>
      <c r="H149" s="1474"/>
      <c r="I149" s="1474"/>
      <c r="J149" s="1474"/>
      <c r="K149" s="1474"/>
      <c r="L149" s="1474"/>
      <c r="M149" s="1475"/>
      <c r="N149" s="2191">
        <v>0</v>
      </c>
      <c r="O149" s="2169"/>
    </row>
    <row r="150" spans="2:15" ht="7.5" customHeight="1" x14ac:dyDescent="0.3">
      <c r="B150" s="2170"/>
      <c r="D150" s="1471"/>
      <c r="E150" s="1471"/>
      <c r="F150" s="1476"/>
      <c r="G150" s="1471"/>
      <c r="H150" s="1471"/>
      <c r="I150" s="1471"/>
      <c r="J150" s="1471"/>
      <c r="K150" s="1471"/>
      <c r="L150" s="1471"/>
      <c r="M150" s="1483"/>
      <c r="N150" s="1477"/>
      <c r="O150" s="2169"/>
    </row>
    <row r="151" spans="2:15" x14ac:dyDescent="0.3">
      <c r="B151" s="2170"/>
      <c r="D151" s="3557" t="s">
        <v>1123</v>
      </c>
      <c r="E151" s="3557"/>
      <c r="F151" s="3557"/>
      <c r="G151" s="3557"/>
      <c r="H151" s="3557"/>
      <c r="I151" s="3557"/>
      <c r="J151" s="3557"/>
      <c r="K151" s="3557"/>
      <c r="L151" s="3557"/>
      <c r="M151" s="3557"/>
      <c r="N151" s="3557"/>
      <c r="O151" s="2169"/>
    </row>
    <row r="152" spans="2:15" x14ac:dyDescent="0.3">
      <c r="B152" s="2170"/>
      <c r="D152" s="1927"/>
      <c r="E152" s="1927"/>
      <c r="F152" s="1927"/>
      <c r="G152" s="1927"/>
      <c r="H152" s="1927"/>
      <c r="I152" s="1927"/>
      <c r="J152" s="1927"/>
      <c r="K152" s="1927"/>
      <c r="L152" s="1927"/>
      <c r="M152" s="1927"/>
      <c r="N152" s="1927"/>
      <c r="O152" s="2169"/>
    </row>
    <row r="153" spans="2:15" x14ac:dyDescent="0.3">
      <c r="B153" s="2170"/>
      <c r="D153" s="1927"/>
      <c r="E153" s="1927"/>
      <c r="F153" s="1496" t="s">
        <v>506</v>
      </c>
      <c r="G153" s="1927"/>
      <c r="H153" s="3558" t="s">
        <v>507</v>
      </c>
      <c r="I153" s="3559"/>
      <c r="J153" s="3560"/>
      <c r="K153" s="1927"/>
      <c r="L153" s="3558" t="s">
        <v>508</v>
      </c>
      <c r="M153" s="3560"/>
      <c r="N153" s="1927"/>
      <c r="O153" s="2169"/>
    </row>
    <row r="154" spans="2:15" x14ac:dyDescent="0.3">
      <c r="B154" s="2170"/>
      <c r="D154" s="1927"/>
      <c r="E154" s="1927"/>
      <c r="F154" s="1927"/>
      <c r="G154" s="1927"/>
      <c r="H154" s="1927"/>
      <c r="I154" s="1927"/>
      <c r="J154" s="1927"/>
      <c r="K154" s="1927"/>
      <c r="L154" s="1927"/>
      <c r="M154" s="1927"/>
      <c r="N154" s="1927"/>
      <c r="O154" s="2169"/>
    </row>
    <row r="155" spans="2:15" x14ac:dyDescent="0.3">
      <c r="B155" s="2170"/>
      <c r="H155" s="1485"/>
      <c r="I155" s="1485"/>
      <c r="J155" s="1485"/>
      <c r="K155" s="1485"/>
      <c r="L155" s="1485"/>
      <c r="M155" s="1485"/>
      <c r="O155" s="2169"/>
    </row>
    <row r="156" spans="2:15" x14ac:dyDescent="0.3">
      <c r="B156" s="2170"/>
      <c r="C156" s="1471">
        <v>18</v>
      </c>
      <c r="D156" s="1472" t="s">
        <v>1124</v>
      </c>
      <c r="E156" s="1472"/>
      <c r="F156" s="1473"/>
      <c r="G156" s="1474"/>
      <c r="H156" s="1474"/>
      <c r="I156" s="1474"/>
      <c r="J156" s="1474"/>
      <c r="K156" s="1474"/>
      <c r="L156" s="1474"/>
      <c r="M156" s="1475"/>
      <c r="N156" s="2191">
        <v>5</v>
      </c>
      <c r="O156" s="2169"/>
    </row>
    <row r="157" spans="2:15" x14ac:dyDescent="0.3">
      <c r="B157" s="2170"/>
      <c r="D157" s="1471"/>
      <c r="E157" s="1471"/>
      <c r="F157" s="1476"/>
      <c r="G157" s="1471"/>
      <c r="H157" s="1471"/>
      <c r="I157" s="1471"/>
      <c r="J157" s="1471"/>
      <c r="K157" s="1471"/>
      <c r="L157" s="1471"/>
      <c r="M157" s="1483"/>
      <c r="N157" s="1477"/>
      <c r="O157" s="2169"/>
    </row>
    <row r="158" spans="2:15" ht="15" customHeight="1" x14ac:dyDescent="0.3">
      <c r="B158" s="2170"/>
      <c r="D158" s="3553" t="s">
        <v>1125</v>
      </c>
      <c r="E158" s="3553"/>
      <c r="F158" s="3553"/>
      <c r="G158" s="3553"/>
      <c r="H158" s="3553"/>
      <c r="I158" s="3553"/>
      <c r="J158" s="3553"/>
      <c r="K158" s="3553"/>
      <c r="L158" s="3553"/>
      <c r="M158" s="3553"/>
      <c r="N158" s="3553"/>
      <c r="O158" s="2169"/>
    </row>
    <row r="159" spans="2:15" x14ac:dyDescent="0.3">
      <c r="B159" s="2170"/>
      <c r="D159" s="3553"/>
      <c r="E159" s="3553"/>
      <c r="F159" s="3553"/>
      <c r="G159" s="3553"/>
      <c r="H159" s="3553"/>
      <c r="I159" s="3553"/>
      <c r="J159" s="3553"/>
      <c r="K159" s="3553"/>
      <c r="L159" s="3553"/>
      <c r="M159" s="3553"/>
      <c r="N159" s="3553"/>
      <c r="O159" s="2169"/>
    </row>
    <row r="160" spans="2:15" x14ac:dyDescent="0.3">
      <c r="B160" s="2170"/>
      <c r="D160" s="1927"/>
      <c r="E160" s="1927"/>
      <c r="F160" s="1927"/>
      <c r="G160" s="1927"/>
      <c r="H160" s="1927"/>
      <c r="I160" s="1927"/>
      <c r="J160" s="1927"/>
      <c r="K160" s="1927"/>
      <c r="L160" s="1927"/>
      <c r="M160" s="1927"/>
      <c r="N160" s="1927"/>
      <c r="O160" s="2169"/>
    </row>
    <row r="161" spans="2:15" x14ac:dyDescent="0.3">
      <c r="B161" s="2170"/>
      <c r="D161" s="1471"/>
      <c r="E161" s="1471"/>
      <c r="F161" s="3554" t="s">
        <v>758</v>
      </c>
      <c r="G161" s="3555"/>
      <c r="H161" s="3555"/>
      <c r="I161" s="3555"/>
      <c r="J161" s="3556"/>
      <c r="K161" s="1471"/>
      <c r="L161" s="1497"/>
      <c r="M161" s="1483"/>
      <c r="N161" s="1477"/>
      <c r="O161" s="2169"/>
    </row>
    <row r="162" spans="2:15" x14ac:dyDescent="0.3">
      <c r="B162" s="2170"/>
      <c r="D162" s="1471"/>
      <c r="E162" s="1471"/>
      <c r="F162" s="1485"/>
      <c r="G162" s="1485"/>
      <c r="H162" s="1485"/>
      <c r="I162" s="1485"/>
      <c r="J162" s="1485"/>
      <c r="K162" s="1471"/>
      <c r="L162" s="1497"/>
      <c r="M162" s="1483"/>
      <c r="N162" s="1477"/>
      <c r="O162" s="2169"/>
    </row>
    <row r="163" spans="2:15" x14ac:dyDescent="0.3">
      <c r="B163" s="2170"/>
      <c r="D163" s="1471"/>
      <c r="E163" s="1471"/>
      <c r="F163" s="1485"/>
      <c r="G163" s="1485"/>
      <c r="H163" s="1485"/>
      <c r="I163" s="1485"/>
      <c r="J163" s="1485"/>
      <c r="K163" s="1471"/>
      <c r="L163" s="1497"/>
      <c r="M163" s="1483"/>
      <c r="N163" s="1477"/>
      <c r="O163" s="2169"/>
    </row>
    <row r="164" spans="2:15" x14ac:dyDescent="0.3">
      <c r="B164" s="2170"/>
      <c r="C164" s="1471">
        <v>19</v>
      </c>
      <c r="D164" s="1472" t="s">
        <v>1126</v>
      </c>
      <c r="E164" s="1472"/>
      <c r="F164" s="1473"/>
      <c r="G164" s="1474"/>
      <c r="H164" s="1474"/>
      <c r="I164" s="1474"/>
      <c r="J164" s="1474"/>
      <c r="K164" s="1474"/>
      <c r="L164" s="1474"/>
      <c r="M164" s="1475"/>
      <c r="N164" s="2191">
        <v>5</v>
      </c>
      <c r="O164" s="2169"/>
    </row>
    <row r="165" spans="2:15" ht="7.5" customHeight="1" x14ac:dyDescent="0.3">
      <c r="B165" s="2170"/>
      <c r="D165" s="1471"/>
      <c r="E165" s="1471"/>
      <c r="F165" s="1476"/>
      <c r="G165" s="1471"/>
      <c r="H165" s="1471"/>
      <c r="I165" s="1471"/>
      <c r="J165" s="1471"/>
      <c r="K165" s="1471"/>
      <c r="L165" s="1471"/>
      <c r="M165" s="1483"/>
      <c r="N165" s="1477"/>
      <c r="O165" s="2169"/>
    </row>
    <row r="166" spans="2:15" ht="26.25" customHeight="1" x14ac:dyDescent="0.3">
      <c r="B166" s="2170"/>
      <c r="D166" s="3553" t="s">
        <v>1127</v>
      </c>
      <c r="E166" s="3553"/>
      <c r="F166" s="3553"/>
      <c r="G166" s="3553"/>
      <c r="H166" s="3553"/>
      <c r="I166" s="3553"/>
      <c r="J166" s="3553"/>
      <c r="K166" s="3553"/>
      <c r="L166" s="3553"/>
      <c r="M166" s="3553"/>
      <c r="N166" s="3553"/>
      <c r="O166" s="2169"/>
    </row>
    <row r="167" spans="2:15" x14ac:dyDescent="0.3">
      <c r="B167" s="2170"/>
      <c r="D167" s="1927"/>
      <c r="E167" s="1927"/>
      <c r="F167" s="1927"/>
      <c r="G167" s="1927"/>
      <c r="H167" s="1927"/>
      <c r="I167" s="1927"/>
      <c r="J167" s="1927"/>
      <c r="K167" s="1927"/>
      <c r="L167" s="1927"/>
      <c r="M167" s="1927"/>
      <c r="N167" s="1927"/>
      <c r="O167" s="2169"/>
    </row>
    <row r="168" spans="2:15" x14ac:dyDescent="0.3">
      <c r="B168" s="2170"/>
      <c r="O168" s="2169"/>
    </row>
    <row r="169" spans="2:15" x14ac:dyDescent="0.3">
      <c r="B169" s="2170"/>
      <c r="C169" s="1471">
        <v>20</v>
      </c>
      <c r="D169" s="1472" t="s">
        <v>1128</v>
      </c>
      <c r="E169" s="1472"/>
      <c r="F169" s="1473"/>
      <c r="G169" s="1474"/>
      <c r="H169" s="1474"/>
      <c r="I169" s="1474"/>
      <c r="J169" s="1474"/>
      <c r="K169" s="1474"/>
      <c r="L169" s="1474"/>
      <c r="M169" s="1475"/>
      <c r="N169" s="2191">
        <v>0</v>
      </c>
      <c r="O169" s="2169"/>
    </row>
    <row r="170" spans="2:15" ht="7.5" customHeight="1" x14ac:dyDescent="0.3">
      <c r="B170" s="2170"/>
      <c r="D170" s="1471"/>
      <c r="E170" s="1471"/>
      <c r="F170" s="1476"/>
      <c r="G170" s="1471"/>
      <c r="H170" s="1471"/>
      <c r="I170" s="1471"/>
      <c r="J170" s="1471"/>
      <c r="K170" s="1471"/>
      <c r="L170" s="1471"/>
      <c r="M170" s="1483"/>
      <c r="N170" s="1477"/>
      <c r="O170" s="2169"/>
    </row>
    <row r="171" spans="2:15" ht="15" customHeight="1" x14ac:dyDescent="0.3">
      <c r="B171" s="2170"/>
      <c r="D171" s="3553" t="s">
        <v>1129</v>
      </c>
      <c r="E171" s="3553"/>
      <c r="F171" s="3553"/>
      <c r="G171" s="3553"/>
      <c r="H171" s="3553"/>
      <c r="I171" s="3553"/>
      <c r="J171" s="3553"/>
      <c r="K171" s="3553"/>
      <c r="L171" s="3553"/>
      <c r="M171" s="3553"/>
      <c r="N171" s="3553"/>
      <c r="O171" s="2169"/>
    </row>
    <row r="172" spans="2:15" x14ac:dyDescent="0.3">
      <c r="B172" s="2170"/>
      <c r="D172" s="3553"/>
      <c r="E172" s="3553"/>
      <c r="F172" s="3553"/>
      <c r="G172" s="3553"/>
      <c r="H172" s="3553"/>
      <c r="I172" s="3553"/>
      <c r="J172" s="3553"/>
      <c r="K172" s="3553"/>
      <c r="L172" s="3553"/>
      <c r="M172" s="3553"/>
      <c r="N172" s="3553"/>
      <c r="O172" s="2169"/>
    </row>
    <row r="173" spans="2:15" ht="15" customHeight="1" x14ac:dyDescent="0.3">
      <c r="B173" s="2170"/>
      <c r="O173" s="2169"/>
    </row>
    <row r="174" spans="2:15" ht="15" thickBot="1" x14ac:dyDescent="0.35">
      <c r="B174" s="2170"/>
      <c r="F174" s="1498"/>
      <c r="G174" s="1498"/>
      <c r="O174" s="2169"/>
    </row>
    <row r="175" spans="2:15" ht="15" customHeight="1" thickTop="1" thickBot="1" x14ac:dyDescent="0.35">
      <c r="B175" s="2170"/>
      <c r="D175" s="2390" t="s">
        <v>1130</v>
      </c>
      <c r="E175" s="2391"/>
      <c r="F175" s="2392"/>
      <c r="G175" s="2391"/>
      <c r="H175" s="2391"/>
      <c r="I175" s="2391"/>
      <c r="J175" s="2391"/>
      <c r="K175" s="2391"/>
      <c r="L175" s="2391"/>
      <c r="M175" s="2393"/>
      <c r="N175" s="2193">
        <f>N17+N27+N34+N48+N54+N64+N71+N78+N85+N95+N102+N110+N117+N125+N133+N141+N149+N156+N164+N169</f>
        <v>154</v>
      </c>
      <c r="O175" s="2169"/>
    </row>
    <row r="176" spans="2:15" ht="15" thickBot="1" x14ac:dyDescent="0.35">
      <c r="B176" s="2178"/>
      <c r="C176" s="2179"/>
      <c r="D176" s="2179"/>
      <c r="E176" s="2179"/>
      <c r="F176" s="2179"/>
      <c r="G176" s="2179"/>
      <c r="H176" s="2179"/>
      <c r="I176" s="2179"/>
      <c r="J176" s="2179"/>
      <c r="K176" s="2179"/>
      <c r="L176" s="2179"/>
      <c r="M176" s="2179"/>
      <c r="N176" s="2179"/>
      <c r="O176" s="2180"/>
    </row>
  </sheetData>
  <mergeCells count="49">
    <mergeCell ref="D50:N50"/>
    <mergeCell ref="M15:M16"/>
    <mergeCell ref="N15:N16"/>
    <mergeCell ref="F31:G31"/>
    <mergeCell ref="D36:N36"/>
    <mergeCell ref="F39:M39"/>
    <mergeCell ref="F43:M43"/>
    <mergeCell ref="F45:M45"/>
    <mergeCell ref="J90:M90"/>
    <mergeCell ref="D56:N56"/>
    <mergeCell ref="J59:M59"/>
    <mergeCell ref="J60:M60"/>
    <mergeCell ref="J61:M61"/>
    <mergeCell ref="J62:M62"/>
    <mergeCell ref="D66:N66"/>
    <mergeCell ref="I68:M68"/>
    <mergeCell ref="J75:M75"/>
    <mergeCell ref="J76:M76"/>
    <mergeCell ref="F82:G82"/>
    <mergeCell ref="D87:N87"/>
    <mergeCell ref="D127:N128"/>
    <mergeCell ref="J91:M91"/>
    <mergeCell ref="J92:M92"/>
    <mergeCell ref="J93:M93"/>
    <mergeCell ref="D97:N97"/>
    <mergeCell ref="D104:N104"/>
    <mergeCell ref="H106:J106"/>
    <mergeCell ref="D112:N112"/>
    <mergeCell ref="H114:M114"/>
    <mergeCell ref="D119:N120"/>
    <mergeCell ref="H122:M122"/>
    <mergeCell ref="F99:M99"/>
    <mergeCell ref="D171:N172"/>
    <mergeCell ref="H130:M130"/>
    <mergeCell ref="D135:N136"/>
    <mergeCell ref="H138:M138"/>
    <mergeCell ref="D143:N144"/>
    <mergeCell ref="H146:M146"/>
    <mergeCell ref="D151:N151"/>
    <mergeCell ref="H153:J153"/>
    <mergeCell ref="L153:M153"/>
    <mergeCell ref="D158:N159"/>
    <mergeCell ref="F161:J161"/>
    <mergeCell ref="D166:N166"/>
    <mergeCell ref="D14:N14"/>
    <mergeCell ref="I20:M20"/>
    <mergeCell ref="I21:M21"/>
    <mergeCell ref="I23:M23"/>
    <mergeCell ref="I24:M24"/>
  </mergeCells>
  <dataValidations count="3">
    <dataValidation type="list" allowBlank="1" showInputMessage="1" showErrorMessage="1" sqref="F83:G83">
      <formula1>DevFees</formula1>
    </dataValidation>
    <dataValidation type="list" allowBlank="1" showInputMessage="1" showErrorMessage="1" sqref="I22">
      <formula1>Inc_Lower</formula1>
    </dataValidation>
    <dataValidation type="decimal" operator="notBetween" allowBlank="1" showInputMessage="1" showErrorMessage="1" error="Award must be at least $750,000." sqref="M69">
      <formula1>1</formula1>
      <formula2>749999</formula2>
    </dataValidation>
  </dataValidations>
  <pageMargins left="0.7" right="0.7" top="0.75" bottom="0.75" header="0.3" footer="0.3"/>
  <pageSetup scale="83" firstPageNumber="2" fitToHeight="3" orientation="portrait" r:id="rId1"/>
  <headerFooter>
    <oddHeader>&amp;C&amp;"Arial,Bold"&amp;12Form 11A
9% LIHTC Scoring Synopsis</oddHeader>
    <oddFooter>&amp;LForm 11A 9% LIHTC Scoring Synopsis&amp;RCFA Forms 2014, v1.0
June 2014</oddFooter>
  </headerFooter>
  <rowBreaks count="1" manualBreakCount="1">
    <brk id="132" min="1" max="14" man="1"/>
  </rowBreak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x14:formula1>
            <xm:f>LIHTC_ScoringLists!$B$102:$B$124</xm:f>
          </x14:formula1>
          <xm:sqref>F31:G31</xm:sqref>
        </x14:dataValidation>
        <x14:dataValidation type="list" allowBlank="1" showInputMessage="1" showErrorMessage="1">
          <x14:formula1>
            <xm:f>LIHTC_ScoringLists!$B$197:$B$199</xm:f>
          </x14:formula1>
          <xm:sqref>F99</xm:sqref>
        </x14:dataValidation>
        <x14:dataValidation type="list" allowBlank="1" showInputMessage="1" showErrorMessage="1">
          <x14:formula1>
            <xm:f>LIHTC_ScoringLists!$B$18:$B$38</xm:f>
          </x14:formula1>
          <xm:sqref>I24</xm:sqref>
        </x14:dataValidation>
        <x14:dataValidation type="list" allowBlank="1" showInputMessage="1" showErrorMessage="1">
          <x14:formula1>
            <xm:f>LIHTC_ScoringLists!$B$126:$B$127</xm:f>
          </x14:formula1>
          <xm:sqref>F39</xm:sqref>
        </x14:dataValidation>
        <x14:dataValidation type="list" allowBlank="1" showInputMessage="1" showErrorMessage="1">
          <x14:formula1>
            <xm:f>LIHTC_ScoringLists!$B$130:$B$138</xm:f>
          </x14:formula1>
          <xm:sqref>F45 F43</xm:sqref>
        </x14:dataValidation>
        <x14:dataValidation type="list" allowBlank="1" showInputMessage="1" showErrorMessage="1">
          <x14:formula1>
            <xm:f>LIHTC_ScoringLists!$B$2:$B$16</xm:f>
          </x14:formula1>
          <xm:sqref>I23</xm:sqref>
        </x14:dataValidation>
        <x14:dataValidation type="list" allowBlank="1" showInputMessage="1" showErrorMessage="1">
          <x14:formula1>
            <xm:f>LIHTC_ScoringLists!$B$140:$B$147</xm:f>
          </x14:formula1>
          <xm:sqref>H130:M130 H122:M122</xm:sqref>
        </x14:dataValidation>
        <x14:dataValidation type="list" allowBlank="1" showInputMessage="1" showErrorMessage="1">
          <x14:formula1>
            <xm:f>LIHTC_ScoringLists!$B$216:$B$219</xm:f>
          </x14:formula1>
          <xm:sqref>H114:M114</xm:sqref>
        </x14:dataValidation>
        <x14:dataValidation type="list" allowBlank="1" showInputMessage="1" showErrorMessage="1">
          <x14:formula1>
            <xm:f>LIHTC_ScoringLists!$B$221:$B$223</xm:f>
          </x14:formula1>
          <xm:sqref>H138:M138</xm:sqref>
        </x14:dataValidation>
        <x14:dataValidation type="list" allowBlank="1" showInputMessage="1" showErrorMessage="1">
          <x14:formula1>
            <xm:f>LIHTC_ScoringLists!$B$235:$B$284</xm:f>
          </x14:formula1>
          <xm:sqref>L153:M153</xm:sqref>
        </x14:dataValidation>
        <x14:dataValidation type="list" allowBlank="1" showErrorMessage="1" prompt="Select Set-Aside Combination_x000a_">
          <x14:formula1>
            <xm:f>LIHTC_ScoringLists!$B$40:$B$67</xm:f>
          </x14:formula1>
          <xm:sqref>I20</xm:sqref>
        </x14:dataValidation>
        <x14:dataValidation type="list" allowBlank="1" showErrorMessage="1" prompt="_x000a_">
          <x14:formula1>
            <xm:f>LIHTC_ScoringLists!$B$69:$B$89</xm:f>
          </x14:formula1>
          <xm:sqref>I21</xm:sqref>
        </x14:dataValidation>
        <x14:dataValidation type="list" allowBlank="1" showInputMessage="1" showErrorMessage="1">
          <x14:formula1>
            <xm:f>LIHTC_ScoringLists!$B$179:$B$181</xm:f>
          </x14:formula1>
          <xm:sqref>I68:L68</xm:sqref>
        </x14:dataValidation>
        <x14:dataValidation type="list" allowBlank="1" showInputMessage="1" showErrorMessage="1">
          <x14:formula1>
            <xm:f>LIHTC_ScoringLists!$B$225:$B$227</xm:f>
          </x14:formula1>
          <xm:sqref>H146:M146</xm:sqref>
        </x14:dataValidation>
        <x14:dataValidation type="list" allowBlank="1" showInputMessage="1" showErrorMessage="1">
          <x14:formula1>
            <xm:f>LIHTC_ScoringLists!$B$171:$B$177</xm:f>
          </x14:formula1>
          <xm:sqref>J59:M59</xm:sqref>
        </x14:dataValidation>
        <x14:dataValidation type="list" allowBlank="1" showInputMessage="1" showErrorMessage="1">
          <x14:formula1>
            <xm:f>LIHTC_ScoringLists!$B$189:$B$194</xm:f>
          </x14:formula1>
          <xm:sqref>F82:G82</xm:sqref>
        </x14:dataValidation>
        <x14:dataValidation type="list" allowBlank="1" showInputMessage="1" showErrorMessage="1">
          <x14:formula1>
            <xm:f>LIHTC_ScoringLists!$B$201:$B$214</xm:f>
          </x14:formula1>
          <xm:sqref>H106:J106</xm:sqref>
        </x14:dataValidation>
        <x14:dataValidation type="list" allowBlank="1" showInputMessage="1" showErrorMessage="1">
          <x14:formula1>
            <xm:f>LIHTC_ScoringLists!$B$229:$B$233</xm:f>
          </x14:formula1>
          <xm:sqref>H153:J153</xm:sqref>
        </x14:dataValidation>
        <x14:dataValidation type="list" allowBlank="1" showInputMessage="1" showErrorMessage="1">
          <x14:formula1>
            <xm:f>LIHTC_ScoringLists!$B$286:$B$289</xm:f>
          </x14:formula1>
          <xm:sqref>F161:J161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0"/>
  <sheetViews>
    <sheetView showGridLines="0" zoomScaleNormal="100" workbookViewId="0">
      <selection activeCell="N26" sqref="N26"/>
    </sheetView>
  </sheetViews>
  <sheetFormatPr defaultColWidth="8.88671875" defaultRowHeight="14.4" x14ac:dyDescent="0.3"/>
  <cols>
    <col min="1" max="1" width="2.88671875" style="1469" customWidth="1"/>
    <col min="2" max="2" width="1.5546875" style="1469" customWidth="1"/>
    <col min="3" max="3" width="3.44140625" style="1469" customWidth="1"/>
    <col min="4" max="4" width="2.109375" style="1469" customWidth="1"/>
    <col min="5" max="5" width="2.88671875" style="1469" customWidth="1"/>
    <col min="6" max="6" width="10.5546875" style="1469" customWidth="1"/>
    <col min="7" max="7" width="9.109375" style="1469" customWidth="1"/>
    <col min="8" max="8" width="10.88671875" style="1469" customWidth="1"/>
    <col min="9" max="9" width="11.5546875" style="1469" customWidth="1"/>
    <col min="10" max="10" width="9.88671875" style="1469" customWidth="1"/>
    <col min="11" max="11" width="7.44140625" style="1469" customWidth="1"/>
    <col min="12" max="12" width="15.44140625" style="1469" customWidth="1"/>
    <col min="13" max="13" width="12" style="1469" bestFit="1" customWidth="1"/>
    <col min="14" max="14" width="9.109375" style="1469" customWidth="1"/>
    <col min="15" max="15" width="3.33203125" style="1469" customWidth="1"/>
    <col min="16" max="16384" width="8.88671875" style="1469"/>
  </cols>
  <sheetData>
    <row r="2" spans="2:15" s="1704" customFormat="1" ht="18.75" customHeight="1" x14ac:dyDescent="0.25">
      <c r="B2" s="3607"/>
      <c r="C2" s="3607"/>
      <c r="D2" s="3607"/>
      <c r="E2" s="3607"/>
      <c r="F2" s="3607"/>
      <c r="G2" s="3607"/>
      <c r="H2" s="3607"/>
      <c r="I2" s="3607"/>
      <c r="J2" s="3607"/>
      <c r="K2" s="3607"/>
      <c r="L2" s="3607"/>
      <c r="M2" s="3607"/>
      <c r="N2" s="3607"/>
    </row>
    <row r="3" spans="2:15" ht="18" x14ac:dyDescent="0.35">
      <c r="C3" s="3608"/>
      <c r="D3" s="3608"/>
      <c r="E3" s="3608"/>
      <c r="F3" s="3608"/>
      <c r="G3" s="3608"/>
      <c r="H3" s="3608"/>
      <c r="I3" s="3608"/>
      <c r="J3" s="3608"/>
      <c r="K3" s="3608"/>
      <c r="L3" s="3608"/>
      <c r="M3" s="3608"/>
      <c r="N3" s="3608"/>
    </row>
    <row r="4" spans="2:15" x14ac:dyDescent="0.3">
      <c r="C4" s="1705"/>
      <c r="D4" s="1705"/>
      <c r="E4" s="1705"/>
      <c r="F4" s="1705"/>
      <c r="G4" s="1705"/>
      <c r="H4" s="1705"/>
      <c r="I4" s="1705"/>
      <c r="J4" s="1705"/>
      <c r="K4" s="1705"/>
      <c r="L4" s="1705"/>
      <c r="M4" s="1705"/>
      <c r="N4" s="1705"/>
    </row>
    <row r="5" spans="2:15" x14ac:dyDescent="0.3">
      <c r="C5" s="2182"/>
      <c r="D5" s="2182"/>
      <c r="E5" s="2182"/>
      <c r="F5" s="2182"/>
      <c r="G5" s="2182"/>
      <c r="H5" s="2182"/>
      <c r="I5" s="2182"/>
      <c r="J5" s="2182"/>
      <c r="K5" s="2182"/>
      <c r="L5" s="2182"/>
      <c r="M5" s="2182"/>
      <c r="N5" s="2182"/>
    </row>
    <row r="6" spans="2:15" x14ac:dyDescent="0.3">
      <c r="C6" s="2182"/>
      <c r="D6" s="2182"/>
      <c r="E6" s="2182"/>
      <c r="F6" s="2182"/>
      <c r="G6" s="2182"/>
      <c r="H6" s="2182"/>
      <c r="I6" s="2182"/>
      <c r="J6" s="2182"/>
      <c r="K6" s="2182"/>
      <c r="L6" s="2182"/>
      <c r="M6" s="2182"/>
      <c r="N6" s="2182"/>
    </row>
    <row r="7" spans="2:15" x14ac:dyDescent="0.3">
      <c r="C7" s="2182"/>
      <c r="D7" s="2182"/>
      <c r="E7" s="2182"/>
      <c r="F7" s="2182"/>
      <c r="G7" s="2182"/>
      <c r="H7" s="2182"/>
      <c r="I7" s="2182"/>
      <c r="J7" s="2182"/>
      <c r="K7" s="2182"/>
      <c r="L7" s="2182"/>
      <c r="M7" s="2182"/>
      <c r="N7" s="2182"/>
    </row>
    <row r="8" spans="2:15" x14ac:dyDescent="0.3">
      <c r="C8" s="2182"/>
      <c r="D8" s="2182"/>
      <c r="E8" s="2182"/>
      <c r="F8" s="2182"/>
      <c r="G8" s="2182"/>
      <c r="H8" s="2182"/>
      <c r="I8" s="2182"/>
      <c r="J8" s="2182"/>
      <c r="K8" s="2182"/>
      <c r="L8" s="2182"/>
      <c r="M8" s="2182"/>
      <c r="N8" s="2182"/>
    </row>
    <row r="9" spans="2:15" x14ac:dyDescent="0.3">
      <c r="C9" s="2182"/>
      <c r="D9" s="2182"/>
      <c r="E9" s="2182"/>
      <c r="F9" s="2182"/>
      <c r="G9" s="2182"/>
      <c r="H9" s="2182"/>
      <c r="I9" s="2182"/>
      <c r="J9" s="2182"/>
      <c r="K9" s="2182"/>
      <c r="L9" s="2182"/>
      <c r="M9" s="2182"/>
      <c r="N9" s="2182"/>
    </row>
    <row r="10" spans="2:15" x14ac:dyDescent="0.3">
      <c r="C10" s="2182"/>
      <c r="D10" s="2182"/>
      <c r="E10" s="2182"/>
      <c r="F10" s="2182"/>
      <c r="G10" s="2182"/>
      <c r="H10" s="2182"/>
      <c r="I10" s="2182"/>
      <c r="J10" s="2182"/>
      <c r="K10" s="2182"/>
      <c r="L10" s="2182"/>
      <c r="M10" s="2182"/>
      <c r="N10" s="2182"/>
    </row>
    <row r="11" spans="2:15" x14ac:dyDescent="0.3">
      <c r="C11" s="2182"/>
      <c r="D11" s="2182"/>
      <c r="E11" s="2182"/>
      <c r="F11" s="2182"/>
      <c r="G11" s="2182"/>
      <c r="H11" s="2182"/>
      <c r="I11" s="2182"/>
      <c r="J11" s="2182"/>
      <c r="K11" s="2182"/>
      <c r="L11" s="2182"/>
      <c r="M11" s="2182"/>
      <c r="N11" s="2182"/>
    </row>
    <row r="12" spans="2:15" ht="15" thickBot="1" x14ac:dyDescent="0.35">
      <c r="C12" s="2182"/>
      <c r="D12" s="2182"/>
      <c r="E12" s="2182"/>
      <c r="F12" s="2182"/>
      <c r="G12" s="2182"/>
      <c r="H12" s="2182"/>
      <c r="I12" s="2182"/>
      <c r="J12" s="2182"/>
      <c r="K12" s="2182"/>
      <c r="L12" s="2182"/>
      <c r="M12" s="2182"/>
      <c r="N12" s="2182"/>
    </row>
    <row r="13" spans="2:15" x14ac:dyDescent="0.3">
      <c r="B13" s="2181"/>
      <c r="C13" s="2183"/>
      <c r="D13" s="2183"/>
      <c r="E13" s="2183"/>
      <c r="F13" s="2183"/>
      <c r="G13" s="2183"/>
      <c r="H13" s="2183"/>
      <c r="I13" s="2183"/>
      <c r="J13" s="2183"/>
      <c r="K13" s="2183"/>
      <c r="L13" s="2183"/>
      <c r="M13" s="2183"/>
      <c r="N13" s="2183"/>
      <c r="O13" s="2168"/>
    </row>
    <row r="14" spans="2:15" ht="15" customHeight="1" x14ac:dyDescent="0.3">
      <c r="B14" s="2170"/>
      <c r="D14" s="3416" t="str">
        <f>IF('Form 1A'!G7="","Enter Project Name on Form 1A",'Form 1A'!G7)</f>
        <v>24th and Union</v>
      </c>
      <c r="E14" s="3416"/>
      <c r="F14" s="3416"/>
      <c r="G14" s="3416"/>
      <c r="H14" s="3416"/>
      <c r="I14" s="3416"/>
      <c r="J14" s="3416"/>
      <c r="K14" s="3416"/>
      <c r="L14" s="3416"/>
      <c r="M14" s="3416"/>
      <c r="N14" s="3416"/>
      <c r="O14" s="2169"/>
    </row>
    <row r="15" spans="2:15" ht="15" customHeight="1" x14ac:dyDescent="0.35">
      <c r="B15" s="2170"/>
      <c r="G15" s="2609" t="s">
        <v>1565</v>
      </c>
      <c r="M15" s="3586"/>
      <c r="N15" s="3588" t="s">
        <v>482</v>
      </c>
      <c r="O15" s="2169"/>
    </row>
    <row r="16" spans="2:15" x14ac:dyDescent="0.3">
      <c r="B16" s="2170"/>
      <c r="F16" s="1470"/>
      <c r="M16" s="3609"/>
      <c r="N16" s="3588"/>
      <c r="O16" s="2169"/>
    </row>
    <row r="17" spans="2:15" x14ac:dyDescent="0.3">
      <c r="B17" s="2170"/>
      <c r="C17" s="1471">
        <v>1</v>
      </c>
      <c r="D17" s="1472" t="s">
        <v>483</v>
      </c>
      <c r="E17" s="1472"/>
      <c r="F17" s="1473"/>
      <c r="G17" s="1474"/>
      <c r="H17" s="1474"/>
      <c r="I17" s="1474"/>
      <c r="J17" s="1474"/>
      <c r="K17" s="1474"/>
      <c r="L17" s="1474"/>
      <c r="M17" s="1475"/>
      <c r="N17" s="2191">
        <v>0</v>
      </c>
      <c r="O17" s="2169"/>
    </row>
    <row r="18" spans="2:15" ht="7.5" customHeight="1" x14ac:dyDescent="0.3">
      <c r="B18" s="2170"/>
      <c r="D18" s="1471"/>
      <c r="E18" s="1471"/>
      <c r="F18" s="1476"/>
      <c r="G18" s="1471"/>
      <c r="H18" s="1471"/>
      <c r="I18" s="1471"/>
      <c r="J18" s="1471"/>
      <c r="K18" s="1471"/>
      <c r="L18" s="1471"/>
      <c r="M18" s="1477"/>
      <c r="N18" s="1471"/>
      <c r="O18" s="2169"/>
    </row>
    <row r="19" spans="2:15" x14ac:dyDescent="0.3">
      <c r="B19" s="2170"/>
      <c r="D19" s="1471" t="s">
        <v>1082</v>
      </c>
      <c r="F19" s="1476"/>
      <c r="G19" s="1471"/>
      <c r="H19" s="1471"/>
      <c r="I19" s="1471"/>
      <c r="J19" s="1471"/>
      <c r="K19" s="1471"/>
      <c r="L19" s="1471"/>
      <c r="M19" s="1477"/>
      <c r="N19" s="1471"/>
      <c r="O19" s="2169"/>
    </row>
    <row r="20" spans="2:15" ht="6.75" customHeight="1" x14ac:dyDescent="0.3">
      <c r="B20" s="2170"/>
      <c r="D20" s="1471"/>
      <c r="F20" s="1476"/>
      <c r="G20" s="1471"/>
      <c r="H20" s="1471"/>
      <c r="I20" s="1471"/>
      <c r="J20" s="1471"/>
      <c r="K20" s="1471"/>
      <c r="L20" s="1471"/>
      <c r="M20" s="1477"/>
      <c r="N20" s="1471"/>
      <c r="O20" s="2169"/>
    </row>
    <row r="21" spans="2:15" x14ac:dyDescent="0.3">
      <c r="B21" s="2170"/>
      <c r="D21" s="1471"/>
      <c r="E21" s="1478"/>
      <c r="F21" s="3610" t="s">
        <v>1159</v>
      </c>
      <c r="G21" s="3611"/>
      <c r="H21" s="3611"/>
      <c r="I21" s="3611"/>
      <c r="J21" s="3611"/>
      <c r="K21" s="3611"/>
      <c r="L21" s="3611"/>
      <c r="M21" s="3612"/>
      <c r="N21" s="1706"/>
      <c r="O21" s="2169"/>
    </row>
    <row r="22" spans="2:15" x14ac:dyDescent="0.3">
      <c r="B22" s="2170"/>
      <c r="D22" s="1471"/>
      <c r="E22" s="1478"/>
      <c r="F22" s="1707"/>
      <c r="G22" s="1708"/>
      <c r="H22" s="1708"/>
      <c r="I22" s="3613"/>
      <c r="J22" s="3613"/>
      <c r="K22" s="3613"/>
      <c r="L22" s="3613"/>
      <c r="M22" s="3613"/>
      <c r="N22" s="3613"/>
      <c r="O22" s="2169"/>
    </row>
    <row r="23" spans="2:15" x14ac:dyDescent="0.3">
      <c r="B23" s="2170"/>
      <c r="J23" s="1482"/>
      <c r="K23" s="1476"/>
      <c r="O23" s="2169"/>
    </row>
    <row r="24" spans="2:15" x14ac:dyDescent="0.3">
      <c r="B24" s="2170"/>
      <c r="C24" s="1471">
        <v>2</v>
      </c>
      <c r="D24" s="1472" t="s">
        <v>221</v>
      </c>
      <c r="E24" s="1472"/>
      <c r="F24" s="1473"/>
      <c r="G24" s="1474"/>
      <c r="H24" s="1474"/>
      <c r="I24" s="1474"/>
      <c r="J24" s="1474"/>
      <c r="K24" s="1474"/>
      <c r="L24" s="1474"/>
      <c r="M24" s="1475"/>
      <c r="N24" s="2191">
        <v>0</v>
      </c>
      <c r="O24" s="2169"/>
    </row>
    <row r="25" spans="2:15" ht="7.5" customHeight="1" x14ac:dyDescent="0.3">
      <c r="B25" s="2170"/>
      <c r="D25" s="1471"/>
      <c r="E25" s="1471"/>
      <c r="F25" s="1476"/>
      <c r="G25" s="1471"/>
      <c r="H25" s="1471"/>
      <c r="I25" s="1471"/>
      <c r="J25" s="1471"/>
      <c r="K25" s="1471"/>
      <c r="L25" s="1471"/>
      <c r="M25" s="1483"/>
      <c r="N25" s="1477"/>
      <c r="O25" s="2169"/>
    </row>
    <row r="26" spans="2:15" x14ac:dyDescent="0.3">
      <c r="B26" s="2170"/>
      <c r="D26" s="1476" t="s">
        <v>1160</v>
      </c>
      <c r="E26" s="1476"/>
      <c r="O26" s="2169"/>
    </row>
    <row r="27" spans="2:15" ht="4.5" customHeight="1" x14ac:dyDescent="0.3">
      <c r="B27" s="2170"/>
      <c r="D27" s="1476"/>
      <c r="E27" s="1476"/>
      <c r="O27" s="2169"/>
    </row>
    <row r="28" spans="2:15" x14ac:dyDescent="0.3">
      <c r="B28" s="2170"/>
      <c r="F28" s="3591" t="s">
        <v>223</v>
      </c>
      <c r="G28" s="3593"/>
      <c r="H28" s="1477"/>
      <c r="I28" s="1470"/>
      <c r="J28" s="1484"/>
      <c r="K28" s="1481"/>
      <c r="O28" s="2169"/>
    </row>
    <row r="29" spans="2:15" x14ac:dyDescent="0.3">
      <c r="B29" s="2170"/>
      <c r="F29" s="1485"/>
      <c r="G29" s="1485"/>
      <c r="H29" s="1477"/>
      <c r="I29" s="1470"/>
      <c r="J29" s="1484"/>
      <c r="K29" s="1481"/>
      <c r="O29" s="2169"/>
    </row>
    <row r="30" spans="2:15" x14ac:dyDescent="0.3">
      <c r="B30" s="2170"/>
      <c r="O30" s="2169"/>
    </row>
    <row r="31" spans="2:15" x14ac:dyDescent="0.3">
      <c r="B31" s="2170"/>
      <c r="C31" s="1471">
        <v>3</v>
      </c>
      <c r="D31" s="1472" t="s">
        <v>1084</v>
      </c>
      <c r="E31" s="1472"/>
      <c r="F31" s="1473"/>
      <c r="G31" s="1474"/>
      <c r="H31" s="1474"/>
      <c r="I31" s="1474"/>
      <c r="J31" s="1474"/>
      <c r="K31" s="1474"/>
      <c r="L31" s="1474"/>
      <c r="M31" s="1475"/>
      <c r="N31" s="2191">
        <v>0</v>
      </c>
      <c r="O31" s="2169"/>
    </row>
    <row r="32" spans="2:15" ht="7.5" customHeight="1" x14ac:dyDescent="0.3">
      <c r="B32" s="2170"/>
      <c r="D32" s="1471"/>
      <c r="E32" s="1471"/>
      <c r="F32" s="1476"/>
      <c r="G32" s="1471"/>
      <c r="H32" s="1471"/>
      <c r="I32" s="1471"/>
      <c r="J32" s="1471"/>
      <c r="K32" s="1471"/>
      <c r="L32" s="1471"/>
      <c r="M32" s="1471"/>
      <c r="N32" s="1471"/>
      <c r="O32" s="2169"/>
    </row>
    <row r="33" spans="2:15" ht="10.5" customHeight="1" x14ac:dyDescent="0.3">
      <c r="B33" s="2170"/>
      <c r="D33" s="3614" t="s">
        <v>1161</v>
      </c>
      <c r="E33" s="3614"/>
      <c r="F33" s="3614"/>
      <c r="G33" s="3614"/>
      <c r="H33" s="3614"/>
      <c r="I33" s="3614"/>
      <c r="J33" s="3614"/>
      <c r="K33" s="3614"/>
      <c r="L33" s="3614"/>
      <c r="M33" s="3614"/>
      <c r="N33" s="3614"/>
      <c r="O33" s="2169"/>
    </row>
    <row r="34" spans="2:15" ht="15" customHeight="1" x14ac:dyDescent="0.3">
      <c r="B34" s="2170"/>
      <c r="D34" s="3614"/>
      <c r="E34" s="3614"/>
      <c r="F34" s="3614"/>
      <c r="G34" s="3614"/>
      <c r="H34" s="3614"/>
      <c r="I34" s="3614"/>
      <c r="J34" s="3614"/>
      <c r="K34" s="3614"/>
      <c r="L34" s="3614"/>
      <c r="M34" s="3614"/>
      <c r="N34" s="3614"/>
      <c r="O34" s="2175"/>
    </row>
    <row r="35" spans="2:15" ht="4.5" customHeight="1" x14ac:dyDescent="0.3">
      <c r="B35" s="2170"/>
      <c r="F35" s="1927"/>
      <c r="G35" s="1927"/>
      <c r="H35" s="1927"/>
      <c r="I35" s="1927"/>
      <c r="J35" s="1476" t="s">
        <v>428</v>
      </c>
      <c r="K35" s="1927"/>
      <c r="L35" s="1927"/>
      <c r="M35" s="1927"/>
      <c r="N35" s="1927"/>
      <c r="O35" s="2175"/>
    </row>
    <row r="36" spans="2:15" ht="16.2" customHeight="1" x14ac:dyDescent="0.3">
      <c r="B36" s="2170"/>
      <c r="D36" s="1476" t="s">
        <v>1162</v>
      </c>
      <c r="E36" s="1476"/>
      <c r="G36" s="1470"/>
      <c r="H36" s="1470"/>
      <c r="I36" s="1470"/>
      <c r="J36" s="1470"/>
      <c r="K36" s="1470"/>
      <c r="O36" s="2169"/>
    </row>
    <row r="37" spans="2:15" ht="6.75" customHeight="1" x14ac:dyDescent="0.3">
      <c r="B37" s="2170"/>
      <c r="D37" s="1476"/>
      <c r="E37" s="1476"/>
      <c r="G37" s="1470"/>
      <c r="H37" s="1470"/>
      <c r="I37" s="1470"/>
      <c r="J37" s="1470"/>
      <c r="K37" s="1470"/>
      <c r="O37" s="2169"/>
    </row>
    <row r="38" spans="2:15" ht="15" customHeight="1" x14ac:dyDescent="0.3">
      <c r="B38" s="2170"/>
      <c r="F38" s="3615" t="s">
        <v>223</v>
      </c>
      <c r="G38" s="3616"/>
      <c r="H38" s="3616"/>
      <c r="I38" s="3616"/>
      <c r="J38" s="3616"/>
      <c r="K38" s="3616"/>
      <c r="L38" s="3616"/>
      <c r="M38" s="3616"/>
      <c r="N38" s="1709"/>
      <c r="O38" s="2169"/>
    </row>
    <row r="39" spans="2:15" ht="5.25" customHeight="1" x14ac:dyDescent="0.3">
      <c r="B39" s="2170"/>
      <c r="F39" s="1485"/>
      <c r="G39" s="1485"/>
      <c r="H39" s="1485"/>
      <c r="I39" s="1485"/>
      <c r="J39" s="1485"/>
      <c r="K39" s="1485"/>
      <c r="L39" s="1485"/>
      <c r="M39" s="1485"/>
      <c r="N39" s="1485"/>
      <c r="O39" s="2169"/>
    </row>
    <row r="40" spans="2:15" ht="16.2" customHeight="1" x14ac:dyDescent="0.3">
      <c r="B40" s="2170"/>
      <c r="F40" s="1485"/>
      <c r="G40" s="1485"/>
      <c r="H40" s="1485"/>
      <c r="I40" s="1485"/>
      <c r="J40" s="1485"/>
      <c r="K40" s="1485"/>
      <c r="L40" s="1485"/>
      <c r="M40" s="1485"/>
      <c r="N40" s="1485"/>
      <c r="O40" s="2169"/>
    </row>
    <row r="41" spans="2:15" ht="16.2" customHeight="1" x14ac:dyDescent="0.3">
      <c r="B41" s="2170"/>
      <c r="D41" s="1476" t="s">
        <v>1163</v>
      </c>
      <c r="E41" s="1476"/>
      <c r="G41" s="1470"/>
      <c r="H41" s="1470"/>
      <c r="I41" s="1470"/>
      <c r="J41" s="1470"/>
      <c r="K41" s="1470"/>
      <c r="O41" s="2169"/>
    </row>
    <row r="42" spans="2:15" ht="7.5" customHeight="1" x14ac:dyDescent="0.3">
      <c r="B42" s="2170"/>
      <c r="D42" s="1476"/>
      <c r="E42" s="1476"/>
      <c r="G42" s="1470"/>
      <c r="H42" s="1470"/>
      <c r="I42" s="1470"/>
      <c r="J42" s="1470"/>
      <c r="K42" s="1470"/>
      <c r="O42" s="2169"/>
    </row>
    <row r="43" spans="2:15" ht="15" customHeight="1" x14ac:dyDescent="0.3">
      <c r="B43" s="2170"/>
      <c r="F43" s="3591" t="s">
        <v>223</v>
      </c>
      <c r="G43" s="3592"/>
      <c r="H43" s="3592"/>
      <c r="I43" s="3592"/>
      <c r="J43" s="3592"/>
      <c r="K43" s="3592"/>
      <c r="L43" s="3592"/>
      <c r="M43" s="3593"/>
      <c r="N43" s="1710"/>
      <c r="O43" s="2169"/>
    </row>
    <row r="44" spans="2:15" ht="6" customHeight="1" x14ac:dyDescent="0.3">
      <c r="B44" s="2170"/>
      <c r="F44" s="1486"/>
      <c r="G44" s="1487"/>
      <c r="H44" s="1487"/>
      <c r="I44" s="1487"/>
      <c r="J44" s="1487"/>
      <c r="K44" s="1487"/>
      <c r="L44" s="1486"/>
      <c r="M44" s="1486"/>
      <c r="N44" s="1486"/>
      <c r="O44" s="2169"/>
    </row>
    <row r="45" spans="2:15" s="1711" customFormat="1" ht="16.2" customHeight="1" x14ac:dyDescent="0.3">
      <c r="B45" s="2184"/>
      <c r="F45" s="1712"/>
      <c r="G45" s="1712"/>
      <c r="I45" s="1712"/>
      <c r="J45" s="1712"/>
      <c r="K45" s="1712"/>
      <c r="L45" s="1712"/>
      <c r="M45" s="1713"/>
      <c r="N45" s="1712"/>
      <c r="O45" s="2185"/>
    </row>
    <row r="46" spans="2:15" ht="16.2" customHeight="1" x14ac:dyDescent="0.3">
      <c r="B46" s="2170"/>
      <c r="D46" s="1489" t="s">
        <v>1164</v>
      </c>
      <c r="E46" s="1489"/>
      <c r="F46" s="1485"/>
      <c r="G46" s="1485"/>
      <c r="I46" s="1485"/>
      <c r="J46" s="1485"/>
      <c r="K46" s="1485"/>
      <c r="L46" s="1485"/>
      <c r="M46" s="1488"/>
      <c r="N46" s="1485"/>
      <c r="O46" s="2169"/>
    </row>
    <row r="47" spans="2:15" ht="6.75" customHeight="1" x14ac:dyDescent="0.3">
      <c r="B47" s="2170"/>
      <c r="D47" s="1489"/>
      <c r="E47" s="1489"/>
      <c r="F47" s="1485"/>
      <c r="G47" s="1485"/>
      <c r="I47" s="1485"/>
      <c r="J47" s="1485"/>
      <c r="K47" s="1485"/>
      <c r="L47" s="1485"/>
      <c r="M47" s="1488"/>
      <c r="N47" s="1485"/>
      <c r="O47" s="2169"/>
    </row>
    <row r="48" spans="2:15" ht="15" customHeight="1" x14ac:dyDescent="0.3">
      <c r="B48" s="2170"/>
      <c r="E48" s="1489"/>
      <c r="F48" s="3591" t="s">
        <v>223</v>
      </c>
      <c r="G48" s="3592"/>
      <c r="H48" s="3592"/>
      <c r="I48" s="3592"/>
      <c r="J48" s="3592"/>
      <c r="K48" s="3592"/>
      <c r="L48" s="3592"/>
      <c r="M48" s="3593"/>
      <c r="N48" s="1714"/>
      <c r="O48" s="2169"/>
    </row>
    <row r="49" spans="2:15" s="1711" customFormat="1" ht="6" customHeight="1" x14ac:dyDescent="0.3">
      <c r="B49" s="2184"/>
      <c r="E49" s="1715"/>
      <c r="F49" s="1712"/>
      <c r="G49" s="1712"/>
      <c r="H49" s="1712"/>
      <c r="I49" s="1712"/>
      <c r="J49" s="1712"/>
      <c r="K49" s="1712"/>
      <c r="L49" s="1712"/>
      <c r="M49" s="1712"/>
      <c r="N49" s="1712"/>
      <c r="O49" s="2185"/>
    </row>
    <row r="50" spans="2:15" ht="16.2" customHeight="1" x14ac:dyDescent="0.3">
      <c r="B50" s="2170"/>
      <c r="F50" s="1485"/>
      <c r="G50" s="1716" t="s">
        <v>1165</v>
      </c>
      <c r="I50" s="1485"/>
      <c r="J50" s="1485"/>
      <c r="K50" s="1485"/>
      <c r="L50" s="1485"/>
      <c r="M50" s="1488"/>
      <c r="N50" s="1485"/>
      <c r="O50" s="2169"/>
    </row>
    <row r="51" spans="2:15" ht="16.2" customHeight="1" x14ac:dyDescent="0.3">
      <c r="B51" s="2170"/>
      <c r="F51" s="1485"/>
      <c r="G51" s="2189"/>
      <c r="H51" s="1485" t="s">
        <v>1166</v>
      </c>
      <c r="I51" s="1485"/>
      <c r="J51" s="1485"/>
      <c r="K51" s="1485"/>
      <c r="L51" s="1485"/>
      <c r="M51" s="1488"/>
      <c r="N51" s="1485"/>
      <c r="O51" s="2169"/>
    </row>
    <row r="52" spans="2:15" ht="16.2" customHeight="1" x14ac:dyDescent="0.3">
      <c r="B52" s="2170"/>
      <c r="F52" s="1485"/>
      <c r="G52" s="2189"/>
      <c r="H52" s="1485" t="s">
        <v>1167</v>
      </c>
      <c r="I52" s="1485"/>
      <c r="J52" s="1485"/>
      <c r="K52" s="1485"/>
      <c r="L52" s="1485"/>
      <c r="M52" s="1488"/>
      <c r="N52" s="1485"/>
      <c r="O52" s="2169"/>
    </row>
    <row r="53" spans="2:15" ht="16.2" customHeight="1" x14ac:dyDescent="0.3">
      <c r="B53" s="2170"/>
      <c r="F53" s="1485"/>
      <c r="G53" s="2189"/>
      <c r="H53" s="1485" t="s">
        <v>1168</v>
      </c>
      <c r="I53" s="1485"/>
      <c r="J53" s="1485"/>
      <c r="K53" s="1485"/>
      <c r="L53" s="1485"/>
      <c r="M53" s="1488"/>
      <c r="N53" s="1485"/>
      <c r="O53" s="2169"/>
    </row>
    <row r="54" spans="2:15" ht="16.2" customHeight="1" x14ac:dyDescent="0.3">
      <c r="B54" s="2170"/>
      <c r="F54" s="1485"/>
      <c r="G54" s="2189"/>
      <c r="H54" s="1469" t="s">
        <v>1169</v>
      </c>
      <c r="I54" s="1485"/>
      <c r="J54" s="1485"/>
      <c r="K54" s="1485"/>
      <c r="L54" s="1485"/>
      <c r="M54" s="1488"/>
      <c r="N54" s="1485"/>
      <c r="O54" s="2169"/>
    </row>
    <row r="55" spans="2:15" ht="16.2" customHeight="1" x14ac:dyDescent="0.3">
      <c r="B55" s="2170"/>
      <c r="F55" s="1485"/>
      <c r="G55" s="2189"/>
      <c r="H55" s="1469" t="s">
        <v>1170</v>
      </c>
      <c r="I55" s="1485"/>
      <c r="J55" s="1485"/>
      <c r="K55" s="1485"/>
      <c r="L55" s="1485"/>
      <c r="M55" s="1488"/>
      <c r="N55" s="1485"/>
      <c r="O55" s="2169"/>
    </row>
    <row r="56" spans="2:15" ht="16.2" customHeight="1" x14ac:dyDescent="0.3">
      <c r="B56" s="2170"/>
      <c r="F56" s="1485"/>
      <c r="G56" s="1716"/>
      <c r="I56" s="1485"/>
      <c r="J56" s="1485"/>
      <c r="K56" s="1485"/>
      <c r="L56" s="1485"/>
      <c r="M56" s="1488"/>
      <c r="N56" s="1485"/>
      <c r="O56" s="2169"/>
    </row>
    <row r="57" spans="2:15" x14ac:dyDescent="0.3">
      <c r="B57" s="2170"/>
      <c r="C57" s="1471">
        <v>4</v>
      </c>
      <c r="D57" s="1472" t="s">
        <v>1171</v>
      </c>
      <c r="E57" s="1472"/>
      <c r="F57" s="1473"/>
      <c r="G57" s="1474"/>
      <c r="H57" s="1474"/>
      <c r="I57" s="1474"/>
      <c r="J57" s="1474"/>
      <c r="K57" s="1474"/>
      <c r="L57" s="1474"/>
      <c r="M57" s="1475"/>
      <c r="N57" s="2191">
        <v>0</v>
      </c>
      <c r="O57" s="2169"/>
    </row>
    <row r="58" spans="2:15" ht="7.5" customHeight="1" x14ac:dyDescent="0.3">
      <c r="B58" s="2170"/>
      <c r="D58" s="1471"/>
      <c r="E58" s="1471"/>
      <c r="F58" s="1476"/>
      <c r="G58" s="1471"/>
      <c r="H58" s="1471"/>
      <c r="I58" s="1471"/>
      <c r="J58" s="1471"/>
      <c r="K58" s="1471"/>
      <c r="L58" s="1471"/>
      <c r="M58" s="1483"/>
      <c r="N58" s="1477"/>
      <c r="O58" s="2169"/>
    </row>
    <row r="59" spans="2:15" ht="16.5" customHeight="1" x14ac:dyDescent="0.3">
      <c r="B59" s="2170"/>
      <c r="D59" s="3600" t="s">
        <v>1172</v>
      </c>
      <c r="E59" s="3600"/>
      <c r="F59" s="3600"/>
      <c r="G59" s="3600"/>
      <c r="H59" s="3600"/>
      <c r="I59" s="3600"/>
      <c r="J59" s="3600"/>
      <c r="K59" s="3600"/>
      <c r="L59" s="3600"/>
      <c r="M59" s="3600"/>
      <c r="O59" s="2169"/>
    </row>
    <row r="60" spans="2:15" ht="10.5" customHeight="1" x14ac:dyDescent="0.3">
      <c r="B60" s="2170"/>
      <c r="D60" s="3600"/>
      <c r="E60" s="3600"/>
      <c r="F60" s="3600"/>
      <c r="G60" s="3600"/>
      <c r="H60" s="3600"/>
      <c r="I60" s="3600"/>
      <c r="J60" s="3600"/>
      <c r="K60" s="3600"/>
      <c r="L60" s="3600"/>
      <c r="M60" s="3600"/>
      <c r="O60" s="2169"/>
    </row>
    <row r="61" spans="2:15" ht="6.75" customHeight="1" x14ac:dyDescent="0.3">
      <c r="B61" s="2170"/>
      <c r="D61" s="1476"/>
      <c r="E61" s="1476"/>
      <c r="F61" s="1489"/>
      <c r="O61" s="2169"/>
    </row>
    <row r="62" spans="2:15" x14ac:dyDescent="0.3">
      <c r="B62" s="2170"/>
      <c r="F62" s="3601" t="s">
        <v>223</v>
      </c>
      <c r="G62" s="3602"/>
      <c r="H62" s="3602"/>
      <c r="I62" s="3602"/>
      <c r="J62" s="3602"/>
      <c r="K62" s="3602"/>
      <c r="L62" s="3602"/>
      <c r="M62" s="3602"/>
      <c r="N62" s="1717"/>
      <c r="O62" s="2169"/>
    </row>
    <row r="63" spans="2:15" x14ac:dyDescent="0.3">
      <c r="B63" s="2170"/>
      <c r="F63" s="1718"/>
      <c r="G63" s="1718"/>
      <c r="H63" s="1718"/>
      <c r="I63" s="1718"/>
      <c r="J63" s="1718"/>
      <c r="K63" s="1718"/>
      <c r="L63" s="1718"/>
      <c r="M63" s="1718"/>
      <c r="N63" s="1718"/>
      <c r="O63" s="2169"/>
    </row>
    <row r="64" spans="2:15" x14ac:dyDescent="0.3">
      <c r="B64" s="2170"/>
      <c r="G64" s="1489" t="s">
        <v>1173</v>
      </c>
      <c r="O64" s="2169"/>
    </row>
    <row r="65" spans="2:15" x14ac:dyDescent="0.3">
      <c r="B65" s="2170"/>
      <c r="G65" s="1469" t="s">
        <v>1174</v>
      </c>
      <c r="I65" s="1490"/>
      <c r="K65" s="2190">
        <v>0</v>
      </c>
      <c r="L65" s="1719"/>
      <c r="M65" s="1720"/>
      <c r="N65" s="1721"/>
      <c r="O65" s="2169"/>
    </row>
    <row r="66" spans="2:15" x14ac:dyDescent="0.3">
      <c r="B66" s="2170"/>
      <c r="G66" s="1722" t="s">
        <v>1175</v>
      </c>
      <c r="H66" s="1723"/>
      <c r="I66" s="1724"/>
      <c r="J66" s="1725"/>
      <c r="K66" s="2187">
        <f>'Form 1B'!I54</f>
        <v>77</v>
      </c>
      <c r="L66" s="1726"/>
      <c r="M66" s="1727"/>
      <c r="N66" s="1721"/>
      <c r="O66" s="2169"/>
    </row>
    <row r="67" spans="2:15" x14ac:dyDescent="0.3">
      <c r="B67" s="2170"/>
      <c r="G67" s="1469" t="s">
        <v>1176</v>
      </c>
      <c r="H67" s="1491"/>
      <c r="I67" s="1490"/>
      <c r="K67" s="2188">
        <f>K65/K66</f>
        <v>0</v>
      </c>
      <c r="L67" s="1728"/>
      <c r="M67" s="1729"/>
      <c r="N67" s="1730"/>
      <c r="O67" s="2169"/>
    </row>
    <row r="68" spans="2:15" ht="15" thickBot="1" x14ac:dyDescent="0.35">
      <c r="B68" s="2178"/>
      <c r="C68" s="2179"/>
      <c r="D68" s="2179"/>
      <c r="E68" s="2179"/>
      <c r="F68" s="2398"/>
      <c r="G68" s="2179"/>
      <c r="H68" s="2179"/>
      <c r="I68" s="2399"/>
      <c r="J68" s="2394"/>
      <c r="K68" s="2400"/>
      <c r="L68" s="2400"/>
      <c r="M68" s="2400"/>
      <c r="N68" s="2400"/>
      <c r="O68" s="2180"/>
    </row>
    <row r="69" spans="2:15" x14ac:dyDescent="0.3">
      <c r="B69" s="2181"/>
      <c r="C69" s="2421"/>
      <c r="D69" s="2421"/>
      <c r="E69" s="2421"/>
      <c r="F69" s="2426"/>
      <c r="G69" s="2421"/>
      <c r="H69" s="2421"/>
      <c r="I69" s="2422"/>
      <c r="J69" s="2423"/>
      <c r="K69" s="2427"/>
      <c r="L69" s="2427"/>
      <c r="M69" s="2427"/>
      <c r="N69" s="2427"/>
      <c r="O69" s="2168"/>
    </row>
    <row r="70" spans="2:15" x14ac:dyDescent="0.3">
      <c r="B70" s="2170"/>
      <c r="C70" s="1471">
        <v>5</v>
      </c>
      <c r="D70" s="1472" t="s">
        <v>1177</v>
      </c>
      <c r="E70" s="1472"/>
      <c r="F70" s="1473"/>
      <c r="G70" s="1474"/>
      <c r="H70" s="1474"/>
      <c r="I70" s="1474"/>
      <c r="J70" s="1474"/>
      <c r="K70" s="1474"/>
      <c r="L70" s="1474"/>
      <c r="M70" s="1475"/>
      <c r="N70" s="2191">
        <v>0</v>
      </c>
      <c r="O70" s="2169"/>
    </row>
    <row r="71" spans="2:15" ht="7.5" customHeight="1" x14ac:dyDescent="0.3">
      <c r="B71" s="2170"/>
      <c r="D71" s="1471"/>
      <c r="E71" s="1471"/>
      <c r="F71" s="1476"/>
      <c r="G71" s="1471"/>
      <c r="H71" s="1471"/>
      <c r="I71" s="1471"/>
      <c r="J71" s="1471"/>
      <c r="K71" s="1471"/>
      <c r="L71" s="1471"/>
      <c r="M71" s="1483"/>
      <c r="N71" s="1477"/>
      <c r="O71" s="2169"/>
    </row>
    <row r="72" spans="2:15" ht="25.5" customHeight="1" x14ac:dyDescent="0.3">
      <c r="B72" s="2170"/>
      <c r="D72" s="3553" t="s">
        <v>1178</v>
      </c>
      <c r="E72" s="3553"/>
      <c r="F72" s="3553"/>
      <c r="G72" s="3553"/>
      <c r="H72" s="3553"/>
      <c r="I72" s="3553"/>
      <c r="J72" s="3553"/>
      <c r="K72" s="3553"/>
      <c r="L72" s="3553"/>
      <c r="M72" s="3553"/>
      <c r="N72" s="3553"/>
      <c r="O72" s="2169"/>
    </row>
    <row r="73" spans="2:15" ht="9" customHeight="1" x14ac:dyDescent="0.3">
      <c r="B73" s="2170"/>
      <c r="D73" s="1476"/>
      <c r="E73" s="1476"/>
      <c r="O73" s="2169"/>
    </row>
    <row r="74" spans="2:15" ht="15" customHeight="1" x14ac:dyDescent="0.3">
      <c r="B74" s="2170"/>
      <c r="D74" s="1476"/>
      <c r="E74" s="1476"/>
      <c r="F74" s="3591" t="s">
        <v>223</v>
      </c>
      <c r="G74" s="3592"/>
      <c r="H74" s="3592"/>
      <c r="I74" s="3592"/>
      <c r="J74" s="3592"/>
      <c r="K74" s="3592"/>
      <c r="L74" s="3592"/>
      <c r="M74" s="3592"/>
      <c r="N74" s="1714"/>
      <c r="O74" s="2169"/>
    </row>
    <row r="75" spans="2:15" ht="13.5" customHeight="1" x14ac:dyDescent="0.3">
      <c r="B75" s="2170"/>
      <c r="D75" s="1476"/>
      <c r="E75" s="1476"/>
      <c r="F75" s="1712"/>
      <c r="G75" s="1712"/>
      <c r="H75" s="1712"/>
      <c r="I75" s="1712"/>
      <c r="J75" s="1712"/>
      <c r="K75" s="1712"/>
      <c r="L75" s="1712"/>
      <c r="M75" s="1712"/>
      <c r="N75" s="1712"/>
      <c r="O75" s="2169"/>
    </row>
    <row r="76" spans="2:15" x14ac:dyDescent="0.3">
      <c r="B76" s="2170"/>
      <c r="G76" s="1489" t="s">
        <v>1179</v>
      </c>
      <c r="O76" s="2169"/>
    </row>
    <row r="77" spans="2:15" x14ac:dyDescent="0.3">
      <c r="B77" s="2170"/>
      <c r="G77" s="1469" t="s">
        <v>1180</v>
      </c>
      <c r="I77" s="1490"/>
      <c r="J77" s="3603">
        <v>0</v>
      </c>
      <c r="K77" s="3604"/>
      <c r="L77" s="1731"/>
      <c r="M77" s="1732"/>
      <c r="O77" s="2169"/>
    </row>
    <row r="78" spans="2:15" x14ac:dyDescent="0.3">
      <c r="B78" s="2170"/>
      <c r="G78" s="1722" t="s">
        <v>1290</v>
      </c>
      <c r="H78" s="1723"/>
      <c r="I78" s="1733"/>
      <c r="J78" s="3598">
        <f>'Form 6D'!R116</f>
        <v>24539934</v>
      </c>
      <c r="K78" s="3599"/>
      <c r="L78" s="1731"/>
      <c r="M78" s="1732"/>
      <c r="O78" s="2169"/>
    </row>
    <row r="79" spans="2:15" x14ac:dyDescent="0.3">
      <c r="B79" s="2170"/>
      <c r="G79" s="1469" t="s">
        <v>1090</v>
      </c>
      <c r="H79" s="1491"/>
      <c r="I79" s="1490"/>
      <c r="J79" s="3605">
        <f>J77/J78</f>
        <v>0</v>
      </c>
      <c r="K79" s="3606"/>
      <c r="L79" s="1734"/>
      <c r="M79" s="1735"/>
      <c r="O79" s="2169"/>
    </row>
    <row r="80" spans="2:15" ht="15" customHeight="1" x14ac:dyDescent="0.3">
      <c r="B80" s="2170"/>
      <c r="O80" s="2169"/>
    </row>
    <row r="81" spans="2:15" s="1493" customFormat="1" x14ac:dyDescent="0.3">
      <c r="B81" s="2176"/>
      <c r="H81" s="1491"/>
      <c r="I81" s="1490"/>
      <c r="J81" s="1729"/>
      <c r="K81" s="1729"/>
      <c r="L81" s="1729"/>
      <c r="M81" s="1729"/>
      <c r="O81" s="2177"/>
    </row>
    <row r="82" spans="2:15" x14ac:dyDescent="0.3">
      <c r="B82" s="2170"/>
      <c r="C82" s="1471">
        <v>6</v>
      </c>
      <c r="D82" s="1472" t="s">
        <v>1181</v>
      </c>
      <c r="E82" s="1472"/>
      <c r="F82" s="1473"/>
      <c r="G82" s="1474"/>
      <c r="H82" s="1474"/>
      <c r="I82" s="1474"/>
      <c r="J82" s="1474"/>
      <c r="K82" s="1474"/>
      <c r="L82" s="1474"/>
      <c r="M82" s="1475"/>
      <c r="N82" s="2191">
        <v>0</v>
      </c>
      <c r="O82" s="2169"/>
    </row>
    <row r="83" spans="2:15" ht="7.5" customHeight="1" x14ac:dyDescent="0.3">
      <c r="B83" s="2170"/>
      <c r="D83" s="1471"/>
      <c r="E83" s="1471"/>
      <c r="F83" s="1476"/>
      <c r="G83" s="1471"/>
      <c r="H83" s="1471"/>
      <c r="I83" s="1471"/>
      <c r="J83" s="1471"/>
      <c r="K83" s="1471"/>
      <c r="L83" s="1471"/>
      <c r="M83" s="1483"/>
      <c r="N83" s="1477"/>
      <c r="O83" s="2169"/>
    </row>
    <row r="84" spans="2:15" ht="25.5" customHeight="1" x14ac:dyDescent="0.3">
      <c r="B84" s="2170"/>
      <c r="D84" s="3553" t="s">
        <v>1182</v>
      </c>
      <c r="E84" s="3553"/>
      <c r="F84" s="3553"/>
      <c r="G84" s="3553"/>
      <c r="H84" s="3553"/>
      <c r="I84" s="3553"/>
      <c r="J84" s="3553"/>
      <c r="K84" s="3553"/>
      <c r="L84" s="3553"/>
      <c r="M84" s="3553"/>
      <c r="N84" s="3553"/>
      <c r="O84" s="2169"/>
    </row>
    <row r="85" spans="2:15" ht="7.5" customHeight="1" x14ac:dyDescent="0.3">
      <c r="B85" s="2170"/>
      <c r="D85" s="1476"/>
      <c r="E85" s="1476"/>
      <c r="O85" s="2169"/>
    </row>
    <row r="86" spans="2:15" x14ac:dyDescent="0.3">
      <c r="B86" s="2170"/>
      <c r="F86" s="3591" t="s">
        <v>223</v>
      </c>
      <c r="G86" s="3592"/>
      <c r="H86" s="3592"/>
      <c r="I86" s="3592"/>
      <c r="J86" s="3592"/>
      <c r="K86" s="3592"/>
      <c r="L86" s="3592"/>
      <c r="M86" s="3592"/>
      <c r="N86" s="1714"/>
      <c r="O86" s="2169"/>
    </row>
    <row r="87" spans="2:15" ht="14.25" customHeight="1" x14ac:dyDescent="0.3">
      <c r="B87" s="2170"/>
      <c r="F87" s="1712"/>
      <c r="G87" s="1712"/>
      <c r="H87" s="1712"/>
      <c r="I87" s="1712"/>
      <c r="J87" s="1712"/>
      <c r="K87" s="1712"/>
      <c r="L87" s="1712"/>
      <c r="M87" s="1712"/>
      <c r="O87" s="2169"/>
    </row>
    <row r="88" spans="2:15" x14ac:dyDescent="0.3">
      <c r="B88" s="2170"/>
      <c r="G88" s="1489" t="s">
        <v>1183</v>
      </c>
      <c r="O88" s="2169"/>
    </row>
    <row r="89" spans="2:15" x14ac:dyDescent="0.3">
      <c r="B89" s="2170"/>
      <c r="G89" s="1469" t="s">
        <v>1184</v>
      </c>
      <c r="I89" s="1490"/>
      <c r="K89" s="3603">
        <v>0</v>
      </c>
      <c r="L89" s="3604"/>
      <c r="M89" s="1732"/>
      <c r="O89" s="2169"/>
    </row>
    <row r="90" spans="2:15" x14ac:dyDescent="0.3">
      <c r="B90" s="2170"/>
      <c r="G90" s="1722" t="s">
        <v>1185</v>
      </c>
      <c r="H90" s="1723"/>
      <c r="I90" s="1724"/>
      <c r="J90" s="1722"/>
      <c r="K90" s="3603">
        <v>0</v>
      </c>
      <c r="L90" s="3604"/>
      <c r="M90" s="1732"/>
      <c r="O90" s="2169"/>
    </row>
    <row r="91" spans="2:15" x14ac:dyDescent="0.3">
      <c r="B91" s="2170"/>
      <c r="G91" s="1469" t="s">
        <v>1186</v>
      </c>
      <c r="H91" s="1491"/>
      <c r="I91" s="1490"/>
      <c r="K91" s="3598">
        <f>K89+K90</f>
        <v>0</v>
      </c>
      <c r="L91" s="3599"/>
      <c r="M91" s="1735"/>
      <c r="O91" s="2169"/>
    </row>
    <row r="92" spans="2:15" x14ac:dyDescent="0.3">
      <c r="B92" s="2170"/>
      <c r="H92" s="1491"/>
      <c r="I92" s="1490"/>
      <c r="J92" s="1729"/>
      <c r="K92" s="1729"/>
      <c r="L92" s="1735"/>
      <c r="M92" s="1735"/>
      <c r="O92" s="2169"/>
    </row>
    <row r="93" spans="2:15" s="1493" customFormat="1" x14ac:dyDescent="0.3">
      <c r="B93" s="2176"/>
      <c r="G93" s="1493" t="s">
        <v>1187</v>
      </c>
      <c r="H93" s="1491"/>
      <c r="I93" s="1490"/>
      <c r="J93" s="1729"/>
      <c r="K93" s="3594" t="e">
        <f>K89/K91</f>
        <v>#DIV/0!</v>
      </c>
      <c r="L93" s="3595"/>
      <c r="M93" s="1729"/>
      <c r="O93" s="2177"/>
    </row>
    <row r="94" spans="2:15" s="1493" customFormat="1" x14ac:dyDescent="0.3">
      <c r="B94" s="2176"/>
      <c r="H94" s="1491"/>
      <c r="I94" s="1490"/>
      <c r="J94" s="1729"/>
      <c r="K94" s="1736"/>
      <c r="L94" s="1729"/>
      <c r="M94" s="1729"/>
      <c r="O94" s="2177"/>
    </row>
    <row r="95" spans="2:15" s="1493" customFormat="1" x14ac:dyDescent="0.3">
      <c r="B95" s="2176"/>
      <c r="H95" s="1491"/>
      <c r="I95" s="1490"/>
      <c r="J95" s="1729"/>
      <c r="K95" s="1736"/>
      <c r="L95" s="1729"/>
      <c r="M95" s="1729"/>
      <c r="O95" s="2177"/>
    </row>
    <row r="96" spans="2:15" x14ac:dyDescent="0.3">
      <c r="B96" s="2170"/>
      <c r="C96" s="1471">
        <v>7</v>
      </c>
      <c r="D96" s="1472" t="s">
        <v>222</v>
      </c>
      <c r="E96" s="1472"/>
      <c r="F96" s="1473"/>
      <c r="G96" s="1474"/>
      <c r="H96" s="1474"/>
      <c r="I96" s="1474"/>
      <c r="J96" s="1474"/>
      <c r="K96" s="1474"/>
      <c r="L96" s="1474"/>
      <c r="M96" s="1475"/>
      <c r="N96" s="2191">
        <v>0</v>
      </c>
      <c r="O96" s="2169"/>
    </row>
    <row r="97" spans="2:15" ht="7.5" customHeight="1" x14ac:dyDescent="0.3">
      <c r="B97" s="2170"/>
      <c r="D97" s="1471"/>
      <c r="E97" s="1471"/>
      <c r="F97" s="1476"/>
      <c r="G97" s="1471"/>
      <c r="H97" s="1471"/>
      <c r="I97" s="1471"/>
      <c r="J97" s="1471"/>
      <c r="K97" s="1471"/>
      <c r="L97" s="1471"/>
      <c r="M97" s="1483"/>
      <c r="N97" s="1477"/>
      <c r="O97" s="2169"/>
    </row>
    <row r="98" spans="2:15" x14ac:dyDescent="0.3">
      <c r="B98" s="2170"/>
      <c r="D98" s="1476" t="s">
        <v>497</v>
      </c>
      <c r="E98" s="1476"/>
      <c r="F98" s="1476"/>
      <c r="G98" s="1476"/>
      <c r="H98" s="1476"/>
      <c r="I98" s="1476"/>
      <c r="J98" s="1476"/>
      <c r="K98" s="1476"/>
      <c r="L98" s="1476"/>
      <c r="M98" s="1476"/>
      <c r="N98" s="1476"/>
      <c r="O98" s="2169"/>
    </row>
    <row r="99" spans="2:15" ht="14.25" customHeight="1" x14ac:dyDescent="0.3">
      <c r="B99" s="2170"/>
      <c r="E99" s="1927"/>
      <c r="F99" s="1927"/>
      <c r="G99" s="1927"/>
      <c r="H99" s="1927"/>
      <c r="I99" s="1927"/>
      <c r="J99" s="1927"/>
      <c r="K99" s="1927"/>
      <c r="L99" s="1927"/>
      <c r="M99" s="1927"/>
      <c r="N99" s="1927"/>
      <c r="O99" s="2175"/>
    </row>
    <row r="100" spans="2:15" ht="15" customHeight="1" x14ac:dyDescent="0.3">
      <c r="B100" s="2170"/>
      <c r="F100" s="3596" t="s">
        <v>1188</v>
      </c>
      <c r="G100" s="3597"/>
      <c r="H100" s="1737"/>
      <c r="I100" s="1737"/>
      <c r="J100" s="1737"/>
      <c r="K100" s="1737"/>
      <c r="L100" s="1737"/>
      <c r="M100" s="1737"/>
      <c r="N100" s="1737"/>
      <c r="O100" s="2169"/>
    </row>
    <row r="101" spans="2:15" x14ac:dyDescent="0.3">
      <c r="B101" s="2170"/>
      <c r="F101" s="1738"/>
      <c r="G101" s="1738"/>
      <c r="H101" s="1491"/>
      <c r="I101" s="1490"/>
      <c r="J101" s="1739"/>
      <c r="K101" s="1739"/>
      <c r="L101" s="1729"/>
      <c r="M101" s="1729"/>
      <c r="O101" s="2169"/>
    </row>
    <row r="102" spans="2:15" x14ac:dyDescent="0.3">
      <c r="B102" s="2170"/>
      <c r="H102" s="1491"/>
      <c r="I102" s="1490"/>
      <c r="J102" s="1739"/>
      <c r="K102" s="1739"/>
      <c r="L102" s="1729"/>
      <c r="M102" s="1729"/>
      <c r="O102" s="2169"/>
    </row>
    <row r="103" spans="2:15" x14ac:dyDescent="0.3">
      <c r="B103" s="2170"/>
      <c r="C103" s="1471">
        <v>8</v>
      </c>
      <c r="D103" s="1472" t="s">
        <v>1189</v>
      </c>
      <c r="E103" s="1472"/>
      <c r="F103" s="1473"/>
      <c r="G103" s="1474"/>
      <c r="H103" s="1474"/>
      <c r="I103" s="1474"/>
      <c r="J103" s="1474"/>
      <c r="K103" s="1474"/>
      <c r="L103" s="1474"/>
      <c r="M103" s="1475"/>
      <c r="N103" s="2191">
        <v>0</v>
      </c>
      <c r="O103" s="2169"/>
    </row>
    <row r="104" spans="2:15" ht="7.5" customHeight="1" x14ac:dyDescent="0.3">
      <c r="B104" s="2170"/>
      <c r="D104" s="1471"/>
      <c r="E104" s="1471"/>
      <c r="G104" s="1471"/>
      <c r="H104" s="1471"/>
      <c r="I104" s="1471"/>
      <c r="J104" s="1471"/>
      <c r="K104" s="1471"/>
      <c r="L104" s="1471"/>
      <c r="M104" s="1483"/>
      <c r="N104" s="1477"/>
      <c r="O104" s="2169"/>
    </row>
    <row r="105" spans="2:15" x14ac:dyDescent="0.3">
      <c r="B105" s="2170"/>
      <c r="D105" s="1476" t="s">
        <v>1190</v>
      </c>
      <c r="E105" s="1476"/>
      <c r="F105" s="1476"/>
      <c r="G105" s="1476"/>
      <c r="H105" s="1476"/>
      <c r="I105" s="1476"/>
      <c r="J105" s="1476"/>
      <c r="K105" s="1476"/>
      <c r="L105" s="1476"/>
      <c r="M105" s="1476"/>
      <c r="N105" s="1476"/>
      <c r="O105" s="2169"/>
    </row>
    <row r="106" spans="2:15" ht="15" customHeight="1" x14ac:dyDescent="0.3">
      <c r="B106" s="2170"/>
      <c r="O106" s="2169"/>
    </row>
    <row r="107" spans="2:15" x14ac:dyDescent="0.3">
      <c r="B107" s="2170"/>
      <c r="D107" s="1476"/>
      <c r="E107" s="1476"/>
      <c r="F107" s="1485"/>
      <c r="G107" s="1485"/>
      <c r="I107" s="1485"/>
      <c r="J107" s="1485"/>
      <c r="K107" s="1485"/>
      <c r="L107" s="1485"/>
      <c r="M107" s="1488"/>
      <c r="N107" s="1485"/>
      <c r="O107" s="2169"/>
    </row>
    <row r="108" spans="2:15" x14ac:dyDescent="0.3">
      <c r="B108" s="2170"/>
      <c r="C108" s="1471">
        <v>9</v>
      </c>
      <c r="D108" s="1472" t="s">
        <v>1191</v>
      </c>
      <c r="E108" s="1472"/>
      <c r="F108" s="1473"/>
      <c r="G108" s="1474"/>
      <c r="H108" s="1474"/>
      <c r="I108" s="1474"/>
      <c r="J108" s="1474"/>
      <c r="K108" s="1474"/>
      <c r="L108" s="1474"/>
      <c r="M108" s="1475"/>
      <c r="N108" s="2191">
        <v>0</v>
      </c>
      <c r="O108" s="2169"/>
    </row>
    <row r="109" spans="2:15" ht="7.5" customHeight="1" x14ac:dyDescent="0.3">
      <c r="B109" s="2170"/>
      <c r="O109" s="2169"/>
    </row>
    <row r="110" spans="2:15" x14ac:dyDescent="0.3">
      <c r="B110" s="2170"/>
      <c r="D110" s="1476" t="s">
        <v>1192</v>
      </c>
      <c r="E110" s="1476"/>
      <c r="F110" s="1476"/>
      <c r="G110" s="1476"/>
      <c r="H110" s="1476"/>
      <c r="I110" s="1476"/>
      <c r="J110" s="1476"/>
      <c r="K110" s="1476"/>
      <c r="L110" s="1476"/>
      <c r="M110" s="1476"/>
      <c r="N110" s="1476"/>
      <c r="O110" s="2169"/>
    </row>
    <row r="111" spans="2:15" x14ac:dyDescent="0.3">
      <c r="B111" s="2170"/>
      <c r="D111" s="1476"/>
      <c r="E111" s="1476"/>
      <c r="F111" s="1476"/>
      <c r="G111" s="1476"/>
      <c r="H111" s="1476"/>
      <c r="I111" s="1476"/>
      <c r="J111" s="1476"/>
      <c r="K111" s="1476"/>
      <c r="L111" s="1476"/>
      <c r="M111" s="1476"/>
      <c r="N111" s="1476"/>
      <c r="O111" s="2169"/>
    </row>
    <row r="112" spans="2:15" x14ac:dyDescent="0.3">
      <c r="B112" s="2170"/>
      <c r="D112" s="1476"/>
      <c r="E112" s="1476"/>
      <c r="F112" s="1476"/>
      <c r="G112" s="1476"/>
      <c r="H112" s="1476"/>
      <c r="I112" s="1476"/>
      <c r="J112" s="1476"/>
      <c r="K112" s="1476"/>
      <c r="L112" s="1476"/>
      <c r="M112" s="1476"/>
      <c r="N112" s="1476"/>
      <c r="O112" s="2169"/>
    </row>
    <row r="113" spans="2:15" x14ac:dyDescent="0.3">
      <c r="B113" s="2170"/>
      <c r="C113" s="1471">
        <v>10</v>
      </c>
      <c r="D113" s="1472" t="s">
        <v>1193</v>
      </c>
      <c r="E113" s="1472"/>
      <c r="F113" s="1473"/>
      <c r="G113" s="1474"/>
      <c r="H113" s="1474"/>
      <c r="I113" s="1474"/>
      <c r="J113" s="1474"/>
      <c r="K113" s="1474"/>
      <c r="L113" s="1474"/>
      <c r="M113" s="1475"/>
      <c r="N113" s="2191">
        <v>0</v>
      </c>
      <c r="O113" s="2169"/>
    </row>
    <row r="114" spans="2:15" ht="7.5" customHeight="1" x14ac:dyDescent="0.3">
      <c r="B114" s="2170"/>
      <c r="O114" s="2169"/>
    </row>
    <row r="115" spans="2:15" x14ac:dyDescent="0.3">
      <c r="B115" s="2170"/>
      <c r="D115" s="1476" t="s">
        <v>1194</v>
      </c>
      <c r="E115" s="1476"/>
      <c r="F115" s="1476"/>
      <c r="G115" s="1476"/>
      <c r="H115" s="1476"/>
      <c r="I115" s="1476"/>
      <c r="J115" s="1476"/>
      <c r="K115" s="1476"/>
      <c r="L115" s="1476"/>
      <c r="M115" s="1476"/>
      <c r="N115" s="1476"/>
      <c r="O115" s="2169"/>
    </row>
    <row r="116" spans="2:15" ht="4.5" customHeight="1" x14ac:dyDescent="0.3">
      <c r="B116" s="2170"/>
      <c r="D116" s="1476"/>
      <c r="E116" s="1476"/>
      <c r="F116" s="1476"/>
      <c r="G116" s="1476"/>
      <c r="H116" s="1476"/>
      <c r="I116" s="1476"/>
      <c r="J116" s="1476"/>
      <c r="K116" s="1476"/>
      <c r="L116" s="1476"/>
      <c r="M116" s="1476"/>
      <c r="N116" s="1476"/>
      <c r="O116" s="2169"/>
    </row>
    <row r="117" spans="2:15" x14ac:dyDescent="0.3">
      <c r="B117" s="2170"/>
      <c r="E117" s="1740"/>
      <c r="F117" s="3591" t="s">
        <v>223</v>
      </c>
      <c r="G117" s="3592"/>
      <c r="H117" s="3592"/>
      <c r="I117" s="3592"/>
      <c r="J117" s="3592"/>
      <c r="K117" s="3592"/>
      <c r="L117" s="3592"/>
      <c r="M117" s="3592"/>
      <c r="N117" s="1714"/>
      <c r="O117" s="2169"/>
    </row>
    <row r="118" spans="2:15" ht="14.25" customHeight="1" x14ac:dyDescent="0.3">
      <c r="B118" s="2170"/>
      <c r="E118" s="1740"/>
      <c r="F118" s="1712"/>
      <c r="G118" s="1712"/>
      <c r="H118" s="1712"/>
      <c r="I118" s="1712"/>
      <c r="J118" s="1712"/>
      <c r="K118" s="1712"/>
      <c r="L118" s="1712"/>
      <c r="M118" s="1712"/>
      <c r="N118" s="1712"/>
      <c r="O118" s="2169"/>
    </row>
    <row r="119" spans="2:15" x14ac:dyDescent="0.3">
      <c r="B119" s="2170"/>
      <c r="E119" s="1495"/>
      <c r="H119" s="1491"/>
      <c r="I119" s="1490"/>
      <c r="J119" s="1729"/>
      <c r="K119" s="1729"/>
      <c r="L119" s="1729"/>
      <c r="M119" s="1729"/>
      <c r="O119" s="2169"/>
    </row>
    <row r="120" spans="2:15" x14ac:dyDescent="0.3">
      <c r="B120" s="2170"/>
      <c r="C120" s="1471">
        <v>11</v>
      </c>
      <c r="D120" s="1472" t="s">
        <v>1112</v>
      </c>
      <c r="E120" s="1472"/>
      <c r="F120" s="1473"/>
      <c r="G120" s="1474"/>
      <c r="H120" s="1474"/>
      <c r="I120" s="1474"/>
      <c r="J120" s="1474"/>
      <c r="K120" s="1474"/>
      <c r="L120" s="1474"/>
      <c r="M120" s="1475"/>
      <c r="N120" s="2191">
        <v>0</v>
      </c>
      <c r="O120" s="2169"/>
    </row>
    <row r="121" spans="2:15" ht="7.5" customHeight="1" x14ac:dyDescent="0.3">
      <c r="B121" s="2170"/>
      <c r="O121" s="2169"/>
    </row>
    <row r="122" spans="2:15" ht="27" customHeight="1" x14ac:dyDescent="0.3">
      <c r="B122" s="2170"/>
      <c r="D122" s="3553" t="s">
        <v>1195</v>
      </c>
      <c r="E122" s="3553"/>
      <c r="F122" s="3553"/>
      <c r="G122" s="3553"/>
      <c r="H122" s="3553"/>
      <c r="I122" s="3553"/>
      <c r="J122" s="3553"/>
      <c r="K122" s="3553"/>
      <c r="L122" s="3553"/>
      <c r="M122" s="3553"/>
      <c r="N122" s="3553"/>
      <c r="O122" s="2169"/>
    </row>
    <row r="123" spans="2:15" ht="6" customHeight="1" x14ac:dyDescent="0.3">
      <c r="B123" s="2170"/>
      <c r="D123" s="1476"/>
      <c r="O123" s="2169"/>
    </row>
    <row r="124" spans="2:15" x14ac:dyDescent="0.3">
      <c r="B124" s="2170"/>
      <c r="F124" s="3591" t="s">
        <v>223</v>
      </c>
      <c r="G124" s="3592"/>
      <c r="H124" s="3592"/>
      <c r="I124" s="3592"/>
      <c r="J124" s="3592"/>
      <c r="K124" s="3592"/>
      <c r="L124" s="3592"/>
      <c r="M124" s="3593"/>
      <c r="N124" s="1714"/>
      <c r="O124" s="2169"/>
    </row>
    <row r="125" spans="2:15" ht="15" thickBot="1" x14ac:dyDescent="0.35">
      <c r="B125" s="2178"/>
      <c r="C125" s="2179"/>
      <c r="D125" s="2179"/>
      <c r="E125" s="2179"/>
      <c r="F125" s="2179"/>
      <c r="G125" s="2179"/>
      <c r="H125" s="2179"/>
      <c r="I125" s="2179"/>
      <c r="J125" s="2179"/>
      <c r="K125" s="2179"/>
      <c r="L125" s="2179"/>
      <c r="M125" s="2396"/>
      <c r="N125" s="2397"/>
      <c r="O125" s="2180"/>
    </row>
    <row r="126" spans="2:15" x14ac:dyDescent="0.3">
      <c r="B126" s="2181"/>
      <c r="C126" s="2421"/>
      <c r="D126" s="2421"/>
      <c r="E126" s="2421"/>
      <c r="F126" s="2421"/>
      <c r="G126" s="2421"/>
      <c r="H126" s="2421"/>
      <c r="I126" s="2421"/>
      <c r="J126" s="2421"/>
      <c r="K126" s="2421"/>
      <c r="L126" s="2421"/>
      <c r="M126" s="2428"/>
      <c r="N126" s="2429"/>
      <c r="O126" s="2168"/>
    </row>
    <row r="127" spans="2:15" x14ac:dyDescent="0.3">
      <c r="B127" s="2170"/>
      <c r="C127" s="1471">
        <v>12</v>
      </c>
      <c r="D127" s="1472" t="s">
        <v>1196</v>
      </c>
      <c r="E127" s="1472"/>
      <c r="F127" s="1473"/>
      <c r="G127" s="1474"/>
      <c r="H127" s="1474"/>
      <c r="I127" s="1474"/>
      <c r="J127" s="1474"/>
      <c r="K127" s="1474"/>
      <c r="L127" s="1474"/>
      <c r="M127" s="1475"/>
      <c r="N127" s="2191">
        <v>0</v>
      </c>
      <c r="O127" s="2169"/>
    </row>
    <row r="128" spans="2:15" ht="7.5" customHeight="1" x14ac:dyDescent="0.3">
      <c r="B128" s="2170"/>
      <c r="D128" s="1471"/>
      <c r="E128" s="1471"/>
      <c r="F128" s="1476"/>
      <c r="G128" s="1471"/>
      <c r="H128" s="1471"/>
      <c r="I128" s="1471"/>
      <c r="J128" s="1471"/>
      <c r="K128" s="1471"/>
      <c r="L128" s="1471"/>
      <c r="M128" s="1483"/>
      <c r="N128" s="1477"/>
      <c r="O128" s="2169"/>
    </row>
    <row r="129" spans="2:15" ht="27" customHeight="1" x14ac:dyDescent="0.3">
      <c r="B129" s="2170"/>
      <c r="D129" s="3553" t="s">
        <v>1197</v>
      </c>
      <c r="E129" s="3553"/>
      <c r="F129" s="3553"/>
      <c r="G129" s="3553"/>
      <c r="H129" s="3553"/>
      <c r="I129" s="3553"/>
      <c r="J129" s="3553"/>
      <c r="K129" s="3553"/>
      <c r="L129" s="3553"/>
      <c r="M129" s="3553"/>
      <c r="N129" s="3553"/>
      <c r="O129" s="2169"/>
    </row>
    <row r="130" spans="2:15" ht="13.5" customHeight="1" x14ac:dyDescent="0.3">
      <c r="B130" s="2170"/>
      <c r="D130" s="1927"/>
      <c r="E130" s="1927"/>
      <c r="F130" s="1927"/>
      <c r="G130" s="1927"/>
      <c r="H130" s="1927"/>
      <c r="I130" s="1927"/>
      <c r="J130" s="1927"/>
      <c r="K130" s="1927"/>
      <c r="L130" s="1927"/>
      <c r="M130" s="1927"/>
      <c r="N130" s="1927"/>
      <c r="O130" s="2169"/>
    </row>
    <row r="131" spans="2:15" x14ac:dyDescent="0.3">
      <c r="B131" s="2170"/>
      <c r="D131" s="1471"/>
      <c r="E131" s="1471"/>
      <c r="F131" s="1485"/>
      <c r="G131" s="1485"/>
      <c r="H131" s="1485"/>
      <c r="I131" s="1485"/>
      <c r="J131" s="1485"/>
      <c r="K131" s="1471"/>
      <c r="L131" s="1497"/>
      <c r="M131" s="1483"/>
      <c r="N131" s="1477"/>
      <c r="O131" s="2169"/>
    </row>
    <row r="132" spans="2:15" x14ac:dyDescent="0.3">
      <c r="B132" s="2170"/>
      <c r="C132" s="1471">
        <v>13</v>
      </c>
      <c r="D132" s="1472" t="s">
        <v>1116</v>
      </c>
      <c r="E132" s="1472"/>
      <c r="F132" s="1473"/>
      <c r="G132" s="1474"/>
      <c r="H132" s="1474"/>
      <c r="I132" s="1474"/>
      <c r="J132" s="1474"/>
      <c r="K132" s="1474"/>
      <c r="L132" s="1474"/>
      <c r="M132" s="1475"/>
      <c r="N132" s="2191">
        <v>0</v>
      </c>
      <c r="O132" s="2169"/>
    </row>
    <row r="133" spans="2:15" ht="7.5" customHeight="1" x14ac:dyDescent="0.3">
      <c r="B133" s="2170"/>
      <c r="D133" s="1471"/>
      <c r="E133" s="1471"/>
      <c r="F133" s="1476"/>
      <c r="G133" s="1471"/>
      <c r="H133" s="1471"/>
      <c r="I133" s="1471"/>
      <c r="J133" s="1471"/>
      <c r="K133" s="1471"/>
      <c r="L133" s="1471"/>
      <c r="M133" s="1483"/>
      <c r="N133" s="1477"/>
      <c r="O133" s="2169"/>
    </row>
    <row r="134" spans="2:15" ht="27" customHeight="1" x14ac:dyDescent="0.3">
      <c r="B134" s="2170"/>
      <c r="D134" s="3553" t="s">
        <v>1198</v>
      </c>
      <c r="E134" s="3553"/>
      <c r="F134" s="3553"/>
      <c r="G134" s="3553"/>
      <c r="H134" s="3553"/>
      <c r="I134" s="3553"/>
      <c r="J134" s="3553"/>
      <c r="K134" s="3553"/>
      <c r="L134" s="3553"/>
      <c r="M134" s="3553"/>
      <c r="N134" s="3553"/>
      <c r="O134" s="2169"/>
    </row>
    <row r="135" spans="2:15" ht="14.25" customHeight="1" x14ac:dyDescent="0.3">
      <c r="B135" s="2170"/>
      <c r="D135" s="1927"/>
      <c r="E135" s="1927"/>
      <c r="F135" s="1927"/>
      <c r="G135" s="1927"/>
      <c r="H135" s="1927"/>
      <c r="I135" s="1927"/>
      <c r="J135" s="1927"/>
      <c r="K135" s="1927"/>
      <c r="L135" s="1927"/>
      <c r="M135" s="1927"/>
      <c r="N135" s="1927"/>
      <c r="O135" s="2169"/>
    </row>
    <row r="136" spans="2:15" x14ac:dyDescent="0.3">
      <c r="B136" s="2170"/>
      <c r="D136" s="1471"/>
      <c r="E136" s="1471"/>
      <c r="F136" s="1485"/>
      <c r="G136" s="1485"/>
      <c r="H136" s="1485"/>
      <c r="I136" s="1485"/>
      <c r="J136" s="1485"/>
      <c r="K136" s="1471"/>
      <c r="L136" s="1497"/>
      <c r="M136" s="1483"/>
      <c r="N136" s="1477"/>
      <c r="O136" s="2169"/>
    </row>
    <row r="137" spans="2:15" x14ac:dyDescent="0.3">
      <c r="B137" s="2170"/>
      <c r="C137" s="1471">
        <v>14</v>
      </c>
      <c r="D137" s="1472" t="s">
        <v>1124</v>
      </c>
      <c r="E137" s="1472"/>
      <c r="F137" s="1473"/>
      <c r="G137" s="1474"/>
      <c r="H137" s="1474"/>
      <c r="I137" s="1474"/>
      <c r="J137" s="1474"/>
      <c r="K137" s="1474"/>
      <c r="L137" s="1474"/>
      <c r="M137" s="1475"/>
      <c r="N137" s="2191">
        <v>0</v>
      </c>
      <c r="O137" s="2169"/>
    </row>
    <row r="138" spans="2:15" ht="7.5" customHeight="1" x14ac:dyDescent="0.3">
      <c r="B138" s="2170"/>
      <c r="D138" s="1471"/>
      <c r="E138" s="1471"/>
      <c r="F138" s="1476"/>
      <c r="G138" s="1471"/>
      <c r="H138" s="1471"/>
      <c r="I138" s="1471"/>
      <c r="J138" s="1471"/>
      <c r="K138" s="1471"/>
      <c r="L138" s="1471"/>
      <c r="M138" s="1483"/>
      <c r="N138" s="1477"/>
      <c r="O138" s="2169"/>
    </row>
    <row r="139" spans="2:15" ht="15" customHeight="1" x14ac:dyDescent="0.3">
      <c r="B139" s="2170"/>
      <c r="D139" s="1476" t="s">
        <v>1199</v>
      </c>
      <c r="E139" s="1476"/>
      <c r="F139" s="1476"/>
      <c r="G139" s="1476"/>
      <c r="H139" s="1476"/>
      <c r="I139" s="1476"/>
      <c r="J139" s="1476"/>
      <c r="K139" s="1476"/>
      <c r="L139" s="1476"/>
      <c r="M139" s="1476"/>
      <c r="N139" s="1476"/>
      <c r="O139" s="2169"/>
    </row>
    <row r="140" spans="2:15" ht="4.5" customHeight="1" x14ac:dyDescent="0.3">
      <c r="B140" s="2170"/>
      <c r="D140" s="1927"/>
      <c r="E140" s="1927"/>
      <c r="F140" s="1927"/>
      <c r="G140" s="1927"/>
      <c r="H140" s="1927"/>
      <c r="I140" s="1927"/>
      <c r="J140" s="1927"/>
      <c r="K140" s="1927"/>
      <c r="L140" s="1927"/>
      <c r="M140" s="1927"/>
      <c r="N140" s="1927"/>
      <c r="O140" s="2169"/>
    </row>
    <row r="141" spans="2:15" x14ac:dyDescent="0.3">
      <c r="B141" s="2170"/>
      <c r="F141" s="3591" t="s">
        <v>223</v>
      </c>
      <c r="G141" s="3592"/>
      <c r="H141" s="3592"/>
      <c r="I141" s="3592"/>
      <c r="J141" s="3592"/>
      <c r="K141" s="3592"/>
      <c r="L141" s="3592"/>
      <c r="M141" s="3593"/>
      <c r="O141" s="2169"/>
    </row>
    <row r="142" spans="2:15" x14ac:dyDescent="0.3">
      <c r="B142" s="2170"/>
      <c r="H142" s="1485"/>
      <c r="I142" s="1485"/>
      <c r="J142" s="1485"/>
      <c r="K142" s="1485"/>
      <c r="L142" s="1485"/>
      <c r="M142" s="1485"/>
      <c r="O142" s="2169"/>
    </row>
    <row r="143" spans="2:15" x14ac:dyDescent="0.3">
      <c r="B143" s="2170"/>
      <c r="H143" s="1485"/>
      <c r="I143" s="1485"/>
      <c r="J143" s="1485"/>
      <c r="K143" s="1485"/>
      <c r="L143" s="1485"/>
      <c r="M143" s="1485"/>
      <c r="O143" s="2169"/>
    </row>
    <row r="144" spans="2:15" x14ac:dyDescent="0.3">
      <c r="B144" s="2170"/>
      <c r="C144" s="1471">
        <v>15</v>
      </c>
      <c r="D144" s="1472" t="s">
        <v>1200</v>
      </c>
      <c r="E144" s="1472"/>
      <c r="F144" s="1473"/>
      <c r="G144" s="1474"/>
      <c r="H144" s="1474"/>
      <c r="I144" s="1474"/>
      <c r="J144" s="1474"/>
      <c r="K144" s="1474"/>
      <c r="L144" s="1474"/>
      <c r="M144" s="1475"/>
      <c r="N144" s="2191">
        <v>0</v>
      </c>
      <c r="O144" s="2169"/>
    </row>
    <row r="145" spans="2:15" ht="7.5" customHeight="1" x14ac:dyDescent="0.3">
      <c r="B145" s="2170"/>
      <c r="D145" s="1471"/>
      <c r="E145" s="1471"/>
      <c r="F145" s="1476"/>
      <c r="G145" s="1471"/>
      <c r="H145" s="1471"/>
      <c r="I145" s="1471"/>
      <c r="J145" s="1471"/>
      <c r="K145" s="1471"/>
      <c r="L145" s="1471"/>
      <c r="M145" s="1483"/>
      <c r="N145" s="1477"/>
      <c r="O145" s="2169"/>
    </row>
    <row r="146" spans="2:15" ht="27" customHeight="1" x14ac:dyDescent="0.3">
      <c r="B146" s="2170"/>
      <c r="D146" s="3553" t="s">
        <v>1201</v>
      </c>
      <c r="E146" s="3553"/>
      <c r="F146" s="3553"/>
      <c r="G146" s="3553"/>
      <c r="H146" s="3553"/>
      <c r="I146" s="3553"/>
      <c r="J146" s="3553"/>
      <c r="K146" s="3553"/>
      <c r="L146" s="3553"/>
      <c r="M146" s="3553"/>
      <c r="N146" s="3553"/>
      <c r="O146" s="2169"/>
    </row>
    <row r="147" spans="2:15" ht="14.25" customHeight="1" x14ac:dyDescent="0.3">
      <c r="B147" s="2170"/>
      <c r="D147" s="1927"/>
      <c r="E147" s="1927"/>
      <c r="F147" s="1927"/>
      <c r="G147" s="1927"/>
      <c r="H147" s="1927"/>
      <c r="I147" s="1927"/>
      <c r="J147" s="1927"/>
      <c r="K147" s="1927"/>
      <c r="L147" s="1927"/>
      <c r="M147" s="1927"/>
      <c r="N147" s="1927"/>
      <c r="O147" s="2169"/>
    </row>
    <row r="148" spans="2:15" x14ac:dyDescent="0.3">
      <c r="B148" s="2170"/>
      <c r="D148" s="1927"/>
      <c r="E148" s="1927"/>
      <c r="F148" s="1927"/>
      <c r="G148" s="1927"/>
      <c r="H148" s="1927"/>
      <c r="I148" s="1927"/>
      <c r="J148" s="1927"/>
      <c r="K148" s="1927"/>
      <c r="L148" s="1927"/>
      <c r="M148" s="1927"/>
      <c r="N148" s="1927"/>
      <c r="O148" s="2169"/>
    </row>
    <row r="149" spans="2:15" x14ac:dyDescent="0.3">
      <c r="B149" s="2170"/>
      <c r="C149" s="1471">
        <v>16</v>
      </c>
      <c r="D149" s="1472" t="s">
        <v>1202</v>
      </c>
      <c r="E149" s="1472"/>
      <c r="F149" s="1473"/>
      <c r="G149" s="1474"/>
      <c r="H149" s="1474"/>
      <c r="I149" s="1474"/>
      <c r="J149" s="1474"/>
      <c r="K149" s="1474"/>
      <c r="L149" s="1474"/>
      <c r="M149" s="1475"/>
      <c r="N149" s="2191">
        <v>0</v>
      </c>
      <c r="O149" s="2169"/>
    </row>
    <row r="150" spans="2:15" ht="7.5" customHeight="1" x14ac:dyDescent="0.3">
      <c r="B150" s="2170"/>
      <c r="D150" s="1471"/>
      <c r="E150" s="1471"/>
      <c r="F150" s="1476"/>
      <c r="G150" s="1471"/>
      <c r="H150" s="1471"/>
      <c r="I150" s="1471"/>
      <c r="J150" s="1471"/>
      <c r="K150" s="1471"/>
      <c r="L150" s="1471"/>
      <c r="M150" s="1483"/>
      <c r="N150" s="1477"/>
      <c r="O150" s="2169"/>
    </row>
    <row r="151" spans="2:15" ht="27" customHeight="1" x14ac:dyDescent="0.3">
      <c r="B151" s="2170"/>
      <c r="D151" s="3553" t="s">
        <v>1203</v>
      </c>
      <c r="E151" s="3553"/>
      <c r="F151" s="3553"/>
      <c r="G151" s="3553"/>
      <c r="H151" s="3553"/>
      <c r="I151" s="3553"/>
      <c r="J151" s="3553"/>
      <c r="K151" s="3553"/>
      <c r="L151" s="3553"/>
      <c r="M151" s="3553"/>
      <c r="N151" s="3553"/>
      <c r="O151" s="2169"/>
    </row>
    <row r="152" spans="2:15" ht="7.5" customHeight="1" x14ac:dyDescent="0.3">
      <c r="B152" s="2170"/>
      <c r="D152" s="1927"/>
      <c r="E152" s="1927"/>
      <c r="F152" s="1927"/>
      <c r="G152" s="1927"/>
      <c r="H152" s="1927"/>
      <c r="I152" s="1927"/>
      <c r="J152" s="1927"/>
      <c r="K152" s="1927"/>
      <c r="L152" s="1927"/>
      <c r="M152" s="1927"/>
      <c r="N152" s="1927"/>
      <c r="O152" s="2169"/>
    </row>
    <row r="153" spans="2:15" ht="16.2" customHeight="1" x14ac:dyDescent="0.3">
      <c r="B153" s="2170"/>
      <c r="F153" s="1485"/>
      <c r="G153" s="1716" t="s">
        <v>1204</v>
      </c>
      <c r="I153" s="1485"/>
      <c r="J153" s="1485"/>
      <c r="K153" s="1485"/>
      <c r="L153" s="1485"/>
      <c r="M153" s="1488"/>
      <c r="N153" s="1485"/>
      <c r="O153" s="2169"/>
    </row>
    <row r="154" spans="2:15" ht="16.2" customHeight="1" x14ac:dyDescent="0.3">
      <c r="B154" s="2170"/>
      <c r="F154" s="1485"/>
      <c r="G154" s="2189"/>
      <c r="H154" s="1485" t="s">
        <v>1205</v>
      </c>
      <c r="I154" s="1485"/>
      <c r="J154" s="1485"/>
      <c r="K154" s="1485"/>
      <c r="L154" s="1485"/>
      <c r="M154" s="1488"/>
      <c r="N154" s="1485"/>
      <c r="O154" s="2169"/>
    </row>
    <row r="155" spans="2:15" ht="16.2" customHeight="1" x14ac:dyDescent="0.3">
      <c r="B155" s="2170"/>
      <c r="F155" s="1485"/>
      <c r="G155" s="2189"/>
      <c r="H155" s="1485" t="s">
        <v>1206</v>
      </c>
      <c r="I155" s="1485"/>
      <c r="J155" s="1485"/>
      <c r="K155" s="1485"/>
      <c r="L155" s="1485"/>
      <c r="M155" s="1488"/>
      <c r="N155" s="1485"/>
      <c r="O155" s="2169"/>
    </row>
    <row r="156" spans="2:15" ht="16.2" customHeight="1" x14ac:dyDescent="0.3">
      <c r="B156" s="2170"/>
      <c r="F156" s="1485"/>
      <c r="G156" s="2189"/>
      <c r="H156" s="1485" t="s">
        <v>1207</v>
      </c>
      <c r="I156" s="1485"/>
      <c r="J156" s="1485"/>
      <c r="K156" s="1485"/>
      <c r="L156" s="1485"/>
      <c r="M156" s="1488"/>
      <c r="N156" s="1485"/>
      <c r="O156" s="2169"/>
    </row>
    <row r="157" spans="2:15" ht="16.2" customHeight="1" x14ac:dyDescent="0.3">
      <c r="B157" s="2170"/>
      <c r="F157" s="1485"/>
      <c r="G157" s="2189"/>
      <c r="H157" s="1469" t="s">
        <v>1208</v>
      </c>
      <c r="I157" s="1485"/>
      <c r="J157" s="1485"/>
      <c r="K157" s="1485"/>
      <c r="L157" s="1485"/>
      <c r="M157" s="1488"/>
      <c r="N157" s="1485"/>
      <c r="O157" s="2169"/>
    </row>
    <row r="158" spans="2:15" ht="15" thickBot="1" x14ac:dyDescent="0.35">
      <c r="B158" s="2170"/>
      <c r="F158" s="1741"/>
      <c r="G158" s="1742"/>
      <c r="H158" s="1742"/>
      <c r="I158" s="1742"/>
      <c r="J158" s="1742"/>
      <c r="K158" s="1742"/>
      <c r="L158" s="1742"/>
      <c r="O158" s="2169"/>
    </row>
    <row r="159" spans="2:15" ht="16.8" thickTop="1" thickBot="1" x14ac:dyDescent="0.35">
      <c r="B159" s="2170"/>
      <c r="C159" s="2186"/>
      <c r="D159" s="2385" t="s">
        <v>1209</v>
      </c>
      <c r="E159" s="2386"/>
      <c r="F159" s="2387"/>
      <c r="G159" s="2387"/>
      <c r="H159" s="2387"/>
      <c r="I159" s="2388"/>
      <c r="J159" s="2387"/>
      <c r="K159" s="2387"/>
      <c r="L159" s="2387"/>
      <c r="M159" s="2389"/>
      <c r="N159" s="2194">
        <f>N17+N24+N31+N57+N70+N82+N96+N103+N108+N113+N120+N127+N132+N137+N144+N149</f>
        <v>0</v>
      </c>
      <c r="O159" s="2169"/>
    </row>
    <row r="160" spans="2:15" ht="15" thickBot="1" x14ac:dyDescent="0.35">
      <c r="B160" s="2178"/>
      <c r="C160" s="2179"/>
      <c r="D160" s="2179"/>
      <c r="E160" s="2179"/>
      <c r="F160" s="2179"/>
      <c r="G160" s="2179"/>
      <c r="H160" s="2179"/>
      <c r="I160" s="2179"/>
      <c r="J160" s="2179"/>
      <c r="K160" s="2179"/>
      <c r="L160" s="2179"/>
      <c r="M160" s="2179"/>
      <c r="N160" s="2179"/>
      <c r="O160" s="2180"/>
    </row>
  </sheetData>
  <dataConsolidate/>
  <mergeCells count="34">
    <mergeCell ref="F48:M48"/>
    <mergeCell ref="B2:N2"/>
    <mergeCell ref="C3:N3"/>
    <mergeCell ref="M15:M16"/>
    <mergeCell ref="N15:N16"/>
    <mergeCell ref="F21:M21"/>
    <mergeCell ref="I22:N22"/>
    <mergeCell ref="F28:G28"/>
    <mergeCell ref="D33:N34"/>
    <mergeCell ref="F38:M38"/>
    <mergeCell ref="F43:M43"/>
    <mergeCell ref="D14:N14"/>
    <mergeCell ref="K91:L91"/>
    <mergeCell ref="D59:M60"/>
    <mergeCell ref="F62:M62"/>
    <mergeCell ref="D72:N72"/>
    <mergeCell ref="F74:M74"/>
    <mergeCell ref="J77:K77"/>
    <mergeCell ref="J78:K78"/>
    <mergeCell ref="J79:K79"/>
    <mergeCell ref="D84:N84"/>
    <mergeCell ref="F86:M86"/>
    <mergeCell ref="K89:L89"/>
    <mergeCell ref="K90:L90"/>
    <mergeCell ref="D134:N134"/>
    <mergeCell ref="F141:M141"/>
    <mergeCell ref="D146:N146"/>
    <mergeCell ref="D151:N151"/>
    <mergeCell ref="K93:L93"/>
    <mergeCell ref="F100:G100"/>
    <mergeCell ref="F117:M117"/>
    <mergeCell ref="D122:N122"/>
    <mergeCell ref="F124:M124"/>
    <mergeCell ref="D129:N129"/>
  </mergeCells>
  <conditionalFormatting sqref="G154:G157">
    <cfRule type="cellIs" dxfId="1" priority="2" operator="equal">
      <formula>"X"</formula>
    </cfRule>
  </conditionalFormatting>
  <conditionalFormatting sqref="G51:G55">
    <cfRule type="cellIs" dxfId="0" priority="1" operator="equal">
      <formula>"X"</formula>
    </cfRule>
  </conditionalFormatting>
  <dataValidations count="2">
    <dataValidation allowBlank="1" showErrorMessage="1" sqref="N21"/>
    <dataValidation type="list" allowBlank="1" showInputMessage="1" showErrorMessage="1" sqref="G154:G157 G51:G55">
      <formula1>"X"</formula1>
    </dataValidation>
  </dataValidations>
  <pageMargins left="0.7" right="0.7" top="0.75" bottom="0.75" header="0.3" footer="0.3"/>
  <pageSetup scale="83" firstPageNumber="2" fitToHeight="2" orientation="portrait" r:id="rId1"/>
  <headerFooter>
    <oddHeader>&amp;C&amp;"Arial,Bold"&amp;12Form 11B
4% Tax Credit/Bond Scoring Synopsis</oddHeader>
    <oddFooter>&amp;LForm 11B 4% Tax Credit/Bond Scoring Syonpsis&amp;RCFA Forms 2014, v1.0
June 2014</oddFooter>
  </headerFooter>
  <rowBreaks count="2" manualBreakCount="2">
    <brk id="68" min="1" max="14" man="1"/>
    <brk id="125" min="1" max="14" man="1"/>
  </rowBreaks>
  <drawing r:id="rId2"/>
  <extLst>
    <ext xmlns:x14="http://schemas.microsoft.com/office/spreadsheetml/2009/9/main" uri="{CCE6A557-97BC-4b89-ADB6-D9C93CAAB3DF}">
      <x14:dataValidations xmlns:xm="http://schemas.microsoft.com/office/excel/2006/main" count="12">
        <x14:dataValidation type="list" allowBlank="1" showErrorMessage="1">
          <x14:formula1>
            <xm:f>'4percentScoring'!$B$3:$B$9</xm:f>
          </x14:formula1>
          <xm:sqref>F21</xm:sqref>
        </x14:dataValidation>
        <x14:dataValidation type="list" allowBlank="1" showInputMessage="1">
          <x14:formula1>
            <xm:f>'4percentScoring'!$B$20:$B$42</xm:f>
          </x14:formula1>
          <xm:sqref>F28:G28</xm:sqref>
        </x14:dataValidation>
        <x14:dataValidation type="list" allowBlank="1" showInputMessage="1" showErrorMessage="1">
          <x14:formula1>
            <xm:f>'4percentScoring'!$B$44:$B$47</xm:f>
          </x14:formula1>
          <xm:sqref>F38</xm:sqref>
        </x14:dataValidation>
        <x14:dataValidation type="list" allowBlank="1" showInputMessage="1" showErrorMessage="1">
          <x14:formula1>
            <xm:f>'4percentScoring'!$B$49:$B$52</xm:f>
          </x14:formula1>
          <xm:sqref>F43</xm:sqref>
        </x14:dataValidation>
        <x14:dataValidation type="list" allowBlank="1" showInputMessage="1" showErrorMessage="1">
          <x14:formula1>
            <xm:f>'4percentScoring'!$B$59:$B$63</xm:f>
          </x14:formula1>
          <xm:sqref>F62</xm:sqref>
        </x14:dataValidation>
        <x14:dataValidation type="list" allowBlank="1" showInputMessage="1" showErrorMessage="1">
          <x14:formula1>
            <xm:f>'4percentScoring'!$B$89:$B$93</xm:f>
          </x14:formula1>
          <xm:sqref>F117</xm:sqref>
        </x14:dataValidation>
        <x14:dataValidation type="list" allowBlank="1" showInputMessage="1" showErrorMessage="1">
          <x14:formula1>
            <xm:f>'4percentScoring'!$B$54:$B$55</xm:f>
          </x14:formula1>
          <xm:sqref>F48</xm:sqref>
        </x14:dataValidation>
        <x14:dataValidation type="list" allowBlank="1" showInputMessage="1" showErrorMessage="1">
          <x14:formula1>
            <xm:f>'4percentScoring'!$B$81:$B$86</xm:f>
          </x14:formula1>
          <xm:sqref>F100</xm:sqref>
        </x14:dataValidation>
        <x14:dataValidation type="list" allowBlank="1" showInputMessage="1" showErrorMessage="1">
          <x14:formula1>
            <xm:f>'4percentScoring'!$B$66:$B$69</xm:f>
          </x14:formula1>
          <xm:sqref>F74</xm:sqref>
        </x14:dataValidation>
        <x14:dataValidation type="list" allowBlank="1" showInputMessage="1" showErrorMessage="1">
          <x14:formula1>
            <xm:f>'4percentScoring'!$B$71:$B$78</xm:f>
          </x14:formula1>
          <xm:sqref>F86</xm:sqref>
        </x14:dataValidation>
        <x14:dataValidation type="list" allowBlank="1" showInputMessage="1" showErrorMessage="1">
          <x14:formula1>
            <xm:f>'4percentScoring'!$B$102:$B$104</xm:f>
          </x14:formula1>
          <xm:sqref>F141:G141</xm:sqref>
        </x14:dataValidation>
        <x14:dataValidation type="list" allowBlank="1" showInputMessage="1" showErrorMessage="1">
          <x14:formula1>
            <xm:f>'4percentScoring'!$B$96:$B$99</xm:f>
          </x14:formula1>
          <xm:sqref>F124:M124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topLeftCell="A82" workbookViewId="0">
      <selection activeCell="B111" sqref="B111"/>
    </sheetView>
  </sheetViews>
  <sheetFormatPr defaultColWidth="9.109375" defaultRowHeight="14.4" x14ac:dyDescent="0.3"/>
  <cols>
    <col min="1" max="1" width="42" style="1744" customWidth="1"/>
    <col min="2" max="2" width="83" style="1744" bestFit="1" customWidth="1"/>
    <col min="3" max="16384" width="9.109375" style="1744"/>
  </cols>
  <sheetData>
    <row r="1" spans="1:2" x14ac:dyDescent="0.3">
      <c r="A1" s="1743"/>
    </row>
    <row r="3" spans="1:2" x14ac:dyDescent="0.3">
      <c r="A3" s="1743" t="s">
        <v>1210</v>
      </c>
      <c r="B3" s="1744" t="s">
        <v>1159</v>
      </c>
    </row>
    <row r="4" spans="1:2" x14ac:dyDescent="0.3">
      <c r="A4" s="1744" t="s">
        <v>1211</v>
      </c>
      <c r="B4" s="1744" t="s">
        <v>1212</v>
      </c>
    </row>
    <row r="5" spans="1:2" x14ac:dyDescent="0.3">
      <c r="B5" s="1744" t="s">
        <v>1213</v>
      </c>
    </row>
    <row r="6" spans="1:2" x14ac:dyDescent="0.3">
      <c r="B6" s="1744" t="s">
        <v>1214</v>
      </c>
    </row>
    <row r="7" spans="1:2" x14ac:dyDescent="0.3">
      <c r="B7" s="1744" t="s">
        <v>1215</v>
      </c>
    </row>
    <row r="8" spans="1:2" x14ac:dyDescent="0.3">
      <c r="B8" s="1744" t="s">
        <v>1216</v>
      </c>
    </row>
    <row r="9" spans="1:2" x14ac:dyDescent="0.3">
      <c r="B9" s="1744" t="s">
        <v>1217</v>
      </c>
    </row>
    <row r="12" spans="1:2" x14ac:dyDescent="0.3">
      <c r="A12" s="1743" t="s">
        <v>598</v>
      </c>
      <c r="B12" s="1745">
        <v>0</v>
      </c>
    </row>
    <row r="13" spans="1:2" x14ac:dyDescent="0.3">
      <c r="A13" s="1744" t="s">
        <v>599</v>
      </c>
      <c r="B13" s="1745">
        <v>0.1</v>
      </c>
    </row>
    <row r="14" spans="1:2" x14ac:dyDescent="0.3">
      <c r="B14" s="1745">
        <v>0.3</v>
      </c>
    </row>
    <row r="15" spans="1:2" x14ac:dyDescent="0.3">
      <c r="B15" s="1745">
        <v>0.5</v>
      </c>
    </row>
    <row r="16" spans="1:2" x14ac:dyDescent="0.3">
      <c r="B16" s="1745">
        <v>0.7</v>
      </c>
    </row>
    <row r="17" spans="1:2" x14ac:dyDescent="0.3">
      <c r="B17" s="1745">
        <v>0.9</v>
      </c>
    </row>
    <row r="18" spans="1:2" x14ac:dyDescent="0.3">
      <c r="B18" s="1745">
        <v>1</v>
      </c>
    </row>
    <row r="20" spans="1:2" x14ac:dyDescent="0.3">
      <c r="A20" s="1743" t="s">
        <v>600</v>
      </c>
      <c r="B20" s="1744" t="s">
        <v>223</v>
      </c>
    </row>
    <row r="21" spans="1:2" x14ac:dyDescent="0.3">
      <c r="B21" s="1502" t="s">
        <v>1218</v>
      </c>
    </row>
    <row r="22" spans="1:2" x14ac:dyDescent="0.3">
      <c r="B22" s="1502" t="s">
        <v>1219</v>
      </c>
    </row>
    <row r="23" spans="1:2" x14ac:dyDescent="0.3">
      <c r="B23" s="1502" t="s">
        <v>1220</v>
      </c>
    </row>
    <row r="24" spans="1:2" x14ac:dyDescent="0.3">
      <c r="B24" s="1502" t="s">
        <v>1221</v>
      </c>
    </row>
    <row r="25" spans="1:2" x14ac:dyDescent="0.3">
      <c r="B25" s="1502" t="s">
        <v>1222</v>
      </c>
    </row>
    <row r="26" spans="1:2" x14ac:dyDescent="0.3">
      <c r="B26" s="1502" t="s">
        <v>1223</v>
      </c>
    </row>
    <row r="27" spans="1:2" x14ac:dyDescent="0.3">
      <c r="B27" s="1502" t="s">
        <v>1224</v>
      </c>
    </row>
    <row r="28" spans="1:2" x14ac:dyDescent="0.3">
      <c r="B28" s="1502" t="s">
        <v>1225</v>
      </c>
    </row>
    <row r="29" spans="1:2" x14ac:dyDescent="0.3">
      <c r="B29" s="1502" t="s">
        <v>1226</v>
      </c>
    </row>
    <row r="30" spans="1:2" x14ac:dyDescent="0.3">
      <c r="B30" s="1502" t="s">
        <v>1227</v>
      </c>
    </row>
    <row r="31" spans="1:2" x14ac:dyDescent="0.3">
      <c r="B31" s="1502" t="s">
        <v>1228</v>
      </c>
    </row>
    <row r="32" spans="1:2" x14ac:dyDescent="0.3">
      <c r="B32" s="1502" t="s">
        <v>1229</v>
      </c>
    </row>
    <row r="33" spans="1:2" x14ac:dyDescent="0.3">
      <c r="B33" s="1502" t="s">
        <v>1230</v>
      </c>
    </row>
    <row r="34" spans="1:2" x14ac:dyDescent="0.3">
      <c r="B34" s="1502" t="s">
        <v>1231</v>
      </c>
    </row>
    <row r="35" spans="1:2" x14ac:dyDescent="0.3">
      <c r="B35" s="1502" t="s">
        <v>1232</v>
      </c>
    </row>
    <row r="36" spans="1:2" x14ac:dyDescent="0.3">
      <c r="B36" s="1502" t="s">
        <v>1233</v>
      </c>
    </row>
    <row r="37" spans="1:2" x14ac:dyDescent="0.3">
      <c r="B37" s="1502" t="s">
        <v>1234</v>
      </c>
    </row>
    <row r="38" spans="1:2" x14ac:dyDescent="0.3">
      <c r="B38" s="1502" t="s">
        <v>1235</v>
      </c>
    </row>
    <row r="39" spans="1:2" x14ac:dyDescent="0.3">
      <c r="B39" s="1502" t="s">
        <v>1236</v>
      </c>
    </row>
    <row r="40" spans="1:2" x14ac:dyDescent="0.3">
      <c r="B40" s="1502" t="s">
        <v>1237</v>
      </c>
    </row>
    <row r="41" spans="1:2" x14ac:dyDescent="0.3">
      <c r="B41" s="1502" t="s">
        <v>1238</v>
      </c>
    </row>
    <row r="42" spans="1:2" x14ac:dyDescent="0.3">
      <c r="B42" s="1502" t="s">
        <v>1239</v>
      </c>
    </row>
    <row r="44" spans="1:2" x14ac:dyDescent="0.3">
      <c r="A44" s="1502" t="s">
        <v>1240</v>
      </c>
      <c r="B44" s="1502" t="s">
        <v>223</v>
      </c>
    </row>
    <row r="45" spans="1:2" x14ac:dyDescent="0.3">
      <c r="A45" s="1502"/>
      <c r="B45" s="1503" t="s">
        <v>1241</v>
      </c>
    </row>
    <row r="46" spans="1:2" x14ac:dyDescent="0.3">
      <c r="A46" s="1502"/>
      <c r="B46" s="1503" t="s">
        <v>1242</v>
      </c>
    </row>
    <row r="47" spans="1:2" x14ac:dyDescent="0.3">
      <c r="A47" s="1502"/>
      <c r="B47" s="1503" t="s">
        <v>1243</v>
      </c>
    </row>
    <row r="48" spans="1:2" x14ac:dyDescent="0.3">
      <c r="A48" s="1502"/>
      <c r="B48" s="1502"/>
    </row>
    <row r="49" spans="1:2" x14ac:dyDescent="0.3">
      <c r="A49" s="1502" t="s">
        <v>1244</v>
      </c>
      <c r="B49" s="1502" t="s">
        <v>223</v>
      </c>
    </row>
    <row r="50" spans="1:2" x14ac:dyDescent="0.3">
      <c r="A50" s="1502"/>
      <c r="B50" s="1502" t="s">
        <v>1245</v>
      </c>
    </row>
    <row r="51" spans="1:2" x14ac:dyDescent="0.3">
      <c r="A51" s="1502"/>
      <c r="B51" s="1503" t="s">
        <v>1246</v>
      </c>
    </row>
    <row r="52" spans="1:2" x14ac:dyDescent="0.3">
      <c r="A52" s="1502"/>
      <c r="B52" s="1503" t="s">
        <v>1247</v>
      </c>
    </row>
    <row r="53" spans="1:2" x14ac:dyDescent="0.3">
      <c r="A53" s="1502"/>
      <c r="B53" s="1503"/>
    </row>
    <row r="54" spans="1:2" x14ac:dyDescent="0.3">
      <c r="A54" s="1744" t="s">
        <v>1248</v>
      </c>
      <c r="B54" s="1744" t="s">
        <v>223</v>
      </c>
    </row>
    <row r="55" spans="1:2" x14ac:dyDescent="0.3">
      <c r="A55" s="1744" t="s">
        <v>1249</v>
      </c>
      <c r="B55" s="1744" t="s">
        <v>1250</v>
      </c>
    </row>
    <row r="56" spans="1:2" x14ac:dyDescent="0.3">
      <c r="A56" s="1502"/>
      <c r="B56" s="1504"/>
    </row>
    <row r="57" spans="1:2" x14ac:dyDescent="0.3">
      <c r="A57" s="1502"/>
      <c r="B57" s="1504"/>
    </row>
    <row r="58" spans="1:2" x14ac:dyDescent="0.3">
      <c r="A58" s="1502"/>
      <c r="B58" s="1502"/>
    </row>
    <row r="59" spans="1:2" x14ac:dyDescent="0.3">
      <c r="A59" s="1502" t="s">
        <v>659</v>
      </c>
      <c r="B59" s="1502" t="s">
        <v>223</v>
      </c>
    </row>
    <row r="60" spans="1:2" x14ac:dyDescent="0.3">
      <c r="A60" s="1502" t="s">
        <v>1251</v>
      </c>
      <c r="B60" s="1502" t="s">
        <v>1252</v>
      </c>
    </row>
    <row r="61" spans="1:2" x14ac:dyDescent="0.3">
      <c r="B61" s="1502" t="s">
        <v>1253</v>
      </c>
    </row>
    <row r="62" spans="1:2" x14ac:dyDescent="0.3">
      <c r="A62" s="1502"/>
      <c r="B62" s="1502" t="s">
        <v>1254</v>
      </c>
    </row>
    <row r="63" spans="1:2" x14ac:dyDescent="0.3">
      <c r="A63" s="1502"/>
      <c r="B63" s="1502" t="s">
        <v>1255</v>
      </c>
    </row>
    <row r="64" spans="1:2" x14ac:dyDescent="0.3">
      <c r="A64" s="1502"/>
      <c r="B64" s="1502"/>
    </row>
    <row r="65" spans="1:2" x14ac:dyDescent="0.3">
      <c r="A65" s="1502"/>
      <c r="B65" s="1502"/>
    </row>
    <row r="66" spans="1:2" x14ac:dyDescent="0.3">
      <c r="A66" s="1744" t="s">
        <v>1256</v>
      </c>
      <c r="B66" s="1744" t="s">
        <v>223</v>
      </c>
    </row>
    <row r="67" spans="1:2" x14ac:dyDescent="0.3">
      <c r="A67" s="1744" t="s">
        <v>1257</v>
      </c>
      <c r="B67" s="1744" t="s">
        <v>1258</v>
      </c>
    </row>
    <row r="68" spans="1:2" x14ac:dyDescent="0.3">
      <c r="B68" s="1744" t="s">
        <v>1259</v>
      </c>
    </row>
    <row r="69" spans="1:2" x14ac:dyDescent="0.3">
      <c r="B69" s="1744" t="s">
        <v>1260</v>
      </c>
    </row>
    <row r="71" spans="1:2" x14ac:dyDescent="0.3">
      <c r="A71" s="1744" t="s">
        <v>1261</v>
      </c>
      <c r="B71" s="1744" t="s">
        <v>223</v>
      </c>
    </row>
    <row r="72" spans="1:2" x14ac:dyDescent="0.3">
      <c r="A72" s="1744" t="s">
        <v>1262</v>
      </c>
      <c r="B72" s="1744" t="s">
        <v>1263</v>
      </c>
    </row>
    <row r="73" spans="1:2" x14ac:dyDescent="0.3">
      <c r="B73" s="1744" t="s">
        <v>1264</v>
      </c>
    </row>
    <row r="74" spans="1:2" x14ac:dyDescent="0.3">
      <c r="B74" s="1744" t="s">
        <v>1265</v>
      </c>
    </row>
    <row r="75" spans="1:2" x14ac:dyDescent="0.3">
      <c r="B75" s="1744" t="s">
        <v>1266</v>
      </c>
    </row>
    <row r="76" spans="1:2" x14ac:dyDescent="0.3">
      <c r="B76" s="1744" t="s">
        <v>1267</v>
      </c>
    </row>
    <row r="77" spans="1:2" x14ac:dyDescent="0.3">
      <c r="B77" s="1744" t="s">
        <v>1268</v>
      </c>
    </row>
    <row r="78" spans="1:2" x14ac:dyDescent="0.3">
      <c r="B78" s="1744" t="s">
        <v>1269</v>
      </c>
    </row>
    <row r="81" spans="1:2" x14ac:dyDescent="0.3">
      <c r="A81" s="1744" t="s">
        <v>225</v>
      </c>
      <c r="B81" s="1744" t="s">
        <v>1270</v>
      </c>
    </row>
    <row r="82" spans="1:2" x14ac:dyDescent="0.3">
      <c r="B82" s="1744" t="s">
        <v>1271</v>
      </c>
    </row>
    <row r="83" spans="1:2" x14ac:dyDescent="0.3">
      <c r="B83" s="1744" t="s">
        <v>1272</v>
      </c>
    </row>
    <row r="84" spans="1:2" x14ac:dyDescent="0.3">
      <c r="B84" s="1744" t="s">
        <v>1273</v>
      </c>
    </row>
    <row r="85" spans="1:2" x14ac:dyDescent="0.3">
      <c r="B85" s="1744" t="s">
        <v>1274</v>
      </c>
    </row>
    <row r="86" spans="1:2" x14ac:dyDescent="0.3">
      <c r="B86" s="1744" t="s">
        <v>1188</v>
      </c>
    </row>
    <row r="87" spans="1:2" x14ac:dyDescent="0.3">
      <c r="A87" s="1502"/>
      <c r="B87" s="1502"/>
    </row>
    <row r="89" spans="1:2" x14ac:dyDescent="0.3">
      <c r="A89" s="1744" t="s">
        <v>1275</v>
      </c>
      <c r="B89" s="1744" t="s">
        <v>223</v>
      </c>
    </row>
    <row r="90" spans="1:2" x14ac:dyDescent="0.3">
      <c r="A90" s="1744" t="s">
        <v>1276</v>
      </c>
      <c r="B90" s="1744" t="s">
        <v>1277</v>
      </c>
    </row>
    <row r="91" spans="1:2" x14ac:dyDescent="0.3">
      <c r="B91" s="1744" t="s">
        <v>1278</v>
      </c>
    </row>
    <row r="92" spans="1:2" x14ac:dyDescent="0.3">
      <c r="B92" s="1744" t="s">
        <v>1279</v>
      </c>
    </row>
    <row r="93" spans="1:2" x14ac:dyDescent="0.3">
      <c r="B93" s="1744" t="s">
        <v>1280</v>
      </c>
    </row>
    <row r="96" spans="1:2" x14ac:dyDescent="0.3">
      <c r="A96" s="1502" t="s">
        <v>698</v>
      </c>
      <c r="B96" s="1744" t="s">
        <v>223</v>
      </c>
    </row>
    <row r="97" spans="1:2" x14ac:dyDescent="0.3">
      <c r="A97" s="1502" t="s">
        <v>699</v>
      </c>
      <c r="B97" s="1502" t="s">
        <v>1281</v>
      </c>
    </row>
    <row r="98" spans="1:2" x14ac:dyDescent="0.3">
      <c r="A98" s="1502"/>
      <c r="B98" s="1502" t="s">
        <v>1282</v>
      </c>
    </row>
    <row r="99" spans="1:2" x14ac:dyDescent="0.3">
      <c r="A99" s="1502"/>
      <c r="B99" s="1502" t="s">
        <v>1283</v>
      </c>
    </row>
    <row r="100" spans="1:2" x14ac:dyDescent="0.3">
      <c r="A100" s="1502"/>
      <c r="B100" s="1502"/>
    </row>
    <row r="101" spans="1:2" x14ac:dyDescent="0.3">
      <c r="A101" s="1502"/>
      <c r="B101" s="1502"/>
    </row>
    <row r="102" spans="1:2" x14ac:dyDescent="0.3">
      <c r="A102" s="1502" t="s">
        <v>757</v>
      </c>
      <c r="B102" s="1744" t="s">
        <v>223</v>
      </c>
    </row>
    <row r="103" spans="1:2" x14ac:dyDescent="0.3">
      <c r="A103" s="1502"/>
      <c r="B103" s="1502" t="s">
        <v>1284</v>
      </c>
    </row>
    <row r="104" spans="1:2" x14ac:dyDescent="0.3">
      <c r="A104" s="1502"/>
      <c r="B104" s="1502" t="s">
        <v>1285</v>
      </c>
    </row>
    <row r="107" spans="1:2" x14ac:dyDescent="0.3">
      <c r="A107" s="1744" t="s">
        <v>1286</v>
      </c>
      <c r="B107" s="1746">
        <v>0</v>
      </c>
    </row>
    <row r="108" spans="1:2" x14ac:dyDescent="0.3">
      <c r="B108" s="1746">
        <v>0.1</v>
      </c>
    </row>
    <row r="110" spans="1:2" x14ac:dyDescent="0.3">
      <c r="A110" s="1744" t="s">
        <v>1287</v>
      </c>
      <c r="B110" s="1746">
        <v>0</v>
      </c>
    </row>
    <row r="111" spans="1:2" x14ac:dyDescent="0.3">
      <c r="B111" s="1746">
        <v>0.3</v>
      </c>
    </row>
    <row r="112" spans="1:2" x14ac:dyDescent="0.3">
      <c r="B112" s="1746">
        <v>0.5</v>
      </c>
    </row>
    <row r="113" spans="1:2" x14ac:dyDescent="0.3">
      <c r="B113" s="1746">
        <v>0.7</v>
      </c>
    </row>
    <row r="114" spans="1:2" x14ac:dyDescent="0.3">
      <c r="B114" s="1746">
        <v>1</v>
      </c>
    </row>
    <row r="116" spans="1:2" x14ac:dyDescent="0.3">
      <c r="A116" s="1744" t="s">
        <v>1288</v>
      </c>
      <c r="B116" s="1746">
        <v>1</v>
      </c>
    </row>
    <row r="117" spans="1:2" x14ac:dyDescent="0.3">
      <c r="B117" s="1746">
        <v>0.9</v>
      </c>
    </row>
    <row r="118" spans="1:2" x14ac:dyDescent="0.3">
      <c r="B118" s="1746">
        <v>0.7</v>
      </c>
    </row>
    <row r="119" spans="1:2" x14ac:dyDescent="0.3">
      <c r="B119" s="1746">
        <v>0.5</v>
      </c>
    </row>
    <row r="120" spans="1:2" x14ac:dyDescent="0.3">
      <c r="B120" s="1746">
        <v>0.3</v>
      </c>
    </row>
    <row r="121" spans="1:2" x14ac:dyDescent="0.3">
      <c r="B121" s="1746">
        <v>0</v>
      </c>
    </row>
  </sheetData>
  <dataConsolidate/>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92"/>
  <sheetViews>
    <sheetView topLeftCell="A262" workbookViewId="0">
      <selection activeCell="B93" sqref="B93"/>
    </sheetView>
  </sheetViews>
  <sheetFormatPr defaultColWidth="9.109375" defaultRowHeight="14.4" x14ac:dyDescent="0.3"/>
  <cols>
    <col min="1" max="1" width="42" style="1500" customWidth="1"/>
    <col min="2" max="2" width="83" style="1500" bestFit="1" customWidth="1"/>
    <col min="3" max="16384" width="9.109375" style="1500"/>
  </cols>
  <sheetData>
    <row r="1" spans="1:2" x14ac:dyDescent="0.3">
      <c r="A1" s="1499"/>
    </row>
    <row r="2" spans="1:2" x14ac:dyDescent="0.3">
      <c r="A2" s="1499" t="s">
        <v>509</v>
      </c>
      <c r="B2" s="1500" t="s">
        <v>489</v>
      </c>
    </row>
    <row r="3" spans="1:2" x14ac:dyDescent="0.3">
      <c r="A3" s="1500" t="s">
        <v>510</v>
      </c>
      <c r="B3" s="1500" t="s">
        <v>511</v>
      </c>
    </row>
    <row r="4" spans="1:2" x14ac:dyDescent="0.3">
      <c r="B4" s="1500" t="s">
        <v>512</v>
      </c>
    </row>
    <row r="5" spans="1:2" x14ac:dyDescent="0.3">
      <c r="B5" s="1500" t="s">
        <v>513</v>
      </c>
    </row>
    <row r="6" spans="1:2" x14ac:dyDescent="0.3">
      <c r="A6" s="1499"/>
      <c r="B6" s="1500" t="s">
        <v>514</v>
      </c>
    </row>
    <row r="7" spans="1:2" x14ac:dyDescent="0.3">
      <c r="A7" s="1499"/>
      <c r="B7" s="1500" t="s">
        <v>515</v>
      </c>
    </row>
    <row r="8" spans="1:2" x14ac:dyDescent="0.3">
      <c r="A8" s="1499"/>
      <c r="B8" s="1500" t="s">
        <v>516</v>
      </c>
    </row>
    <row r="9" spans="1:2" x14ac:dyDescent="0.3">
      <c r="A9" s="1499"/>
      <c r="B9" s="1500" t="s">
        <v>517</v>
      </c>
    </row>
    <row r="10" spans="1:2" x14ac:dyDescent="0.3">
      <c r="A10" s="1499"/>
      <c r="B10" s="1500" t="s">
        <v>518</v>
      </c>
    </row>
    <row r="11" spans="1:2" x14ac:dyDescent="0.3">
      <c r="A11" s="1499"/>
      <c r="B11" s="1500" t="s">
        <v>519</v>
      </c>
    </row>
    <row r="12" spans="1:2" x14ac:dyDescent="0.3">
      <c r="A12" s="1499"/>
      <c r="B12" s="1500" t="s">
        <v>520</v>
      </c>
    </row>
    <row r="13" spans="1:2" x14ac:dyDescent="0.3">
      <c r="A13" s="1499"/>
      <c r="B13" s="1500" t="s">
        <v>521</v>
      </c>
    </row>
    <row r="14" spans="1:2" x14ac:dyDescent="0.3">
      <c r="A14" s="1499"/>
      <c r="B14" s="1500" t="s">
        <v>522</v>
      </c>
    </row>
    <row r="15" spans="1:2" x14ac:dyDescent="0.3">
      <c r="A15" s="1499"/>
      <c r="B15" s="1500" t="s">
        <v>523</v>
      </c>
    </row>
    <row r="16" spans="1:2" x14ac:dyDescent="0.3">
      <c r="A16" s="1499"/>
      <c r="B16" s="1500" t="s">
        <v>524</v>
      </c>
    </row>
    <row r="17" spans="1:2" x14ac:dyDescent="0.3">
      <c r="A17" s="1499"/>
    </row>
    <row r="18" spans="1:2" x14ac:dyDescent="0.3">
      <c r="A18" s="1499" t="s">
        <v>525</v>
      </c>
      <c r="B18" s="1500" t="s">
        <v>487</v>
      </c>
    </row>
    <row r="19" spans="1:2" x14ac:dyDescent="0.3">
      <c r="A19" s="1500" t="s">
        <v>526</v>
      </c>
      <c r="B19" s="1500" t="s">
        <v>527</v>
      </c>
    </row>
    <row r="20" spans="1:2" x14ac:dyDescent="0.3">
      <c r="B20" s="1500" t="s">
        <v>528</v>
      </c>
    </row>
    <row r="21" spans="1:2" x14ac:dyDescent="0.3">
      <c r="B21" s="1500" t="s">
        <v>529</v>
      </c>
    </row>
    <row r="22" spans="1:2" x14ac:dyDescent="0.3">
      <c r="B22" s="1500" t="s">
        <v>530</v>
      </c>
    </row>
    <row r="23" spans="1:2" x14ac:dyDescent="0.3">
      <c r="B23" s="1500" t="s">
        <v>531</v>
      </c>
    </row>
    <row r="24" spans="1:2" x14ac:dyDescent="0.3">
      <c r="B24" s="1500" t="s">
        <v>532</v>
      </c>
    </row>
    <row r="25" spans="1:2" x14ac:dyDescent="0.3">
      <c r="B25" s="1500" t="s">
        <v>533</v>
      </c>
    </row>
    <row r="26" spans="1:2" x14ac:dyDescent="0.3">
      <c r="B26" s="1500" t="s">
        <v>534</v>
      </c>
    </row>
    <row r="27" spans="1:2" x14ac:dyDescent="0.3">
      <c r="B27" s="1500" t="s">
        <v>535</v>
      </c>
    </row>
    <row r="28" spans="1:2" x14ac:dyDescent="0.3">
      <c r="B28" s="1500" t="s">
        <v>536</v>
      </c>
    </row>
    <row r="29" spans="1:2" x14ac:dyDescent="0.3">
      <c r="B29" s="1500" t="s">
        <v>537</v>
      </c>
    </row>
    <row r="30" spans="1:2" x14ac:dyDescent="0.3">
      <c r="B30" s="1500" t="s">
        <v>538</v>
      </c>
    </row>
    <row r="31" spans="1:2" x14ac:dyDescent="0.3">
      <c r="B31" s="1500" t="s">
        <v>539</v>
      </c>
    </row>
    <row r="32" spans="1:2" x14ac:dyDescent="0.3">
      <c r="B32" s="1500" t="s">
        <v>540</v>
      </c>
    </row>
    <row r="33" spans="1:2" x14ac:dyDescent="0.3">
      <c r="B33" s="1500" t="s">
        <v>541</v>
      </c>
    </row>
    <row r="34" spans="1:2" x14ac:dyDescent="0.3">
      <c r="B34" s="1500" t="s">
        <v>542</v>
      </c>
    </row>
    <row r="35" spans="1:2" x14ac:dyDescent="0.3">
      <c r="B35" s="1500" t="s">
        <v>543</v>
      </c>
    </row>
    <row r="36" spans="1:2" x14ac:dyDescent="0.3">
      <c r="B36" s="1500" t="s">
        <v>544</v>
      </c>
    </row>
    <row r="37" spans="1:2" x14ac:dyDescent="0.3">
      <c r="B37" s="1500" t="s">
        <v>545</v>
      </c>
    </row>
    <row r="38" spans="1:2" x14ac:dyDescent="0.3">
      <c r="B38" s="1500" t="s">
        <v>546</v>
      </c>
    </row>
    <row r="40" spans="1:2" x14ac:dyDescent="0.3">
      <c r="A40" s="1499" t="s">
        <v>547</v>
      </c>
      <c r="B40" s="1500" t="s">
        <v>485</v>
      </c>
    </row>
    <row r="41" spans="1:2" x14ac:dyDescent="0.3">
      <c r="A41" s="1500" t="s">
        <v>548</v>
      </c>
      <c r="B41" s="1500" t="s">
        <v>549</v>
      </c>
    </row>
    <row r="42" spans="1:2" x14ac:dyDescent="0.3">
      <c r="B42" s="1500" t="s">
        <v>550</v>
      </c>
    </row>
    <row r="43" spans="1:2" x14ac:dyDescent="0.3">
      <c r="B43" s="1500" t="s">
        <v>551</v>
      </c>
    </row>
    <row r="44" spans="1:2" x14ac:dyDescent="0.3">
      <c r="B44" s="1500" t="s">
        <v>552</v>
      </c>
    </row>
    <row r="45" spans="1:2" x14ac:dyDescent="0.3">
      <c r="B45" s="1500" t="s">
        <v>553</v>
      </c>
    </row>
    <row r="46" spans="1:2" x14ac:dyDescent="0.3">
      <c r="B46" s="1500" t="s">
        <v>554</v>
      </c>
    </row>
    <row r="47" spans="1:2" x14ac:dyDescent="0.3">
      <c r="B47" s="1500" t="s">
        <v>555</v>
      </c>
    </row>
    <row r="48" spans="1:2" x14ac:dyDescent="0.3">
      <c r="B48" s="1500" t="s">
        <v>556</v>
      </c>
    </row>
    <row r="49" spans="2:2" x14ac:dyDescent="0.3">
      <c r="B49" s="1500" t="s">
        <v>557</v>
      </c>
    </row>
    <row r="50" spans="2:2" x14ac:dyDescent="0.3">
      <c r="B50" s="1500" t="s">
        <v>558</v>
      </c>
    </row>
    <row r="51" spans="2:2" x14ac:dyDescent="0.3">
      <c r="B51" s="1500" t="s">
        <v>559</v>
      </c>
    </row>
    <row r="52" spans="2:2" x14ac:dyDescent="0.3">
      <c r="B52" s="1500" t="s">
        <v>560</v>
      </c>
    </row>
    <row r="53" spans="2:2" x14ac:dyDescent="0.3">
      <c r="B53" s="1500" t="s">
        <v>561</v>
      </c>
    </row>
    <row r="54" spans="2:2" x14ac:dyDescent="0.3">
      <c r="B54" s="1500" t="s">
        <v>562</v>
      </c>
    </row>
    <row r="55" spans="2:2" x14ac:dyDescent="0.3">
      <c r="B55" s="1500" t="s">
        <v>563</v>
      </c>
    </row>
    <row r="56" spans="2:2" x14ac:dyDescent="0.3">
      <c r="B56" s="1500" t="s">
        <v>564</v>
      </c>
    </row>
    <row r="57" spans="2:2" x14ac:dyDescent="0.3">
      <c r="B57" s="1500" t="s">
        <v>565</v>
      </c>
    </row>
    <row r="58" spans="2:2" x14ac:dyDescent="0.3">
      <c r="B58" s="1500" t="s">
        <v>566</v>
      </c>
    </row>
    <row r="59" spans="2:2" x14ac:dyDescent="0.3">
      <c r="B59" s="1500" t="s">
        <v>567</v>
      </c>
    </row>
    <row r="60" spans="2:2" x14ac:dyDescent="0.3">
      <c r="B60" s="1500" t="s">
        <v>568</v>
      </c>
    </row>
    <row r="61" spans="2:2" x14ac:dyDescent="0.3">
      <c r="B61" s="1500" t="s">
        <v>569</v>
      </c>
    </row>
    <row r="62" spans="2:2" x14ac:dyDescent="0.3">
      <c r="B62" s="1500" t="s">
        <v>570</v>
      </c>
    </row>
    <row r="63" spans="2:2" x14ac:dyDescent="0.3">
      <c r="B63" s="1500" t="s">
        <v>571</v>
      </c>
    </row>
    <row r="64" spans="2:2" x14ac:dyDescent="0.3">
      <c r="B64" s="1500" t="s">
        <v>572</v>
      </c>
    </row>
    <row r="65" spans="1:2" x14ac:dyDescent="0.3">
      <c r="B65" s="1500" t="s">
        <v>573</v>
      </c>
    </row>
    <row r="66" spans="1:2" x14ac:dyDescent="0.3">
      <c r="B66" s="1500" t="s">
        <v>574</v>
      </c>
    </row>
    <row r="67" spans="1:2" x14ac:dyDescent="0.3">
      <c r="B67" s="1500" t="s">
        <v>575</v>
      </c>
    </row>
    <row r="69" spans="1:2" x14ac:dyDescent="0.3">
      <c r="A69" s="1499" t="s">
        <v>576</v>
      </c>
      <c r="B69" s="1500" t="s">
        <v>487</v>
      </c>
    </row>
    <row r="70" spans="1:2" x14ac:dyDescent="0.3">
      <c r="A70" s="1500" t="s">
        <v>577</v>
      </c>
      <c r="B70" s="1500" t="s">
        <v>578</v>
      </c>
    </row>
    <row r="71" spans="1:2" x14ac:dyDescent="0.3">
      <c r="B71" s="1500" t="s">
        <v>579</v>
      </c>
    </row>
    <row r="72" spans="1:2" x14ac:dyDescent="0.3">
      <c r="B72" s="1500" t="s">
        <v>580</v>
      </c>
    </row>
    <row r="73" spans="1:2" x14ac:dyDescent="0.3">
      <c r="B73" s="1500" t="s">
        <v>581</v>
      </c>
    </row>
    <row r="74" spans="1:2" x14ac:dyDescent="0.3">
      <c r="B74" s="1500" t="s">
        <v>582</v>
      </c>
    </row>
    <row r="75" spans="1:2" x14ac:dyDescent="0.3">
      <c r="B75" s="1500" t="s">
        <v>583</v>
      </c>
    </row>
    <row r="76" spans="1:2" x14ac:dyDescent="0.3">
      <c r="B76" s="1500" t="s">
        <v>584</v>
      </c>
    </row>
    <row r="77" spans="1:2" x14ac:dyDescent="0.3">
      <c r="B77" s="1500" t="s">
        <v>585</v>
      </c>
    </row>
    <row r="78" spans="1:2" x14ac:dyDescent="0.3">
      <c r="B78" s="1500" t="s">
        <v>586</v>
      </c>
    </row>
    <row r="79" spans="1:2" x14ac:dyDescent="0.3">
      <c r="B79" s="1500" t="s">
        <v>587</v>
      </c>
    </row>
    <row r="80" spans="1:2" x14ac:dyDescent="0.3">
      <c r="B80" s="1500" t="s">
        <v>588</v>
      </c>
    </row>
    <row r="81" spans="1:2" x14ac:dyDescent="0.3">
      <c r="B81" s="1500" t="s">
        <v>589</v>
      </c>
    </row>
    <row r="82" spans="1:2" x14ac:dyDescent="0.3">
      <c r="B82" s="1500" t="s">
        <v>590</v>
      </c>
    </row>
    <row r="83" spans="1:2" x14ac:dyDescent="0.3">
      <c r="B83" s="1500" t="s">
        <v>591</v>
      </c>
    </row>
    <row r="84" spans="1:2" x14ac:dyDescent="0.3">
      <c r="B84" s="1500" t="s">
        <v>592</v>
      </c>
    </row>
    <row r="85" spans="1:2" x14ac:dyDescent="0.3">
      <c r="B85" s="1500" t="s">
        <v>593</v>
      </c>
    </row>
    <row r="86" spans="1:2" x14ac:dyDescent="0.3">
      <c r="B86" s="1500" t="s">
        <v>594</v>
      </c>
    </row>
    <row r="87" spans="1:2" x14ac:dyDescent="0.3">
      <c r="B87" s="1500" t="s">
        <v>595</v>
      </c>
    </row>
    <row r="88" spans="1:2" x14ac:dyDescent="0.3">
      <c r="B88" s="1500" t="s">
        <v>596</v>
      </c>
    </row>
    <row r="89" spans="1:2" x14ac:dyDescent="0.3">
      <c r="B89" s="1500" t="s">
        <v>597</v>
      </c>
    </row>
    <row r="91" spans="1:2" x14ac:dyDescent="0.3">
      <c r="A91" s="1499" t="s">
        <v>598</v>
      </c>
      <c r="B91" s="1501">
        <v>0</v>
      </c>
    </row>
    <row r="92" spans="1:2" x14ac:dyDescent="0.3">
      <c r="A92" s="1500" t="s">
        <v>599</v>
      </c>
      <c r="B92" s="1501">
        <v>0.1</v>
      </c>
    </row>
    <row r="93" spans="1:2" x14ac:dyDescent="0.3">
      <c r="B93" s="1501">
        <v>0.2</v>
      </c>
    </row>
    <row r="94" spans="1:2" x14ac:dyDescent="0.3">
      <c r="B94" s="1501">
        <v>0.25</v>
      </c>
    </row>
    <row r="95" spans="1:2" x14ac:dyDescent="0.3">
      <c r="B95" s="1501">
        <v>0.3</v>
      </c>
    </row>
    <row r="96" spans="1:2" x14ac:dyDescent="0.3">
      <c r="B96" s="1501">
        <v>0.4</v>
      </c>
    </row>
    <row r="97" spans="1:2" x14ac:dyDescent="0.3">
      <c r="B97" s="1501">
        <v>0.5</v>
      </c>
    </row>
    <row r="98" spans="1:2" x14ac:dyDescent="0.3">
      <c r="B98" s="1501">
        <v>0.6</v>
      </c>
    </row>
    <row r="99" spans="1:2" x14ac:dyDescent="0.3">
      <c r="B99" s="1501">
        <v>0.75</v>
      </c>
    </row>
    <row r="100" spans="1:2" x14ac:dyDescent="0.3">
      <c r="B100" s="1501">
        <v>1</v>
      </c>
    </row>
    <row r="102" spans="1:2" x14ac:dyDescent="0.3">
      <c r="A102" s="1499" t="s">
        <v>600</v>
      </c>
      <c r="B102" s="1500" t="s">
        <v>223</v>
      </c>
    </row>
    <row r="103" spans="1:2" x14ac:dyDescent="0.3">
      <c r="B103" s="1502" t="s">
        <v>601</v>
      </c>
    </row>
    <row r="104" spans="1:2" x14ac:dyDescent="0.3">
      <c r="B104" s="1502" t="s">
        <v>602</v>
      </c>
    </row>
    <row r="105" spans="1:2" x14ac:dyDescent="0.3">
      <c r="B105" s="1502" t="s">
        <v>603</v>
      </c>
    </row>
    <row r="106" spans="1:2" x14ac:dyDescent="0.3">
      <c r="B106" s="1502" t="s">
        <v>604</v>
      </c>
    </row>
    <row r="107" spans="1:2" x14ac:dyDescent="0.3">
      <c r="B107" s="1502" t="s">
        <v>605</v>
      </c>
    </row>
    <row r="108" spans="1:2" x14ac:dyDescent="0.3">
      <c r="B108" s="1502" t="s">
        <v>606</v>
      </c>
    </row>
    <row r="109" spans="1:2" x14ac:dyDescent="0.3">
      <c r="B109" s="1502" t="s">
        <v>607</v>
      </c>
    </row>
    <row r="110" spans="1:2" x14ac:dyDescent="0.3">
      <c r="B110" s="1502" t="s">
        <v>608</v>
      </c>
    </row>
    <row r="111" spans="1:2" x14ac:dyDescent="0.3">
      <c r="B111" s="1502" t="s">
        <v>609</v>
      </c>
    </row>
    <row r="112" spans="1:2" x14ac:dyDescent="0.3">
      <c r="B112" s="1502" t="s">
        <v>610</v>
      </c>
    </row>
    <row r="113" spans="1:2" x14ac:dyDescent="0.3">
      <c r="B113" s="1502" t="s">
        <v>611</v>
      </c>
    </row>
    <row r="114" spans="1:2" x14ac:dyDescent="0.3">
      <c r="B114" s="1502" t="s">
        <v>612</v>
      </c>
    </row>
    <row r="115" spans="1:2" x14ac:dyDescent="0.3">
      <c r="B115" s="1502" t="s">
        <v>613</v>
      </c>
    </row>
    <row r="116" spans="1:2" x14ac:dyDescent="0.3">
      <c r="B116" s="1502" t="s">
        <v>614</v>
      </c>
    </row>
    <row r="117" spans="1:2" x14ac:dyDescent="0.3">
      <c r="B117" s="1502" t="s">
        <v>615</v>
      </c>
    </row>
    <row r="118" spans="1:2" x14ac:dyDescent="0.3">
      <c r="B118" s="1502" t="s">
        <v>616</v>
      </c>
    </row>
    <row r="119" spans="1:2" x14ac:dyDescent="0.3">
      <c r="B119" s="1502" t="s">
        <v>617</v>
      </c>
    </row>
    <row r="120" spans="1:2" x14ac:dyDescent="0.3">
      <c r="B120" s="1502" t="s">
        <v>618</v>
      </c>
    </row>
    <row r="121" spans="1:2" x14ac:dyDescent="0.3">
      <c r="B121" s="1502" t="s">
        <v>619</v>
      </c>
    </row>
    <row r="122" spans="1:2" x14ac:dyDescent="0.3">
      <c r="B122" s="1502" t="s">
        <v>620</v>
      </c>
    </row>
    <row r="123" spans="1:2" x14ac:dyDescent="0.3">
      <c r="B123" s="1502" t="s">
        <v>621</v>
      </c>
    </row>
    <row r="124" spans="1:2" x14ac:dyDescent="0.3">
      <c r="B124" s="1502" t="s">
        <v>622</v>
      </c>
    </row>
    <row r="126" spans="1:2" x14ac:dyDescent="0.3">
      <c r="A126" s="1502" t="s">
        <v>623</v>
      </c>
      <c r="B126" s="1502" t="s">
        <v>223</v>
      </c>
    </row>
    <row r="127" spans="1:2" x14ac:dyDescent="0.3">
      <c r="A127" s="1502"/>
      <c r="B127" s="1503" t="s">
        <v>624</v>
      </c>
    </row>
    <row r="128" spans="1:2" x14ac:dyDescent="0.3">
      <c r="A128" s="1502"/>
      <c r="B128" s="1503"/>
    </row>
    <row r="129" spans="1:2" x14ac:dyDescent="0.3">
      <c r="A129" s="1502"/>
      <c r="B129" s="1502"/>
    </row>
    <row r="130" spans="1:2" x14ac:dyDescent="0.3">
      <c r="A130" s="1502" t="s">
        <v>625</v>
      </c>
      <c r="B130" s="1502" t="s">
        <v>223</v>
      </c>
    </row>
    <row r="131" spans="1:2" x14ac:dyDescent="0.3">
      <c r="A131" s="1502"/>
      <c r="B131" s="1502" t="s">
        <v>626</v>
      </c>
    </row>
    <row r="132" spans="1:2" x14ac:dyDescent="0.3">
      <c r="A132" s="1502"/>
      <c r="B132" s="1503" t="s">
        <v>627</v>
      </c>
    </row>
    <row r="133" spans="1:2" x14ac:dyDescent="0.3">
      <c r="A133" s="1502"/>
      <c r="B133" s="1503" t="s">
        <v>628</v>
      </c>
    </row>
    <row r="134" spans="1:2" x14ac:dyDescent="0.3">
      <c r="A134" s="1502"/>
      <c r="B134" s="1503" t="s">
        <v>629</v>
      </c>
    </row>
    <row r="135" spans="1:2" x14ac:dyDescent="0.3">
      <c r="A135" s="1502"/>
      <c r="B135" s="1503" t="s">
        <v>630</v>
      </c>
    </row>
    <row r="136" spans="1:2" x14ac:dyDescent="0.3">
      <c r="A136" s="1502"/>
      <c r="B136" s="1504" t="s">
        <v>631</v>
      </c>
    </row>
    <row r="137" spans="1:2" x14ac:dyDescent="0.3">
      <c r="A137" s="1502"/>
      <c r="B137" s="1504" t="s">
        <v>632</v>
      </c>
    </row>
    <row r="138" spans="1:2" x14ac:dyDescent="0.3">
      <c r="A138" s="1502"/>
      <c r="B138" s="1504" t="s">
        <v>633</v>
      </c>
    </row>
    <row r="139" spans="1:2" x14ac:dyDescent="0.3">
      <c r="A139" s="1502"/>
      <c r="B139" s="1502"/>
    </row>
    <row r="140" spans="1:2" x14ac:dyDescent="0.3">
      <c r="A140" s="1502" t="s">
        <v>634</v>
      </c>
      <c r="B140" s="1502" t="s">
        <v>492</v>
      </c>
    </row>
    <row r="141" spans="1:2" x14ac:dyDescent="0.3">
      <c r="A141" s="1502" t="s">
        <v>635</v>
      </c>
      <c r="B141" s="1502" t="s">
        <v>636</v>
      </c>
    </row>
    <row r="142" spans="1:2" x14ac:dyDescent="0.3">
      <c r="B142" s="1502" t="s">
        <v>637</v>
      </c>
    </row>
    <row r="143" spans="1:2" x14ac:dyDescent="0.3">
      <c r="A143" s="1502"/>
      <c r="B143" s="1502" t="s">
        <v>638</v>
      </c>
    </row>
    <row r="144" spans="1:2" x14ac:dyDescent="0.3">
      <c r="A144" s="1502"/>
      <c r="B144" s="1502" t="s">
        <v>639</v>
      </c>
    </row>
    <row r="145" spans="1:2" x14ac:dyDescent="0.3">
      <c r="A145" s="1502"/>
      <c r="B145" s="1502" t="s">
        <v>640</v>
      </c>
    </row>
    <row r="146" spans="1:2" x14ac:dyDescent="0.3">
      <c r="A146" s="1502"/>
      <c r="B146" s="1502" t="s">
        <v>641</v>
      </c>
    </row>
    <row r="147" spans="1:2" x14ac:dyDescent="0.3">
      <c r="A147" s="1502"/>
      <c r="B147" s="1502" t="s">
        <v>642</v>
      </c>
    </row>
    <row r="148" spans="1:2" x14ac:dyDescent="0.3">
      <c r="A148" s="1502"/>
    </row>
    <row r="149" spans="1:2" x14ac:dyDescent="0.3">
      <c r="A149" s="1502" t="s">
        <v>643</v>
      </c>
      <c r="B149" s="1500" t="s">
        <v>644</v>
      </c>
    </row>
    <row r="150" spans="1:2" x14ac:dyDescent="0.3">
      <c r="A150" s="1502" t="s">
        <v>645</v>
      </c>
      <c r="B150" s="1504" t="s">
        <v>646</v>
      </c>
    </row>
    <row r="151" spans="1:2" x14ac:dyDescent="0.3">
      <c r="B151" s="1504" t="s">
        <v>647</v>
      </c>
    </row>
    <row r="152" spans="1:2" x14ac:dyDescent="0.3">
      <c r="A152" s="1502"/>
      <c r="B152" s="1504">
        <v>2060</v>
      </c>
    </row>
    <row r="153" spans="1:2" x14ac:dyDescent="0.3">
      <c r="A153" s="1502"/>
      <c r="B153" s="1504">
        <v>2163</v>
      </c>
    </row>
    <row r="154" spans="1:2" x14ac:dyDescent="0.3">
      <c r="A154" s="1502"/>
      <c r="B154" s="1504" t="s">
        <v>648</v>
      </c>
    </row>
    <row r="155" spans="1:2" x14ac:dyDescent="0.3">
      <c r="A155" s="1502"/>
      <c r="B155" s="1502" t="s">
        <v>649</v>
      </c>
    </row>
    <row r="156" spans="1:2" x14ac:dyDescent="0.3">
      <c r="A156" s="1502"/>
      <c r="B156" s="1502" t="s">
        <v>650</v>
      </c>
    </row>
    <row r="157" spans="1:2" x14ac:dyDescent="0.3">
      <c r="A157" s="1502"/>
      <c r="B157" s="1502" t="s">
        <v>651</v>
      </c>
    </row>
    <row r="158" spans="1:2" x14ac:dyDescent="0.3">
      <c r="A158" s="1502"/>
      <c r="B158" s="1502" t="s">
        <v>652</v>
      </c>
    </row>
    <row r="159" spans="1:2" x14ac:dyDescent="0.3">
      <c r="A159" s="1502"/>
      <c r="B159" s="1502" t="s">
        <v>653</v>
      </c>
    </row>
    <row r="160" spans="1:2" x14ac:dyDescent="0.3">
      <c r="A160" s="1502"/>
      <c r="B160" s="1502" t="s">
        <v>654</v>
      </c>
    </row>
    <row r="161" spans="1:2" x14ac:dyDescent="0.3">
      <c r="A161" s="1502"/>
      <c r="B161" s="1502" t="s">
        <v>655</v>
      </c>
    </row>
    <row r="162" spans="1:2" x14ac:dyDescent="0.3">
      <c r="A162" s="1502"/>
      <c r="B162" s="1502"/>
    </row>
    <row r="163" spans="1:2" x14ac:dyDescent="0.3">
      <c r="A163" s="1502" t="s">
        <v>656</v>
      </c>
      <c r="B163" s="1502" t="s">
        <v>644</v>
      </c>
    </row>
    <row r="164" spans="1:2" x14ac:dyDescent="0.3">
      <c r="A164" s="1502" t="s">
        <v>657</v>
      </c>
      <c r="B164" s="1502" t="s">
        <v>440</v>
      </c>
    </row>
    <row r="165" spans="1:2" x14ac:dyDescent="0.3">
      <c r="B165" s="1502" t="s">
        <v>658</v>
      </c>
    </row>
    <row r="166" spans="1:2" x14ac:dyDescent="0.3">
      <c r="A166" s="1502"/>
      <c r="B166" s="1502" t="s">
        <v>648</v>
      </c>
    </row>
    <row r="167" spans="1:2" x14ac:dyDescent="0.3">
      <c r="A167" s="1502"/>
      <c r="B167" s="1502" t="s">
        <v>659</v>
      </c>
    </row>
    <row r="168" spans="1:2" x14ac:dyDescent="0.3">
      <c r="A168" s="1502"/>
      <c r="B168" s="1502" t="s">
        <v>660</v>
      </c>
    </row>
    <row r="169" spans="1:2" x14ac:dyDescent="0.3">
      <c r="A169" s="1502"/>
      <c r="B169" s="1502" t="s">
        <v>661</v>
      </c>
    </row>
    <row r="170" spans="1:2" x14ac:dyDescent="0.3">
      <c r="A170" s="1502"/>
      <c r="B170" s="1502"/>
    </row>
    <row r="171" spans="1:2" x14ac:dyDescent="0.3">
      <c r="A171" s="1502" t="s">
        <v>662</v>
      </c>
      <c r="B171" s="1500" t="s">
        <v>487</v>
      </c>
    </row>
    <row r="172" spans="1:2" x14ac:dyDescent="0.3">
      <c r="A172" s="1502" t="s">
        <v>663</v>
      </c>
      <c r="B172" s="1504" t="s">
        <v>664</v>
      </c>
    </row>
    <row r="173" spans="1:2" x14ac:dyDescent="0.3">
      <c r="A173" s="1502"/>
      <c r="B173" s="1504" t="s">
        <v>665</v>
      </c>
    </row>
    <row r="174" spans="1:2" x14ac:dyDescent="0.3">
      <c r="A174" s="1502"/>
      <c r="B174" s="1504" t="s">
        <v>666</v>
      </c>
    </row>
    <row r="175" spans="1:2" x14ac:dyDescent="0.3">
      <c r="A175" s="1502"/>
      <c r="B175" s="1504" t="s">
        <v>667</v>
      </c>
    </row>
    <row r="176" spans="1:2" x14ac:dyDescent="0.3">
      <c r="A176" s="1502"/>
      <c r="B176" s="1504" t="s">
        <v>668</v>
      </c>
    </row>
    <row r="177" spans="1:2" x14ac:dyDescent="0.3">
      <c r="A177" s="1502"/>
      <c r="B177" s="1502" t="s">
        <v>669</v>
      </c>
    </row>
    <row r="178" spans="1:2" x14ac:dyDescent="0.3">
      <c r="A178" s="1502"/>
      <c r="B178" s="1502"/>
    </row>
    <row r="179" spans="1:2" x14ac:dyDescent="0.3">
      <c r="A179" s="1502" t="s">
        <v>670</v>
      </c>
      <c r="B179" s="1502" t="s">
        <v>671</v>
      </c>
    </row>
    <row r="180" spans="1:2" x14ac:dyDescent="0.3">
      <c r="A180" s="1502" t="s">
        <v>672</v>
      </c>
      <c r="B180" s="1502" t="s">
        <v>673</v>
      </c>
    </row>
    <row r="181" spans="1:2" x14ac:dyDescent="0.3">
      <c r="A181" s="1502"/>
      <c r="B181" s="1502" t="s">
        <v>674</v>
      </c>
    </row>
    <row r="182" spans="1:2" x14ac:dyDescent="0.3">
      <c r="A182" s="1502"/>
      <c r="B182" s="1502"/>
    </row>
    <row r="183" spans="1:2" x14ac:dyDescent="0.3">
      <c r="A183" s="1502" t="s">
        <v>1131</v>
      </c>
      <c r="B183" s="1500" t="s">
        <v>1132</v>
      </c>
    </row>
    <row r="184" spans="1:2" x14ac:dyDescent="0.3">
      <c r="A184" s="1502"/>
      <c r="B184" s="1502" t="s">
        <v>1133</v>
      </c>
    </row>
    <row r="185" spans="1:2" x14ac:dyDescent="0.3">
      <c r="A185" s="1502"/>
      <c r="B185" s="1502" t="s">
        <v>1134</v>
      </c>
    </row>
    <row r="186" spans="1:2" x14ac:dyDescent="0.3">
      <c r="A186" s="1502"/>
      <c r="B186" s="1502" t="s">
        <v>1135</v>
      </c>
    </row>
    <row r="187" spans="1:2" x14ac:dyDescent="0.3">
      <c r="A187" s="1502"/>
      <c r="B187" s="1747"/>
    </row>
    <row r="188" spans="1:2" x14ac:dyDescent="0.3">
      <c r="A188" s="1502"/>
      <c r="B188" s="1502"/>
    </row>
    <row r="189" spans="1:2" x14ac:dyDescent="0.3">
      <c r="A189" s="1502" t="s">
        <v>225</v>
      </c>
      <c r="B189" s="1502" t="s">
        <v>675</v>
      </c>
    </row>
    <row r="190" spans="1:2" x14ac:dyDescent="0.3">
      <c r="A190" s="1502"/>
      <c r="B190" s="1502" t="s">
        <v>676</v>
      </c>
    </row>
    <row r="191" spans="1:2" x14ac:dyDescent="0.3">
      <c r="A191" s="1502"/>
      <c r="B191" s="1502" t="s">
        <v>677</v>
      </c>
    </row>
    <row r="192" spans="1:2" x14ac:dyDescent="0.3">
      <c r="A192" s="1502"/>
      <c r="B192" s="1502" t="s">
        <v>678</v>
      </c>
    </row>
    <row r="193" spans="1:2" x14ac:dyDescent="0.3">
      <c r="A193" s="1502"/>
      <c r="B193" s="1502" t="s">
        <v>679</v>
      </c>
    </row>
    <row r="194" spans="1:2" x14ac:dyDescent="0.3">
      <c r="A194" s="1502"/>
      <c r="B194" s="1502" t="s">
        <v>498</v>
      </c>
    </row>
    <row r="195" spans="1:2" x14ac:dyDescent="0.3">
      <c r="A195" s="1502"/>
      <c r="B195" s="1502"/>
    </row>
    <row r="196" spans="1:2" x14ac:dyDescent="0.3">
      <c r="A196" s="1502"/>
      <c r="B196" s="1502"/>
    </row>
    <row r="197" spans="1:2" x14ac:dyDescent="0.3">
      <c r="A197" s="1502" t="s">
        <v>224</v>
      </c>
      <c r="B197" s="1502" t="s">
        <v>502</v>
      </c>
    </row>
    <row r="198" spans="1:2" x14ac:dyDescent="0.3">
      <c r="A198" s="1502"/>
      <c r="B198" s="1502" t="s">
        <v>680</v>
      </c>
    </row>
    <row r="199" spans="1:2" x14ac:dyDescent="0.3">
      <c r="A199" s="1502"/>
      <c r="B199" s="1502" t="s">
        <v>681</v>
      </c>
    </row>
    <row r="200" spans="1:2" x14ac:dyDescent="0.3">
      <c r="A200" s="1502"/>
      <c r="B200" s="1502"/>
    </row>
    <row r="201" spans="1:2" x14ac:dyDescent="0.3">
      <c r="A201" s="1502" t="s">
        <v>682</v>
      </c>
      <c r="B201" s="1502" t="s">
        <v>683</v>
      </c>
    </row>
    <row r="202" spans="1:2" x14ac:dyDescent="0.3">
      <c r="A202" s="1502" t="s">
        <v>684</v>
      </c>
      <c r="B202" s="1502" t="s">
        <v>685</v>
      </c>
    </row>
    <row r="203" spans="1:2" x14ac:dyDescent="0.3">
      <c r="A203" s="1502"/>
      <c r="B203" s="1502" t="s">
        <v>686</v>
      </c>
    </row>
    <row r="204" spans="1:2" x14ac:dyDescent="0.3">
      <c r="A204" s="1502"/>
      <c r="B204" s="1502" t="s">
        <v>687</v>
      </c>
    </row>
    <row r="205" spans="1:2" x14ac:dyDescent="0.3">
      <c r="A205" s="1502"/>
      <c r="B205" s="1502" t="s">
        <v>688</v>
      </c>
    </row>
    <row r="206" spans="1:2" x14ac:dyDescent="0.3">
      <c r="A206" s="1502"/>
      <c r="B206" s="1502" t="s">
        <v>689</v>
      </c>
    </row>
    <row r="207" spans="1:2" x14ac:dyDescent="0.3">
      <c r="A207" s="1502"/>
      <c r="B207" s="1502" t="s">
        <v>690</v>
      </c>
    </row>
    <row r="208" spans="1:2" x14ac:dyDescent="0.3">
      <c r="A208" s="1502"/>
      <c r="B208" s="1502" t="s">
        <v>691</v>
      </c>
    </row>
    <row r="209" spans="1:2" x14ac:dyDescent="0.3">
      <c r="A209" s="1502"/>
      <c r="B209" s="1502" t="s">
        <v>692</v>
      </c>
    </row>
    <row r="210" spans="1:2" x14ac:dyDescent="0.3">
      <c r="A210" s="1502"/>
      <c r="B210" s="1502" t="s">
        <v>693</v>
      </c>
    </row>
    <row r="211" spans="1:2" x14ac:dyDescent="0.3">
      <c r="A211" s="1502"/>
      <c r="B211" s="1502" t="s">
        <v>694</v>
      </c>
    </row>
    <row r="212" spans="1:2" x14ac:dyDescent="0.3">
      <c r="A212" s="1502"/>
      <c r="B212" s="1502" t="s">
        <v>695</v>
      </c>
    </row>
    <row r="213" spans="1:2" x14ac:dyDescent="0.3">
      <c r="A213" s="1502"/>
      <c r="B213" s="1502" t="s">
        <v>696</v>
      </c>
    </row>
    <row r="214" spans="1:2" x14ac:dyDescent="0.3">
      <c r="A214" s="1502"/>
      <c r="B214" s="1502" t="s">
        <v>697</v>
      </c>
    </row>
    <row r="215" spans="1:2" x14ac:dyDescent="0.3">
      <c r="A215" s="1502"/>
      <c r="B215" s="1502"/>
    </row>
    <row r="216" spans="1:2" x14ac:dyDescent="0.3">
      <c r="A216" s="1502" t="s">
        <v>698</v>
      </c>
      <c r="B216" s="1500" t="s">
        <v>223</v>
      </c>
    </row>
    <row r="217" spans="1:2" x14ac:dyDescent="0.3">
      <c r="A217" s="1502" t="s">
        <v>699</v>
      </c>
      <c r="B217" s="1502" t="s">
        <v>1136</v>
      </c>
    </row>
    <row r="218" spans="1:2" x14ac:dyDescent="0.3">
      <c r="A218" s="1502"/>
      <c r="B218" s="1502" t="s">
        <v>1137</v>
      </c>
    </row>
    <row r="219" spans="1:2" x14ac:dyDescent="0.3">
      <c r="A219" s="1502"/>
      <c r="B219" s="1502" t="s">
        <v>1138</v>
      </c>
    </row>
    <row r="220" spans="1:2" x14ac:dyDescent="0.3">
      <c r="A220" s="1502"/>
      <c r="B220" s="1502"/>
    </row>
    <row r="221" spans="1:2" x14ac:dyDescent="0.3">
      <c r="A221" s="1502" t="s">
        <v>1139</v>
      </c>
      <c r="B221" s="1502" t="s">
        <v>700</v>
      </c>
    </row>
    <row r="222" spans="1:2" x14ac:dyDescent="0.3">
      <c r="A222" s="1502" t="s">
        <v>701</v>
      </c>
      <c r="B222" s="1502" t="s">
        <v>702</v>
      </c>
    </row>
    <row r="223" spans="1:2" x14ac:dyDescent="0.3">
      <c r="A223" s="1502"/>
      <c r="B223" s="1502" t="s">
        <v>642</v>
      </c>
    </row>
    <row r="224" spans="1:2" x14ac:dyDescent="0.3">
      <c r="A224" s="1502"/>
      <c r="B224" s="1502"/>
    </row>
    <row r="225" spans="1:2" x14ac:dyDescent="0.3">
      <c r="A225" s="1502" t="s">
        <v>1140</v>
      </c>
      <c r="B225" s="1502" t="s">
        <v>1141</v>
      </c>
    </row>
    <row r="226" spans="1:2" x14ac:dyDescent="0.3">
      <c r="A226" s="1502" t="s">
        <v>1142</v>
      </c>
      <c r="B226" s="1502" t="s">
        <v>702</v>
      </c>
    </row>
    <row r="227" spans="1:2" x14ac:dyDescent="0.3">
      <c r="A227" s="1502"/>
      <c r="B227" s="1502" t="s">
        <v>642</v>
      </c>
    </row>
    <row r="228" spans="1:2" x14ac:dyDescent="0.3">
      <c r="A228" s="1502"/>
      <c r="B228" s="1502"/>
    </row>
    <row r="229" spans="1:2" x14ac:dyDescent="0.3">
      <c r="A229" s="1502" t="s">
        <v>703</v>
      </c>
      <c r="B229" s="1502" t="s">
        <v>507</v>
      </c>
    </row>
    <row r="230" spans="1:2" x14ac:dyDescent="0.3">
      <c r="A230" s="1502" t="s">
        <v>704</v>
      </c>
      <c r="B230" s="1502" t="s">
        <v>705</v>
      </c>
    </row>
    <row r="231" spans="1:2" x14ac:dyDescent="0.3">
      <c r="B231" s="1502" t="s">
        <v>706</v>
      </c>
    </row>
    <row r="232" spans="1:2" x14ac:dyDescent="0.3">
      <c r="A232" s="1502"/>
      <c r="B232" s="1500" t="s">
        <v>707</v>
      </c>
    </row>
    <row r="233" spans="1:2" x14ac:dyDescent="0.3">
      <c r="A233" s="1502"/>
      <c r="B233" s="1500" t="s">
        <v>708</v>
      </c>
    </row>
    <row r="234" spans="1:2" x14ac:dyDescent="0.3">
      <c r="A234" s="1502"/>
      <c r="B234" s="1502"/>
    </row>
    <row r="235" spans="1:2" x14ac:dyDescent="0.3">
      <c r="A235" s="1502" t="s">
        <v>703</v>
      </c>
      <c r="B235" s="1502" t="s">
        <v>508</v>
      </c>
    </row>
    <row r="236" spans="1:2" x14ac:dyDescent="0.3">
      <c r="A236" s="1502" t="s">
        <v>709</v>
      </c>
      <c r="B236" s="1502" t="s">
        <v>710</v>
      </c>
    </row>
    <row r="237" spans="1:2" x14ac:dyDescent="0.3">
      <c r="B237" s="1502" t="s">
        <v>711</v>
      </c>
    </row>
    <row r="238" spans="1:2" x14ac:dyDescent="0.3">
      <c r="A238" s="1502"/>
      <c r="B238" s="1502" t="s">
        <v>712</v>
      </c>
    </row>
    <row r="239" spans="1:2" x14ac:dyDescent="0.3">
      <c r="A239" s="1502"/>
      <c r="B239" s="1502" t="s">
        <v>713</v>
      </c>
    </row>
    <row r="240" spans="1:2" x14ac:dyDescent="0.3">
      <c r="A240" s="1502"/>
      <c r="B240" s="1502" t="s">
        <v>714</v>
      </c>
    </row>
    <row r="241" spans="1:2" x14ac:dyDescent="0.3">
      <c r="A241" s="1502"/>
      <c r="B241" s="1502" t="s">
        <v>715</v>
      </c>
    </row>
    <row r="242" spans="1:2" x14ac:dyDescent="0.3">
      <c r="A242" s="1502"/>
      <c r="B242" s="1502" t="s">
        <v>716</v>
      </c>
    </row>
    <row r="243" spans="1:2" x14ac:dyDescent="0.3">
      <c r="A243" s="1502"/>
      <c r="B243" s="1502" t="s">
        <v>717</v>
      </c>
    </row>
    <row r="244" spans="1:2" x14ac:dyDescent="0.3">
      <c r="A244" s="1502"/>
      <c r="B244" s="1502" t="s">
        <v>718</v>
      </c>
    </row>
    <row r="245" spans="1:2" x14ac:dyDescent="0.3">
      <c r="A245" s="1502"/>
      <c r="B245" s="1502" t="s">
        <v>719</v>
      </c>
    </row>
    <row r="246" spans="1:2" x14ac:dyDescent="0.3">
      <c r="A246" s="1502"/>
      <c r="B246" s="1502" t="s">
        <v>720</v>
      </c>
    </row>
    <row r="247" spans="1:2" x14ac:dyDescent="0.3">
      <c r="A247" s="1502"/>
      <c r="B247" s="1502" t="s">
        <v>721</v>
      </c>
    </row>
    <row r="248" spans="1:2" x14ac:dyDescent="0.3">
      <c r="A248" s="1502"/>
      <c r="B248" s="1502" t="s">
        <v>722</v>
      </c>
    </row>
    <row r="249" spans="1:2" x14ac:dyDescent="0.3">
      <c r="A249" s="1502"/>
      <c r="B249" s="1502" t="s">
        <v>723</v>
      </c>
    </row>
    <row r="250" spans="1:2" x14ac:dyDescent="0.3">
      <c r="A250" s="1502"/>
      <c r="B250" s="1502" t="s">
        <v>724</v>
      </c>
    </row>
    <row r="251" spans="1:2" x14ac:dyDescent="0.3">
      <c r="A251" s="1502"/>
      <c r="B251" s="1502" t="s">
        <v>725</v>
      </c>
    </row>
    <row r="252" spans="1:2" x14ac:dyDescent="0.3">
      <c r="A252" s="1502"/>
      <c r="B252" s="1502" t="s">
        <v>726</v>
      </c>
    </row>
    <row r="253" spans="1:2" x14ac:dyDescent="0.3">
      <c r="A253" s="1502"/>
      <c r="B253" s="1502" t="s">
        <v>727</v>
      </c>
    </row>
    <row r="254" spans="1:2" x14ac:dyDescent="0.3">
      <c r="A254" s="1502"/>
      <c r="B254" s="1502" t="s">
        <v>728</v>
      </c>
    </row>
    <row r="255" spans="1:2" x14ac:dyDescent="0.3">
      <c r="A255" s="1502"/>
      <c r="B255" s="1502" t="s">
        <v>729</v>
      </c>
    </row>
    <row r="256" spans="1:2" x14ac:dyDescent="0.3">
      <c r="A256" s="1502"/>
      <c r="B256" s="1502" t="s">
        <v>730</v>
      </c>
    </row>
    <row r="257" spans="1:2" x14ac:dyDescent="0.3">
      <c r="A257" s="1502"/>
      <c r="B257" s="1502" t="s">
        <v>731</v>
      </c>
    </row>
    <row r="258" spans="1:2" x14ac:dyDescent="0.3">
      <c r="A258" s="1502"/>
      <c r="B258" s="1502" t="s">
        <v>732</v>
      </c>
    </row>
    <row r="259" spans="1:2" x14ac:dyDescent="0.3">
      <c r="A259" s="1502"/>
      <c r="B259" s="1502" t="s">
        <v>733</v>
      </c>
    </row>
    <row r="260" spans="1:2" x14ac:dyDescent="0.3">
      <c r="A260" s="1502"/>
      <c r="B260" s="1502" t="s">
        <v>734</v>
      </c>
    </row>
    <row r="261" spans="1:2" x14ac:dyDescent="0.3">
      <c r="A261" s="1502"/>
      <c r="B261" s="1502" t="s">
        <v>735</v>
      </c>
    </row>
    <row r="262" spans="1:2" x14ac:dyDescent="0.3">
      <c r="A262" s="1502"/>
      <c r="B262" s="1502" t="s">
        <v>736</v>
      </c>
    </row>
    <row r="263" spans="1:2" x14ac:dyDescent="0.3">
      <c r="A263" s="1502"/>
      <c r="B263" s="1502" t="s">
        <v>737</v>
      </c>
    </row>
    <row r="264" spans="1:2" x14ac:dyDescent="0.3">
      <c r="A264" s="1502"/>
      <c r="B264" s="1502" t="s">
        <v>738</v>
      </c>
    </row>
    <row r="265" spans="1:2" x14ac:dyDescent="0.3">
      <c r="A265" s="1502"/>
      <c r="B265" s="1502" t="s">
        <v>739</v>
      </c>
    </row>
    <row r="266" spans="1:2" x14ac:dyDescent="0.3">
      <c r="A266" s="1502"/>
      <c r="B266" s="1502" t="s">
        <v>740</v>
      </c>
    </row>
    <row r="267" spans="1:2" x14ac:dyDescent="0.3">
      <c r="A267" s="1502"/>
      <c r="B267" s="1502" t="s">
        <v>741</v>
      </c>
    </row>
    <row r="268" spans="1:2" x14ac:dyDescent="0.3">
      <c r="A268" s="1502"/>
      <c r="B268" s="1502" t="s">
        <v>742</v>
      </c>
    </row>
    <row r="269" spans="1:2" x14ac:dyDescent="0.3">
      <c r="A269" s="1502"/>
      <c r="B269" s="1502" t="s">
        <v>743</v>
      </c>
    </row>
    <row r="270" spans="1:2" x14ac:dyDescent="0.3">
      <c r="A270" s="1502"/>
      <c r="B270" s="1502" t="s">
        <v>744</v>
      </c>
    </row>
    <row r="271" spans="1:2" x14ac:dyDescent="0.3">
      <c r="A271" s="1502"/>
      <c r="B271" s="1502" t="s">
        <v>745</v>
      </c>
    </row>
    <row r="272" spans="1:2" x14ac:dyDescent="0.3">
      <c r="A272" s="1502"/>
      <c r="B272" s="1502" t="s">
        <v>746</v>
      </c>
    </row>
    <row r="273" spans="1:2" x14ac:dyDescent="0.3">
      <c r="A273" s="1502"/>
      <c r="B273" s="1502" t="s">
        <v>747</v>
      </c>
    </row>
    <row r="274" spans="1:2" x14ac:dyDescent="0.3">
      <c r="A274" s="1502"/>
      <c r="B274" s="1502" t="s">
        <v>570</v>
      </c>
    </row>
    <row r="275" spans="1:2" x14ac:dyDescent="0.3">
      <c r="A275" s="1502"/>
      <c r="B275" s="1502" t="s">
        <v>748</v>
      </c>
    </row>
    <row r="276" spans="1:2" x14ac:dyDescent="0.3">
      <c r="A276" s="1502"/>
      <c r="B276" s="1502" t="s">
        <v>749</v>
      </c>
    </row>
    <row r="277" spans="1:2" x14ac:dyDescent="0.3">
      <c r="A277" s="1502"/>
      <c r="B277" s="1502" t="s">
        <v>750</v>
      </c>
    </row>
    <row r="278" spans="1:2" x14ac:dyDescent="0.3">
      <c r="A278" s="1502"/>
      <c r="B278" s="1502" t="s">
        <v>751</v>
      </c>
    </row>
    <row r="279" spans="1:2" x14ac:dyDescent="0.3">
      <c r="A279" s="1502"/>
      <c r="B279" s="1502" t="s">
        <v>752</v>
      </c>
    </row>
    <row r="280" spans="1:2" x14ac:dyDescent="0.3">
      <c r="A280" s="1502"/>
      <c r="B280" s="1502" t="s">
        <v>753</v>
      </c>
    </row>
    <row r="281" spans="1:2" x14ac:dyDescent="0.3">
      <c r="A281" s="1502"/>
      <c r="B281" s="1502" t="s">
        <v>754</v>
      </c>
    </row>
    <row r="282" spans="1:2" x14ac:dyDescent="0.3">
      <c r="A282" s="1502"/>
      <c r="B282" s="1502" t="s">
        <v>573</v>
      </c>
    </row>
    <row r="283" spans="1:2" x14ac:dyDescent="0.3">
      <c r="A283" s="1502"/>
      <c r="B283" s="1502" t="s">
        <v>755</v>
      </c>
    </row>
    <row r="284" spans="1:2" x14ac:dyDescent="0.3">
      <c r="A284" s="1502"/>
      <c r="B284" s="1502" t="s">
        <v>756</v>
      </c>
    </row>
    <row r="285" spans="1:2" x14ac:dyDescent="0.3">
      <c r="A285" s="1502"/>
      <c r="B285" s="1502"/>
    </row>
    <row r="286" spans="1:2" x14ac:dyDescent="0.3">
      <c r="A286" s="1502" t="s">
        <v>757</v>
      </c>
      <c r="B286" s="1500" t="s">
        <v>223</v>
      </c>
    </row>
    <row r="287" spans="1:2" x14ac:dyDescent="0.3">
      <c r="A287" s="1502"/>
      <c r="B287" s="1502" t="s">
        <v>758</v>
      </c>
    </row>
    <row r="288" spans="1:2" x14ac:dyDescent="0.3">
      <c r="A288" s="1502"/>
      <c r="B288" s="1502" t="s">
        <v>759</v>
      </c>
    </row>
    <row r="289" spans="1:2" x14ac:dyDescent="0.3">
      <c r="A289" s="1502"/>
      <c r="B289" s="1502" t="s">
        <v>760</v>
      </c>
    </row>
    <row r="290" spans="1:2" x14ac:dyDescent="0.3">
      <c r="A290" s="1502"/>
      <c r="B290" s="1502"/>
    </row>
    <row r="291" spans="1:2" x14ac:dyDescent="0.3">
      <c r="A291" s="1500" t="s">
        <v>1143</v>
      </c>
      <c r="B291" s="1500" t="s">
        <v>1144</v>
      </c>
    </row>
    <row r="292" spans="1:2" x14ac:dyDescent="0.3">
      <c r="B292" s="1500" t="s">
        <v>1145</v>
      </c>
    </row>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EF13"/>
  <sheetViews>
    <sheetView topLeftCell="DS1" workbookViewId="0">
      <selection activeCell="EC37" sqref="EC37"/>
    </sheetView>
  </sheetViews>
  <sheetFormatPr defaultRowHeight="13.2" x14ac:dyDescent="0.25"/>
  <cols>
    <col min="1" max="1" width="10" bestFit="1" customWidth="1"/>
    <col min="2" max="2" width="5.6640625" bestFit="1" customWidth="1"/>
    <col min="3" max="3" width="7.109375" bestFit="1" customWidth="1"/>
    <col min="4" max="4" width="8.44140625" bestFit="1" customWidth="1"/>
    <col min="5" max="5" width="8.6640625" bestFit="1" customWidth="1"/>
    <col min="6" max="6" width="3.5546875" bestFit="1" customWidth="1"/>
    <col min="7" max="7" width="6.6640625" bestFit="1" customWidth="1"/>
    <col min="8" max="8" width="29.33203125" bestFit="1" customWidth="1"/>
    <col min="9" max="9" width="10" bestFit="1" customWidth="1"/>
    <col min="10" max="10" width="24.109375" bestFit="1" customWidth="1"/>
    <col min="11" max="11" width="23.33203125" bestFit="1" customWidth="1"/>
    <col min="12" max="12" width="4.33203125" bestFit="1" customWidth="1"/>
    <col min="13" max="13" width="6.88671875" bestFit="1" customWidth="1"/>
    <col min="14" max="14" width="7.33203125" bestFit="1" customWidth="1"/>
    <col min="15" max="15" width="11.5546875" bestFit="1" customWidth="1"/>
    <col min="16" max="16" width="10.33203125" bestFit="1" customWidth="1"/>
    <col min="17" max="17" width="9.88671875" bestFit="1" customWidth="1"/>
    <col min="18" max="18" width="2.33203125" bestFit="1" customWidth="1"/>
    <col min="19" max="19" width="2" bestFit="1" customWidth="1"/>
    <col min="20" max="20" width="2.33203125" bestFit="1" customWidth="1"/>
    <col min="21" max="21" width="3.6640625" bestFit="1" customWidth="1"/>
    <col min="22" max="22" width="10.88671875" bestFit="1" customWidth="1"/>
    <col min="23" max="23" width="4.33203125" bestFit="1" customWidth="1"/>
    <col min="24" max="24" width="8.44140625" bestFit="1" customWidth="1"/>
    <col min="25" max="25" width="4.88671875" bestFit="1" customWidth="1"/>
    <col min="26" max="26" width="11.44140625" bestFit="1" customWidth="1"/>
    <col min="27" max="27" width="11.33203125" bestFit="1" customWidth="1"/>
    <col min="28" max="28" width="9.88671875" bestFit="1" customWidth="1"/>
    <col min="29" max="29" width="11.88671875" bestFit="1" customWidth="1"/>
    <col min="30" max="34" width="4.6640625" bestFit="1" customWidth="1"/>
    <col min="35" max="35" width="10.5546875" bestFit="1" customWidth="1"/>
    <col min="36" max="36" width="11.88671875" bestFit="1" customWidth="1"/>
    <col min="37" max="37" width="12.6640625" bestFit="1" customWidth="1"/>
    <col min="38" max="38" width="11.5546875" bestFit="1" customWidth="1"/>
    <col min="39" max="39" width="7.5546875" bestFit="1" customWidth="1"/>
    <col min="40" max="40" width="19.44140625" bestFit="1" customWidth="1"/>
    <col min="41" max="41" width="18.88671875" bestFit="1" customWidth="1"/>
    <col min="42" max="42" width="21.44140625" bestFit="1" customWidth="1"/>
    <col min="43" max="43" width="20.6640625" bestFit="1" customWidth="1"/>
    <col min="44" max="44" width="11.33203125" bestFit="1" customWidth="1"/>
    <col min="45" max="45" width="2.88671875" bestFit="1" customWidth="1"/>
    <col min="46" max="52" width="3" bestFit="1" customWidth="1"/>
    <col min="53" max="53" width="12.88671875" bestFit="1" customWidth="1"/>
    <col min="54" max="54" width="11.33203125" bestFit="1" customWidth="1"/>
    <col min="55" max="55" width="8.109375" bestFit="1" customWidth="1"/>
    <col min="56" max="56" width="12.5546875" bestFit="1" customWidth="1"/>
    <col min="57" max="57" width="8" bestFit="1" customWidth="1"/>
    <col min="58" max="58" width="7.88671875" bestFit="1" customWidth="1"/>
    <col min="60" max="60" width="11" bestFit="1" customWidth="1"/>
    <col min="61" max="61" width="7" bestFit="1" customWidth="1"/>
    <col min="62" max="62" width="6.33203125" bestFit="1" customWidth="1"/>
    <col min="63" max="63" width="12.109375" bestFit="1" customWidth="1"/>
    <col min="64" max="64" width="5" bestFit="1" customWidth="1"/>
    <col min="65" max="66" width="7.109375" bestFit="1" customWidth="1"/>
    <col min="67" max="67" width="6.44140625" bestFit="1" customWidth="1"/>
    <col min="68" max="68" width="12" bestFit="1" customWidth="1"/>
    <col min="69" max="69" width="16.33203125" bestFit="1" customWidth="1"/>
    <col min="70" max="70" width="4.88671875" bestFit="1" customWidth="1"/>
    <col min="71" max="71" width="9" bestFit="1" customWidth="1"/>
    <col min="72" max="72" width="11.44140625" bestFit="1" customWidth="1"/>
    <col min="73" max="73" width="4.88671875" bestFit="1" customWidth="1"/>
    <col min="74" max="74" width="9" bestFit="1" customWidth="1"/>
    <col min="76" max="77" width="11.33203125" bestFit="1" customWidth="1"/>
    <col min="79" max="80" width="11.33203125" bestFit="1" customWidth="1"/>
    <col min="82" max="84" width="11.6640625" bestFit="1" customWidth="1"/>
    <col min="86" max="87" width="11.44140625" bestFit="1" customWidth="1"/>
    <col min="88" max="93" width="8.44140625" bestFit="1" customWidth="1"/>
    <col min="94" max="94" width="9" bestFit="1" customWidth="1"/>
    <col min="95" max="95" width="6.88671875" bestFit="1" customWidth="1"/>
    <col min="96" max="96" width="8.5546875" bestFit="1" customWidth="1"/>
    <col min="97" max="98" width="11.6640625" bestFit="1" customWidth="1"/>
    <col min="99" max="100" width="12" bestFit="1" customWidth="1"/>
    <col min="101" max="101" width="8.6640625" bestFit="1" customWidth="1"/>
    <col min="102" max="102" width="14.33203125" bestFit="1" customWidth="1"/>
    <col min="103" max="104" width="16.109375" bestFit="1" customWidth="1"/>
    <col min="105" max="105" width="14.5546875" bestFit="1" customWidth="1"/>
    <col min="106" max="106" width="16.33203125" bestFit="1" customWidth="1"/>
    <col min="107" max="107" width="12.88671875" bestFit="1" customWidth="1"/>
    <col min="108" max="108" width="12.6640625" bestFit="1" customWidth="1"/>
    <col min="109" max="109" width="16.5546875" bestFit="1" customWidth="1"/>
    <col min="110" max="110" width="23.44140625" bestFit="1" customWidth="1"/>
    <col min="111" max="111" width="16.109375" bestFit="1" customWidth="1"/>
    <col min="112" max="112" width="11.5546875" bestFit="1" customWidth="1"/>
    <col min="113" max="113" width="12.5546875" bestFit="1" customWidth="1"/>
    <col min="114" max="114" width="11.5546875" bestFit="1" customWidth="1"/>
    <col min="115" max="115" width="12.5546875" bestFit="1" customWidth="1"/>
    <col min="116" max="116" width="11.5546875" bestFit="1" customWidth="1"/>
    <col min="117" max="117" width="12.5546875" bestFit="1" customWidth="1"/>
    <col min="118" max="120" width="11.44140625" bestFit="1" customWidth="1"/>
    <col min="121" max="123" width="11" bestFit="1" customWidth="1"/>
    <col min="124" max="126" width="15" bestFit="1" customWidth="1"/>
    <col min="127" max="127" width="11.33203125" bestFit="1" customWidth="1"/>
    <col min="128" max="128" width="11.109375" bestFit="1" customWidth="1"/>
    <col min="129" max="129" width="11.44140625" bestFit="1" customWidth="1"/>
    <col min="130" max="130" width="12.88671875" bestFit="1" customWidth="1"/>
    <col min="132" max="132" width="23.5546875" bestFit="1" customWidth="1"/>
    <col min="134" max="134" width="10.88671875" bestFit="1" customWidth="1"/>
    <col min="135" max="135" width="9.6640625" bestFit="1" customWidth="1"/>
    <col min="136" max="136" width="10.6640625" customWidth="1"/>
  </cols>
  <sheetData>
    <row r="1" spans="1:136" ht="40.200000000000003" thickBot="1" x14ac:dyDescent="0.4">
      <c r="A1" s="401" t="s">
        <v>781</v>
      </c>
      <c r="B1" s="403" t="s">
        <v>782</v>
      </c>
      <c r="C1" s="403" t="s">
        <v>783</v>
      </c>
      <c r="D1" s="387" t="s">
        <v>784</v>
      </c>
      <c r="E1" s="388" t="s">
        <v>785</v>
      </c>
      <c r="F1" s="386" t="s">
        <v>786</v>
      </c>
      <c r="G1" s="386" t="s">
        <v>787</v>
      </c>
      <c r="H1" s="387" t="s">
        <v>788</v>
      </c>
      <c r="I1" s="402" t="s">
        <v>781</v>
      </c>
      <c r="J1" s="387" t="s">
        <v>789</v>
      </c>
      <c r="K1" s="387" t="s">
        <v>790</v>
      </c>
      <c r="L1" s="387" t="s">
        <v>791</v>
      </c>
      <c r="M1" s="387" t="s">
        <v>792</v>
      </c>
      <c r="N1" s="387" t="s">
        <v>793</v>
      </c>
      <c r="O1" s="387" t="s">
        <v>794</v>
      </c>
      <c r="P1" s="387" t="s">
        <v>795</v>
      </c>
      <c r="Q1" s="387" t="s">
        <v>796</v>
      </c>
      <c r="R1" s="387" t="s">
        <v>797</v>
      </c>
      <c r="S1" s="387" t="s">
        <v>798</v>
      </c>
      <c r="T1" s="387" t="s">
        <v>799</v>
      </c>
      <c r="U1" s="387" t="s">
        <v>800</v>
      </c>
      <c r="V1" s="387" t="s">
        <v>801</v>
      </c>
      <c r="W1" s="387" t="s">
        <v>802</v>
      </c>
      <c r="X1" s="387" t="s">
        <v>803</v>
      </c>
      <c r="Y1" s="387" t="s">
        <v>804</v>
      </c>
      <c r="Z1" s="387" t="s">
        <v>805</v>
      </c>
      <c r="AA1" s="387" t="s">
        <v>13</v>
      </c>
      <c r="AB1" s="387" t="s">
        <v>94</v>
      </c>
      <c r="AC1" s="389" t="s">
        <v>806</v>
      </c>
      <c r="AD1" s="390">
        <v>0.3</v>
      </c>
      <c r="AE1" s="390">
        <v>0.4</v>
      </c>
      <c r="AF1" s="390">
        <v>0.5</v>
      </c>
      <c r="AG1" s="390">
        <v>0.6</v>
      </c>
      <c r="AH1" s="390">
        <v>0.8</v>
      </c>
      <c r="AI1" s="391" t="s">
        <v>807</v>
      </c>
      <c r="AJ1" s="389" t="s">
        <v>806</v>
      </c>
      <c r="AK1" s="392" t="s">
        <v>808</v>
      </c>
      <c r="AL1" s="392" t="s">
        <v>809</v>
      </c>
      <c r="AM1" s="392" t="s">
        <v>810</v>
      </c>
      <c r="AN1" s="388" t="s">
        <v>811</v>
      </c>
      <c r="AO1" s="388" t="s">
        <v>812</v>
      </c>
      <c r="AP1" s="388" t="s">
        <v>813</v>
      </c>
      <c r="AQ1" s="388" t="s">
        <v>814</v>
      </c>
      <c r="AR1" s="397" t="s">
        <v>815</v>
      </c>
      <c r="AS1" s="398" t="s">
        <v>816</v>
      </c>
      <c r="AT1" s="398" t="s">
        <v>817</v>
      </c>
      <c r="AU1" s="398" t="s">
        <v>818</v>
      </c>
      <c r="AV1" s="399" t="s">
        <v>819</v>
      </c>
      <c r="AW1" s="399" t="s">
        <v>820</v>
      </c>
      <c r="AX1" s="399" t="s">
        <v>821</v>
      </c>
      <c r="AY1" s="399" t="s">
        <v>822</v>
      </c>
      <c r="AZ1" s="399" t="s">
        <v>823</v>
      </c>
      <c r="BA1" s="405" t="s">
        <v>824</v>
      </c>
      <c r="BB1" s="397" t="s">
        <v>815</v>
      </c>
      <c r="BC1" s="393" t="s">
        <v>825</v>
      </c>
      <c r="BD1" s="393" t="s">
        <v>826</v>
      </c>
      <c r="BE1" s="393" t="s">
        <v>827</v>
      </c>
      <c r="BF1" s="393" t="s">
        <v>828</v>
      </c>
      <c r="BG1" s="393" t="s">
        <v>829</v>
      </c>
      <c r="BH1" s="393" t="s">
        <v>830</v>
      </c>
      <c r="BI1" s="393" t="s">
        <v>831</v>
      </c>
      <c r="BJ1" s="393" t="s">
        <v>832</v>
      </c>
      <c r="BK1" s="393" t="s">
        <v>833</v>
      </c>
      <c r="BL1" s="393" t="s">
        <v>834</v>
      </c>
      <c r="BM1" s="393" t="s">
        <v>835</v>
      </c>
      <c r="BN1" s="393" t="s">
        <v>836</v>
      </c>
      <c r="BO1" s="393" t="s">
        <v>18</v>
      </c>
      <c r="BP1" s="394" t="s">
        <v>825</v>
      </c>
      <c r="BQ1" s="395" t="s">
        <v>837</v>
      </c>
      <c r="BR1" s="395" t="s">
        <v>838</v>
      </c>
      <c r="BS1" s="395" t="s">
        <v>839</v>
      </c>
      <c r="BT1" s="395" t="s">
        <v>840</v>
      </c>
      <c r="BU1" s="395" t="s">
        <v>841</v>
      </c>
      <c r="BV1" s="395" t="s">
        <v>842</v>
      </c>
      <c r="BW1" s="395" t="s">
        <v>843</v>
      </c>
      <c r="BX1" s="395" t="s">
        <v>844</v>
      </c>
      <c r="BY1" s="395" t="s">
        <v>845</v>
      </c>
      <c r="BZ1" s="395" t="s">
        <v>846</v>
      </c>
      <c r="CA1" s="395" t="s">
        <v>847</v>
      </c>
      <c r="CB1" s="395" t="s">
        <v>848</v>
      </c>
      <c r="CC1" s="395" t="s">
        <v>849</v>
      </c>
      <c r="CD1" s="395" t="s">
        <v>850</v>
      </c>
      <c r="CE1" s="395" t="s">
        <v>851</v>
      </c>
      <c r="CF1" s="395" t="s">
        <v>5</v>
      </c>
      <c r="CG1" s="395" t="s">
        <v>852</v>
      </c>
      <c r="CH1" s="395" t="s">
        <v>853</v>
      </c>
      <c r="CI1" s="395" t="s">
        <v>854</v>
      </c>
      <c r="CJ1" s="395" t="s">
        <v>855</v>
      </c>
      <c r="CK1" s="395" t="s">
        <v>856</v>
      </c>
      <c r="CL1" s="404" t="s">
        <v>857</v>
      </c>
      <c r="CM1" s="395" t="s">
        <v>858</v>
      </c>
      <c r="CN1" s="395" t="s">
        <v>859</v>
      </c>
      <c r="CO1" s="395" t="s">
        <v>860</v>
      </c>
      <c r="CP1" s="395" t="s">
        <v>861</v>
      </c>
      <c r="CQ1" s="395" t="s">
        <v>862</v>
      </c>
      <c r="CR1" s="395" t="s">
        <v>863</v>
      </c>
      <c r="CS1" s="395" t="s">
        <v>864</v>
      </c>
      <c r="CT1" s="395" t="s">
        <v>865</v>
      </c>
      <c r="CU1" s="395" t="s">
        <v>866</v>
      </c>
      <c r="CV1" s="395" t="s">
        <v>867</v>
      </c>
      <c r="CW1" s="395" t="s">
        <v>868</v>
      </c>
      <c r="CX1" s="395" t="s">
        <v>869</v>
      </c>
      <c r="CY1" s="395" t="s">
        <v>870</v>
      </c>
      <c r="CZ1" s="395" t="s">
        <v>871</v>
      </c>
      <c r="DA1" s="395" t="s">
        <v>872</v>
      </c>
      <c r="DB1" s="395" t="s">
        <v>837</v>
      </c>
      <c r="DC1" s="396" t="s">
        <v>873</v>
      </c>
      <c r="DD1" s="392" t="s">
        <v>874</v>
      </c>
      <c r="DE1" s="392" t="s">
        <v>875</v>
      </c>
      <c r="DF1" s="392" t="s">
        <v>876</v>
      </c>
      <c r="DG1" s="392" t="s">
        <v>877</v>
      </c>
      <c r="DH1" s="392" t="s">
        <v>878</v>
      </c>
      <c r="DI1" s="400" t="s">
        <v>879</v>
      </c>
      <c r="DJ1" s="392" t="s">
        <v>880</v>
      </c>
      <c r="DK1" s="400" t="s">
        <v>881</v>
      </c>
      <c r="DL1" s="392" t="s">
        <v>882</v>
      </c>
      <c r="DM1" s="400" t="s">
        <v>883</v>
      </c>
      <c r="DN1" s="392" t="s">
        <v>884</v>
      </c>
      <c r="DO1" s="392" t="s">
        <v>885</v>
      </c>
      <c r="DP1" s="392" t="s">
        <v>886</v>
      </c>
      <c r="DQ1" s="392" t="s">
        <v>887</v>
      </c>
      <c r="DR1" s="392" t="s">
        <v>888</v>
      </c>
      <c r="DS1" s="392" t="s">
        <v>889</v>
      </c>
      <c r="DT1" s="392" t="s">
        <v>890</v>
      </c>
      <c r="DU1" s="392" t="s">
        <v>891</v>
      </c>
      <c r="DV1" s="392" t="s">
        <v>892</v>
      </c>
      <c r="DW1" s="392" t="s">
        <v>893</v>
      </c>
      <c r="DX1" s="392" t="s">
        <v>894</v>
      </c>
      <c r="DY1" s="392" t="s">
        <v>895</v>
      </c>
      <c r="DZ1" s="396" t="s">
        <v>873</v>
      </c>
      <c r="EB1" s="441"/>
      <c r="EC1" s="440"/>
      <c r="ED1" s="422" t="s">
        <v>49</v>
      </c>
      <c r="EE1" s="421" t="s">
        <v>48</v>
      </c>
      <c r="EF1" s="420" t="s">
        <v>904</v>
      </c>
    </row>
    <row r="2" spans="1:136" ht="14.4" x14ac:dyDescent="0.3">
      <c r="A2" s="401"/>
      <c r="B2" s="385" t="s">
        <v>903</v>
      </c>
      <c r="C2" s="385" t="s">
        <v>903</v>
      </c>
      <c r="D2" s="385" t="s">
        <v>903</v>
      </c>
      <c r="E2" s="385" t="s">
        <v>903</v>
      </c>
      <c r="F2" s="385" t="s">
        <v>903</v>
      </c>
      <c r="G2" s="385" t="s">
        <v>903</v>
      </c>
      <c r="H2" s="385" t="e">
        <f>#REF!</f>
        <v>#REF!</v>
      </c>
      <c r="I2" s="402"/>
      <c r="J2" s="406" t="e">
        <f>#REF!</f>
        <v>#REF!</v>
      </c>
      <c r="K2" s="406" t="e">
        <f>#REF!</f>
        <v>#REF!</v>
      </c>
      <c r="L2" s="385" t="s">
        <v>903</v>
      </c>
      <c r="M2" s="385" t="s">
        <v>903</v>
      </c>
      <c r="N2" s="385" t="s">
        <v>903</v>
      </c>
      <c r="O2" s="385" t="s">
        <v>903</v>
      </c>
      <c r="P2" s="385" t="s">
        <v>903</v>
      </c>
      <c r="Q2" s="385" t="s">
        <v>903</v>
      </c>
      <c r="R2" s="385" t="e">
        <f>IF(SUM(#REF!)&gt;0,"S","")</f>
        <v>#REF!</v>
      </c>
      <c r="S2" s="385" t="e">
        <f>IF(SUM(#REF!)&gt;0,"T","")</f>
        <v>#REF!</v>
      </c>
      <c r="T2" s="385" t="e">
        <f>IF(SUM(#REF!)&gt;0,"P","")</f>
        <v>#REF!</v>
      </c>
      <c r="U2" s="385" t="e">
        <f>IF(SUM(#REF!)&gt;0,"MF","")</f>
        <v>#REF!</v>
      </c>
      <c r="V2" s="385" t="s">
        <v>903</v>
      </c>
      <c r="W2" s="385" t="s">
        <v>903</v>
      </c>
      <c r="X2" s="385" t="s">
        <v>903</v>
      </c>
      <c r="Y2" s="385" t="s">
        <v>903</v>
      </c>
      <c r="Z2" s="407" t="e">
        <f>#REF!</f>
        <v>#REF!</v>
      </c>
      <c r="AA2" s="407" t="e">
        <f>#REF!</f>
        <v>#REF!</v>
      </c>
      <c r="AB2" s="407" t="e">
        <f>SUM(Z2:AA2)</f>
        <v>#REF!</v>
      </c>
      <c r="AC2" s="389"/>
      <c r="AD2" s="385" t="s">
        <v>903</v>
      </c>
      <c r="AE2" s="385" t="s">
        <v>903</v>
      </c>
      <c r="AF2" s="385" t="s">
        <v>903</v>
      </c>
      <c r="AG2" s="385" t="s">
        <v>903</v>
      </c>
      <c r="AH2" s="385" t="s">
        <v>903</v>
      </c>
      <c r="AI2" s="385" t="s">
        <v>903</v>
      </c>
      <c r="AJ2" s="389"/>
      <c r="AK2" s="408" t="e">
        <f>'Form 2B'!#REF!</f>
        <v>#REF!</v>
      </c>
      <c r="AL2" s="408" t="e">
        <f>'Form 2B'!#REF!</f>
        <v>#REF!</v>
      </c>
      <c r="AM2" s="408" t="e">
        <f>SUM(AK2:AL2)</f>
        <v>#REF!</v>
      </c>
      <c r="AN2" s="385" t="e">
        <f>IF(#REF!+#REF! &gt;0,"Y","N")</f>
        <v>#REF!</v>
      </c>
      <c r="AO2" s="407" t="e">
        <f>#REF! +#REF!</f>
        <v>#REF!</v>
      </c>
      <c r="AP2" s="385" t="e">
        <f>IF(#REF!+#REF!&gt;0,"Y","N")</f>
        <v>#REF!</v>
      </c>
      <c r="AQ2" s="407" t="e">
        <f>#REF!+#REF!</f>
        <v>#REF!</v>
      </c>
      <c r="AR2" s="385"/>
      <c r="AS2" s="385" t="e">
        <f>IF(#REF! &gt;0,#REF!,#REF!)</f>
        <v>#REF!</v>
      </c>
      <c r="AT2" s="385" t="e">
        <f>IF(#REF! &gt;0,#REF!,#REF!)</f>
        <v>#REF!</v>
      </c>
      <c r="AU2" s="385" t="e">
        <f>IF(#REF! &gt;0,#REF!,#REF!)</f>
        <v>#REF!</v>
      </c>
      <c r="AV2" s="385" t="e">
        <f>IF(#REF! &gt;0,#REF!,#REF!)</f>
        <v>#REF!</v>
      </c>
      <c r="AW2" s="385" t="e">
        <f>IF(#REF! &gt;0,#REF!,#REF!)</f>
        <v>#REF!</v>
      </c>
      <c r="AX2" s="385" t="e">
        <f>IF(#REF! &gt;0,#REF!,#REF!)</f>
        <v>#REF!</v>
      </c>
      <c r="AY2" s="385" t="e">
        <f>IF(#REF! &gt;0,#REF!,#REF!)</f>
        <v>#REF!</v>
      </c>
      <c r="AZ2" s="385" t="e">
        <f>IF(#REF! &gt;0,#REF!,#REF!)</f>
        <v>#REF!</v>
      </c>
      <c r="BA2" s="385" t="e">
        <f>SUM(AS2:AZ2)</f>
        <v>#REF!</v>
      </c>
      <c r="BB2" s="397"/>
      <c r="BC2" s="393"/>
      <c r="BD2" s="409" t="e">
        <f>#REF!</f>
        <v>#REF!</v>
      </c>
      <c r="BE2" s="385" t="s">
        <v>903</v>
      </c>
      <c r="BF2" s="385" t="s">
        <v>903</v>
      </c>
      <c r="BG2" s="385" t="s">
        <v>903</v>
      </c>
      <c r="BH2" s="410">
        <f>'Form 8B'!G12</f>
        <v>235159</v>
      </c>
      <c r="BI2" s="385" t="s">
        <v>903</v>
      </c>
      <c r="BJ2" s="385" t="s">
        <v>903</v>
      </c>
      <c r="BK2" s="409" t="e">
        <f>#REF!</f>
        <v>#REF!</v>
      </c>
      <c r="BL2" s="385" t="s">
        <v>903</v>
      </c>
      <c r="BM2" s="385" t="s">
        <v>903</v>
      </c>
      <c r="BN2" s="385" t="s">
        <v>903</v>
      </c>
      <c r="BO2" s="385" t="s">
        <v>903</v>
      </c>
      <c r="BP2" s="394"/>
      <c r="BQ2" s="395"/>
      <c r="BR2" s="409" t="e">
        <f>#REF!</f>
        <v>#REF!</v>
      </c>
      <c r="BS2" s="409" t="e">
        <f>#REF!-#REF!</f>
        <v>#REF!</v>
      </c>
      <c r="BT2" s="409" t="e">
        <f>#REF!</f>
        <v>#REF!</v>
      </c>
      <c r="BU2" s="409" t="e">
        <f>#REF!</f>
        <v>#REF!</v>
      </c>
      <c r="BV2" s="409" t="e">
        <f>BT2-BU2</f>
        <v>#REF!</v>
      </c>
      <c r="BW2" s="410" t="e">
        <f>SUM(BX2:BY2)</f>
        <v>#REF!</v>
      </c>
      <c r="BX2" s="410" t="e">
        <f>#REF!</f>
        <v>#REF!</v>
      </c>
      <c r="BY2" s="410" t="e">
        <f>#REF!</f>
        <v>#REF!</v>
      </c>
      <c r="BZ2" s="410" t="e">
        <f>SUM(CA2:CB2)</f>
        <v>#REF!</v>
      </c>
      <c r="CA2" s="410" t="e">
        <f>#REF!</f>
        <v>#REF!</v>
      </c>
      <c r="CB2" s="410" t="e">
        <f>#REF!</f>
        <v>#REF!</v>
      </c>
      <c r="CC2" s="410" t="e">
        <f>SUM(CD2:CE2)</f>
        <v>#REF!</v>
      </c>
      <c r="CD2" s="410" t="e">
        <f>#REF!</f>
        <v>#REF!</v>
      </c>
      <c r="CE2" s="410" t="e">
        <f>#REF!</f>
        <v>#REF!</v>
      </c>
      <c r="CF2" s="412" t="e">
        <f>#REF!</f>
        <v>#REF!</v>
      </c>
      <c r="CG2" s="412" t="e">
        <f>SUM(CH2:CI2)</f>
        <v>#REF!</v>
      </c>
      <c r="CH2" s="412" t="e">
        <f>#REF!</f>
        <v>#REF!</v>
      </c>
      <c r="CI2" s="412" t="e">
        <f>#REF!</f>
        <v>#REF!</v>
      </c>
      <c r="CJ2" s="410" t="e">
        <f>BK2-(CF2+CG2)</f>
        <v>#REF!</v>
      </c>
      <c r="CK2" s="412" t="e">
        <f>BK2/AB2</f>
        <v>#REF!</v>
      </c>
      <c r="CL2" s="385" t="s">
        <v>896</v>
      </c>
      <c r="CM2" s="385" t="s">
        <v>897</v>
      </c>
      <c r="CN2" s="385" t="s">
        <v>898</v>
      </c>
      <c r="CO2" s="385" t="s">
        <v>899</v>
      </c>
      <c r="CP2" s="385" t="s">
        <v>900</v>
      </c>
      <c r="CQ2" s="414" t="s">
        <v>902</v>
      </c>
      <c r="CR2" s="385" t="s">
        <v>901</v>
      </c>
      <c r="CS2" s="411" t="e">
        <f>#REF!</f>
        <v>#REF!</v>
      </c>
      <c r="CT2" s="411" t="e">
        <f>#REF!</f>
        <v>#REF!</v>
      </c>
      <c r="CU2" s="411" t="e">
        <f>#REF!</f>
        <v>#REF!</v>
      </c>
      <c r="CV2" s="411" t="e">
        <f>#REF!</f>
        <v>#REF!</v>
      </c>
      <c r="CW2" s="385" t="e">
        <f>(BD2/BK2)*100</f>
        <v>#REF!</v>
      </c>
      <c r="CX2" s="413" t="e">
        <f>(BK2-BD2)/BD2</f>
        <v>#REF!</v>
      </c>
      <c r="CY2" s="385" t="e">
        <f>(#REF!/#REF!)*100</f>
        <v>#REF!</v>
      </c>
      <c r="CZ2" s="385" t="e">
        <f>(#REF!/#REF!)*100</f>
        <v>#REF!</v>
      </c>
      <c r="DA2" s="385" t="e">
        <f>((#REF!+#REF!)/#REF!)*100</f>
        <v>#REF!</v>
      </c>
      <c r="DB2" s="395"/>
      <c r="DC2" s="396"/>
      <c r="DD2" s="413" t="e">
        <f>BW2/AB2</f>
        <v>#REF!</v>
      </c>
      <c r="DE2" s="385" t="e">
        <f>BW2/#REF!</f>
        <v>#REF!</v>
      </c>
      <c r="DF2" s="385" t="str">
        <f>IF('Form 8B'!G25&gt;0,"Y","N")</f>
        <v>N</v>
      </c>
      <c r="DG2" s="413" t="e">
        <f>#REF!/AB2</f>
        <v>#REF!</v>
      </c>
      <c r="DH2" s="410" t="e">
        <f>#REF!</f>
        <v>#REF!</v>
      </c>
      <c r="DI2" s="410" t="e">
        <f>#REF!</f>
        <v>#REF!</v>
      </c>
      <c r="DJ2" s="412" t="e">
        <f>#REF!</f>
        <v>#REF!</v>
      </c>
      <c r="DK2" s="410" t="e">
        <f>#REF!</f>
        <v>#REF!</v>
      </c>
      <c r="DL2" s="410" t="e">
        <f>#REF!</f>
        <v>#REF!</v>
      </c>
      <c r="DM2" s="410" t="e">
        <f>#REF!</f>
        <v>#REF!</v>
      </c>
      <c r="DN2" s="410" t="e">
        <f>#REF!</f>
        <v>#REF!</v>
      </c>
      <c r="DO2" s="412" t="e">
        <f>#REF!</f>
        <v>#REF!</v>
      </c>
      <c r="DP2" s="412" t="e">
        <f>#REF!</f>
        <v>#REF!</v>
      </c>
      <c r="DQ2" s="410" t="e">
        <f>#REF!</f>
        <v>#REF!</v>
      </c>
      <c r="DR2" s="410" t="e">
        <f>#REF!</f>
        <v>#REF!</v>
      </c>
      <c r="DS2" s="412" t="e">
        <f>#REF!</f>
        <v>#REF!</v>
      </c>
      <c r="DT2" s="410" t="e">
        <f>#REF!</f>
        <v>#REF!</v>
      </c>
      <c r="DU2" s="410" t="e">
        <f>#REF!</f>
        <v>#REF!</v>
      </c>
      <c r="DV2" s="410" t="e">
        <f>#REF!</f>
        <v>#REF!</v>
      </c>
      <c r="DW2" s="385" t="e">
        <f>#REF!</f>
        <v>#REF!</v>
      </c>
      <c r="DX2" s="385" t="e">
        <f>#REF!</f>
        <v>#REF!</v>
      </c>
      <c r="DY2" s="385" t="e">
        <f>#REF!</f>
        <v>#REF!</v>
      </c>
      <c r="DZ2" s="396"/>
      <c r="EB2" s="439" t="s">
        <v>45</v>
      </c>
      <c r="EC2" s="438"/>
      <c r="ED2" s="419" t="e">
        <f>#REF!</f>
        <v>#REF!</v>
      </c>
      <c r="EE2" s="451" t="e">
        <f>#REF!</f>
        <v>#REF!</v>
      </c>
      <c r="EF2" s="459" t="e">
        <f>#REF!</f>
        <v>#REF!</v>
      </c>
    </row>
    <row r="3" spans="1:136" x14ac:dyDescent="0.25">
      <c r="EB3" s="431" t="s">
        <v>84</v>
      </c>
      <c r="EC3" s="437"/>
      <c r="ED3" s="445" t="e">
        <f>#REF!</f>
        <v>#REF!</v>
      </c>
      <c r="EE3" s="452" t="e">
        <f>#REF!</f>
        <v>#REF!</v>
      </c>
      <c r="EF3" s="458" t="e">
        <f>#REF!</f>
        <v>#REF!</v>
      </c>
    </row>
    <row r="4" spans="1:136" x14ac:dyDescent="0.25">
      <c r="R4" s="187"/>
      <c r="S4" s="187"/>
      <c r="T4" s="187"/>
      <c r="EB4" s="436" t="s">
        <v>905</v>
      </c>
      <c r="EC4" s="435"/>
      <c r="ED4" s="445" t="e">
        <f>#REF!+#REF!+#REF!+#REF!</f>
        <v>#REF!</v>
      </c>
      <c r="EE4" s="453" t="e">
        <f>#REF!+#REF!</f>
        <v>#REF!</v>
      </c>
      <c r="EF4" s="449" t="e">
        <f>SUM(#REF!:#REF!)</f>
        <v>#REF!</v>
      </c>
    </row>
    <row r="5" spans="1:136" ht="14.4" x14ac:dyDescent="0.3">
      <c r="Q5" s="385"/>
      <c r="R5" s="385"/>
      <c r="S5" s="385"/>
      <c r="T5" s="385"/>
      <c r="U5" s="385"/>
      <c r="AT5" s="187"/>
      <c r="AU5" s="187"/>
      <c r="AV5" s="187"/>
      <c r="AW5" s="187"/>
      <c r="AX5" s="187"/>
      <c r="AY5" s="187"/>
      <c r="AZ5" s="187"/>
      <c r="EB5" s="434" t="s">
        <v>906</v>
      </c>
      <c r="EC5" s="433"/>
      <c r="ED5" s="445" t="e">
        <f>#REF!+#REF!+#REF!+#REF!+#REF!+#REF!+#REF!+#REF!</f>
        <v>#REF!</v>
      </c>
      <c r="EE5" s="453" t="e">
        <f>#REF!+#REF!+#REF!+#REF!</f>
        <v>#REF!</v>
      </c>
      <c r="EF5" s="449" t="e">
        <f>SUM(#REF!,#REF!,#REF!,#REF!)</f>
        <v>#REF!</v>
      </c>
    </row>
    <row r="6" spans="1:136" x14ac:dyDescent="0.25">
      <c r="EB6" s="432" t="s">
        <v>907</v>
      </c>
      <c r="EC6" s="428"/>
      <c r="ED6" s="445" t="e">
        <f>#REF!</f>
        <v>#REF!</v>
      </c>
      <c r="EE6" s="454" t="e">
        <f>#REF!</f>
        <v>#REF!</v>
      </c>
      <c r="EF6" s="457" t="e">
        <f>#REF!</f>
        <v>#REF!</v>
      </c>
    </row>
    <row r="7" spans="1:136" x14ac:dyDescent="0.25">
      <c r="EB7" s="432" t="s">
        <v>908</v>
      </c>
      <c r="EC7" s="428"/>
      <c r="ED7" s="445" t="e">
        <f>#REF!</f>
        <v>#REF!</v>
      </c>
      <c r="EE7" s="454" t="e">
        <f>#REF!</f>
        <v>#REF!</v>
      </c>
      <c r="EF7" s="457" t="e">
        <f>#REF!</f>
        <v>#REF!</v>
      </c>
    </row>
    <row r="8" spans="1:136" x14ac:dyDescent="0.25">
      <c r="EB8" s="432" t="s">
        <v>909</v>
      </c>
      <c r="EC8" s="428"/>
      <c r="ED8" s="444" t="e">
        <f>SUM(#REF!:#REF!)</f>
        <v>#REF!</v>
      </c>
      <c r="EE8" s="446" t="e">
        <f>SUM(#REF!:#REF!)</f>
        <v>#REF!</v>
      </c>
      <c r="EF8" s="447" t="e">
        <f>SUM(#REF!:#REF!)</f>
        <v>#REF!</v>
      </c>
    </row>
    <row r="9" spans="1:136" x14ac:dyDescent="0.25">
      <c r="EB9" s="431" t="s">
        <v>910</v>
      </c>
      <c r="EC9" s="430"/>
      <c r="ED9" s="444" t="e">
        <f>(#REF!+#REF!+#REF!+#REF!+#REF!+#REF!)-(#REF!+#REF!+#REF!)+(SUM(#REF!,#REF!,#REF!,#REF!,#REF!,#REF!)-SUM(#REF!,#REF!,#REF!))</f>
        <v>#REF!</v>
      </c>
      <c r="EE9" s="448" t="e">
        <f>SUM(#REF!,#REF!,#REF!,#REF!,#REF!,#REF!)-SUM(#REF!,#REF!,#REF!)</f>
        <v>#REF!</v>
      </c>
      <c r="EF9" s="449" t="e">
        <f>SUM(#REF!,#REF!,#REF!,#REF!,#REF!,#REF!)-SUM(#REF!,#REF!,#REF!)</f>
        <v>#REF!</v>
      </c>
    </row>
    <row r="10" spans="1:136" x14ac:dyDescent="0.25">
      <c r="EB10" s="423" t="s">
        <v>911</v>
      </c>
      <c r="EC10" s="428"/>
      <c r="ED10" s="445" t="e">
        <f>#REF!</f>
        <v>#REF!</v>
      </c>
      <c r="EE10" s="454" t="e">
        <f>#REF!</f>
        <v>#REF!</v>
      </c>
      <c r="EF10" s="457" t="e">
        <f>#REF!</f>
        <v>#REF!</v>
      </c>
    </row>
    <row r="11" spans="1:136" ht="13.8" thickBot="1" x14ac:dyDescent="0.3">
      <c r="EB11" s="429" t="s">
        <v>912</v>
      </c>
      <c r="EC11" s="428"/>
      <c r="ED11" s="450" t="e">
        <f>#REF!</f>
        <v>#REF!</v>
      </c>
      <c r="EE11" s="455" t="e">
        <f>#REF!</f>
        <v>#REF!</v>
      </c>
      <c r="EF11" s="456" t="e">
        <f>#REF!</f>
        <v>#REF!</v>
      </c>
    </row>
    <row r="12" spans="1:136" ht="13.8" thickBot="1" x14ac:dyDescent="0.3">
      <c r="EB12" s="427"/>
      <c r="EC12" s="426"/>
      <c r="ED12" s="443"/>
      <c r="EE12" s="443"/>
      <c r="EF12" s="442"/>
    </row>
    <row r="13" spans="1:136" ht="13.8" thickBot="1" x14ac:dyDescent="0.3">
      <c r="EB13" s="425" t="s">
        <v>47</v>
      </c>
      <c r="EC13" s="424"/>
      <c r="ED13" s="418" t="e">
        <f>#REF!</f>
        <v>#REF!</v>
      </c>
      <c r="EE13" s="417" t="e">
        <f>#REF!</f>
        <v>#REF!</v>
      </c>
      <c r="EF13" s="416"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63979cc8-f6b2-4ee6-8bed-630b6048d169">2014</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2014 Edition of the Combined Funders Application, used by Commerce, City of Seattle, WSHFC, King County, and ARCH</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6494c14e010442e544f8784f60e33942">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1a625486e71786defaf171ae22beed2d"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A39A75-79E8-4B47-90D2-04AD5FD73861}">
  <ds:schemaRefs>
    <ds:schemaRef ds:uri="http://schemas.microsoft.com/sharepoint/v3/contenttype/forms"/>
  </ds:schemaRefs>
</ds:datastoreItem>
</file>

<file path=customXml/itemProps2.xml><?xml version="1.0" encoding="utf-8"?>
<ds:datastoreItem xmlns:ds="http://schemas.openxmlformats.org/officeDocument/2006/customXml" ds:itemID="{40652F77-CF88-4701-9478-26321A80DAD7}">
  <ds:schemaRefs>
    <ds:schemaRef ds:uri="http://purl.org/dc/dcmitype/"/>
    <ds:schemaRef ds:uri="59db5950-9a61-4c09-b3e2-fe6d472fba04"/>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schemas.microsoft.com/sharepoint/v3"/>
    <ds:schemaRef ds:uri="63979cc8-f6b2-4ee6-8bed-630b6048d16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3B752D8-F1E8-4D5E-B3CB-22225F37A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65</vt:i4>
      </vt:variant>
    </vt:vector>
  </HeadingPairs>
  <TitlesOfParts>
    <vt:vector size="102" baseType="lpstr">
      <vt:lpstr>Instructions &amp; Definitions</vt:lpstr>
      <vt:lpstr>Form 0</vt:lpstr>
      <vt:lpstr>Form 1A</vt:lpstr>
      <vt:lpstr>Form 1B</vt:lpstr>
      <vt:lpstr>UnderTheHood</vt:lpstr>
      <vt:lpstr>Form 2A</vt:lpstr>
      <vt:lpstr>Form 2B</vt:lpstr>
      <vt:lpstr>Form 2C (Rural-NC)</vt:lpstr>
      <vt:lpstr>Form 2C (Rural-Rehab)</vt:lpstr>
      <vt:lpstr>Form 2C (Urban-NC)</vt:lpstr>
      <vt:lpstr>Form 2C (Urban-Rehab)</vt:lpstr>
      <vt:lpstr>Form 3</vt:lpstr>
      <vt:lpstr>Form 4</vt:lpstr>
      <vt:lpstr>Form 5</vt:lpstr>
      <vt:lpstr>Form 6A</vt:lpstr>
      <vt:lpstr>Form 6B</vt:lpstr>
      <vt:lpstr>Form 6C</vt:lpstr>
      <vt:lpstr>Form 6D</vt:lpstr>
      <vt:lpstr>Form 6E</vt:lpstr>
      <vt:lpstr>Form 7A</vt:lpstr>
      <vt:lpstr>Form 7B</vt:lpstr>
      <vt:lpstr>Form 8A </vt:lpstr>
      <vt:lpstr>Form 8B</vt:lpstr>
      <vt:lpstr>Form 8C</vt:lpstr>
      <vt:lpstr>Form 8D</vt:lpstr>
      <vt:lpstr>Form 8E</vt:lpstr>
      <vt:lpstr>Form 9A</vt:lpstr>
      <vt:lpstr>Form 9B</vt:lpstr>
      <vt:lpstr>Form 9C</vt:lpstr>
      <vt:lpstr>Form 9D</vt:lpstr>
      <vt:lpstr>Form 9E</vt:lpstr>
      <vt:lpstr>Form 10</vt:lpstr>
      <vt:lpstr>Form 11A</vt:lpstr>
      <vt:lpstr>Form 11B</vt:lpstr>
      <vt:lpstr>4percentScoring</vt:lpstr>
      <vt:lpstr>LIHTC_ScoringLists</vt:lpstr>
      <vt:lpstr>HTF Rollup</vt:lpstr>
      <vt:lpstr>'Form 7B'!_ftn1</vt:lpstr>
      <vt:lpstr>'Form 7B'!_ftnref1</vt:lpstr>
      <vt:lpstr>credit_limits</vt:lpstr>
      <vt:lpstr>LIH40percent</vt:lpstr>
      <vt:lpstr>LIH50percent</vt:lpstr>
      <vt:lpstr>LIH60percent</vt:lpstr>
      <vt:lpstr>PBRA_units</vt:lpstr>
      <vt:lpstr>Population_Types</vt:lpstr>
      <vt:lpstr>'Form 0'!Print_Area</vt:lpstr>
      <vt:lpstr>'Form 10'!Print_Area</vt:lpstr>
      <vt:lpstr>'Form 11A'!Print_Area</vt:lpstr>
      <vt:lpstr>'Form 11B'!Print_Area</vt:lpstr>
      <vt:lpstr>'Form 1A'!Print_Area</vt:lpstr>
      <vt:lpstr>'Form 1B'!Print_Area</vt:lpstr>
      <vt:lpstr>'Form 2A'!Print_Area</vt:lpstr>
      <vt:lpstr>'Form 2B'!Print_Area</vt:lpstr>
      <vt:lpstr>'Form 2C (Rural-NC)'!Print_Area</vt:lpstr>
      <vt:lpstr>'Form 2C (Rural-Rehab)'!Print_Area</vt:lpstr>
      <vt:lpstr>'Form 2C (Urban-NC)'!Print_Area</vt:lpstr>
      <vt:lpstr>'Form 2C (Urban-Rehab)'!Print_Area</vt:lpstr>
      <vt:lpstr>'Form 3'!Print_Area</vt:lpstr>
      <vt:lpstr>'Form 4'!Print_Area</vt:lpstr>
      <vt:lpstr>'Form 5'!Print_Area</vt:lpstr>
      <vt:lpstr>'Form 6A'!Print_Area</vt:lpstr>
      <vt:lpstr>'Form 6B'!Print_Area</vt:lpstr>
      <vt:lpstr>'Form 6C'!Print_Area</vt:lpstr>
      <vt:lpstr>'Form 6D'!Print_Area</vt:lpstr>
      <vt:lpstr>'Form 6E'!Print_Area</vt:lpstr>
      <vt:lpstr>'Form 7A'!Print_Area</vt:lpstr>
      <vt:lpstr>'Form 7B'!Print_Area</vt:lpstr>
      <vt:lpstr>'Form 8A '!Print_Area</vt:lpstr>
      <vt:lpstr>'Form 8B'!Print_Area</vt:lpstr>
      <vt:lpstr>'Form 8C'!Print_Area</vt:lpstr>
      <vt:lpstr>'Form 8D'!Print_Area</vt:lpstr>
      <vt:lpstr>'Form 8E'!Print_Area</vt:lpstr>
      <vt:lpstr>'Form 9A'!Print_Area</vt:lpstr>
      <vt:lpstr>'Form 9B'!Print_Area</vt:lpstr>
      <vt:lpstr>'Form 9C'!Print_Area</vt:lpstr>
      <vt:lpstr>'Form 9D'!Print_Area</vt:lpstr>
      <vt:lpstr>'Form 9E'!Print_Area</vt:lpstr>
      <vt:lpstr>'Instructions &amp; Definitions'!Print_Area</vt:lpstr>
      <vt:lpstr>'Form 1A'!Print_Titles</vt:lpstr>
      <vt:lpstr>'Form 1B'!Print_Titles</vt:lpstr>
      <vt:lpstr>'Form 2A'!Print_Titles</vt:lpstr>
      <vt:lpstr>'Form 2B'!Print_Titles</vt:lpstr>
      <vt:lpstr>'Form 5'!Print_Titles</vt:lpstr>
      <vt:lpstr>'Form 6A'!Print_Titles</vt:lpstr>
      <vt:lpstr>'Form 6B'!Print_Titles</vt:lpstr>
      <vt:lpstr>'Form 7B'!Print_Titles</vt:lpstr>
      <vt:lpstr>'Form 8C'!Print_Titles</vt:lpstr>
      <vt:lpstr>'Form 9A'!Print_Titles</vt:lpstr>
      <vt:lpstr>TDC_limt</vt:lpstr>
      <vt:lpstr>'Form 7B'!Text11</vt:lpstr>
      <vt:lpstr>'Form 7B'!Text12</vt:lpstr>
      <vt:lpstr>'Form 7B'!Text13</vt:lpstr>
      <vt:lpstr>'Form 7B'!Text14</vt:lpstr>
      <vt:lpstr>'Form 7B'!Text22</vt:lpstr>
      <vt:lpstr>'Form 7B'!Text23</vt:lpstr>
      <vt:lpstr>'Form 7B'!Text25</vt:lpstr>
      <vt:lpstr>'Form 7B'!Text5</vt:lpstr>
      <vt:lpstr>'Form 2B'!Z_1B6CD137_2613_4D41_AC2A_F2F894E3C087_.wvu.PrintArea</vt:lpstr>
      <vt:lpstr>'Form 5'!Z_1B6CD137_2613_4D41_AC2A_F2F894E3C087_.wvu.PrintArea</vt:lpstr>
      <vt:lpstr>'Form 7A'!Z_1B6CD137_2613_4D41_AC2A_F2F894E3C087_.wvu.PrintArea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Combined Funders Application - Forms</dc:title>
  <dc:creator>14234</dc:creator>
  <cp:lastModifiedBy>Greg Elkerton</cp:lastModifiedBy>
  <cp:lastPrinted>2014-09-11T23:28:22Z</cp:lastPrinted>
  <dcterms:created xsi:type="dcterms:W3CDTF">2005-01-27T17:47:49Z</dcterms:created>
  <dcterms:modified xsi:type="dcterms:W3CDTF">2014-09-11T23:34:55Z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0x010100B37F82A00B46344287D29A2B5774955F</vt:lpwstr>
  </property>
  <property fmtid="{D5CDD505-2E9C-101B-9397-08002B2CF9AE}" pid="3" name="Tags">
    <vt:lpwstr>24;#Programs|a0208c75-2f9b-4302-b5b0-04aa0f02d23a;#46;#Housing and Homeless|575b3078-8a95-464a-acc3-3f84e6da2888;#31;#Housing Trust Fund|84bb7e56-b8d1-4d35-955f-28559742ea4d;#44;#Applying|368dcad4-e46f-4511-b359-09a94b9285ef</vt:lpwstr>
  </property>
  <property fmtid="{D5CDD505-2E9C-101B-9397-08002B2CF9AE}" pid="4" name="Order">
    <vt:r8>278800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